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tables/table1.xml" ContentType="application/vnd.openxmlformats-officedocument.spreadsheetml.table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  <Override PartName="/xl/commentsmeta7" ContentType="application/binary"/>
  <Override PartName="/xl/commentsmeta8" ContentType="application/binary"/>
  <Override PartName="/xl/commentsmeta9" ContentType="application/binary"/>
  <Override PartName="/xl/commentsmeta10" ContentType="application/binary"/>
  <Override PartName="/xl/commentsmeta11" ContentType="application/binary"/>
  <Override PartName="/xl/commentsmeta12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EstaPasta_de_trabalho"/>
  <bookViews>
    <workbookView xWindow="150" yWindow="615" windowWidth="12135" windowHeight="6090" activeTab="2"/>
  </bookViews>
  <sheets>
    <sheet name="DADOS-CADASTRAIS" sheetId="1" r:id="rId1"/>
    <sheet name="CAMPUS.CONTRATANTE" sheetId="2" r:id="rId2"/>
    <sheet name="1-ABA-DE-CARREGAMENTO" sheetId="3" r:id="rId3"/>
    <sheet name="AUX.ENFER_CBO.3222-30_40hs" sheetId="6" r:id="rId4"/>
    <sheet name="AUX.LICIT_CBO.4110-05_40.hs" sheetId="7" r:id="rId5"/>
    <sheet name="AUX.S.BUC_CBO.3224-15_40hs" sheetId="8" r:id="rId6"/>
    <sheet name="INT.LIBRA_CBO.2614-25_20.hs" sheetId="9" r:id="rId7"/>
    <sheet name="INT.LIBRA_CBO.2614-25_40.hs" sheetId="10" r:id="rId8"/>
    <sheet name="MONITOR_CBO.3341-10_20hs" sheetId="11" r:id="rId9"/>
    <sheet name="MONITOR_CBO.3341-10_40hs" sheetId="12" r:id="rId10"/>
    <sheet name="PSICOPED_CBO.2394-25_20hs" sheetId="13" r:id="rId11"/>
    <sheet name="PSICOPED_CBO.2394-25_40hs" sheetId="14" r:id="rId12"/>
    <sheet name="AUX.S.BUC_CBO.3224-15_20hs" sheetId="15" r:id="rId13"/>
    <sheet name="Uniformes - EPIs_TODOS" sheetId="5" r:id="rId14"/>
    <sheet name="PROPOSTA DO SERVIÇO" sheetId="4" r:id="rId15"/>
    <sheet name="A NÃO TEM MAIS POSTOS-88" sheetId="16" state="hidden" r:id="rId16"/>
    <sheet name="A NÃO TEM MAIS POSTOS-99" sheetId="17" state="hidden" r:id="rId17"/>
    <sheet name="Plan1" sheetId="18" r:id="rId18"/>
  </sheets>
  <definedNames>
    <definedName name="_xlnm.Print_Area" localSheetId="2">'1-ABA-DE-CARREGAMENTO'!$B$2:$L$94</definedName>
    <definedName name="_xlnm.Print_Area" localSheetId="3">'AUX.ENFER_CBO.3222-30_40hs'!$B$2:$J$216</definedName>
    <definedName name="_xlnm.Print_Area" localSheetId="4">'AUX.LICIT_CBO.4110-05_40.hs'!$B$2:$J$216</definedName>
    <definedName name="_xlnm.Print_Area" localSheetId="12">'AUX.S.BUC_CBO.3224-15_20hs'!$B$2:$J$216</definedName>
    <definedName name="_xlnm.Print_Area" localSheetId="5">'AUX.S.BUC_CBO.3224-15_40hs'!$B$2:$J$216</definedName>
    <definedName name="_xlnm.Print_Area" localSheetId="6">'INT.LIBRA_CBO.2614-25_20.hs'!$B$2:$J$216</definedName>
    <definedName name="_xlnm.Print_Area" localSheetId="7">'INT.LIBRA_CBO.2614-25_40.hs'!$B$2:$J$216</definedName>
    <definedName name="_xlnm.Print_Area" localSheetId="8">'MONITOR_CBO.3341-10_20hs'!$B$2:$J$216</definedName>
    <definedName name="_xlnm.Print_Area" localSheetId="9">'MONITOR_CBO.3341-10_40hs'!$B$2:$J$216</definedName>
    <definedName name="_xlnm.Print_Area" localSheetId="14">'PROPOSTA DO SERVIÇO'!$B$2:$M$26</definedName>
    <definedName name="_xlnm.Print_Area" localSheetId="10">'PSICOPED_CBO.2394-25_20hs'!$B$2:$J$216</definedName>
    <definedName name="_xlnm.Print_Area" localSheetId="11">'PSICOPED_CBO.2394-25_40hs'!$B$2:$J$216</definedName>
    <definedName name="_xlnm.Print_Area" localSheetId="13">'Uniformes - EPIs_TODOS'!$B$1:$K$20</definedName>
  </definedNames>
  <calcPr calcId="145621"/>
  <extLst>
    <ext uri="GoogleSheetsCustomDataVersion1">
      <go:sheetsCustomData xmlns:go="http://customooxmlschemas.google.com/" r:id="rId22" roundtripDataSignature="AMtx7mgjrWUJETaTuJWF4dNxsisrB48Wew=="/>
    </ext>
  </extLst>
</workbook>
</file>

<file path=xl/calcChain.xml><?xml version="1.0" encoding="utf-8"?>
<calcChain xmlns="http://schemas.openxmlformats.org/spreadsheetml/2006/main">
  <c r="C16" i="3" l="1"/>
  <c r="I8" i="12" s="1"/>
  <c r="I206" i="17"/>
  <c r="H206" i="17"/>
  <c r="H205" i="17"/>
  <c r="I205" i="17" s="1"/>
  <c r="I204" i="17"/>
  <c r="H204" i="17"/>
  <c r="I202" i="17"/>
  <c r="H202" i="17"/>
  <c r="I201" i="17"/>
  <c r="H201" i="17"/>
  <c r="I171" i="17"/>
  <c r="I170" i="17"/>
  <c r="I166" i="17"/>
  <c r="I164" i="17"/>
  <c r="J154" i="17"/>
  <c r="J157" i="17" s="1"/>
  <c r="J192" i="17" s="1"/>
  <c r="J149" i="17"/>
  <c r="I49" i="17"/>
  <c r="I48" i="17"/>
  <c r="H47" i="17"/>
  <c r="I40" i="17"/>
  <c r="H29" i="17"/>
  <c r="I9" i="17"/>
  <c r="G5" i="17"/>
  <c r="G4" i="17"/>
  <c r="I206" i="16"/>
  <c r="H206" i="16"/>
  <c r="H205" i="16"/>
  <c r="I205" i="16" s="1"/>
  <c r="I204" i="16"/>
  <c r="H204" i="16"/>
  <c r="I202" i="16"/>
  <c r="H202" i="16"/>
  <c r="I201" i="16"/>
  <c r="H201" i="16"/>
  <c r="I171" i="16"/>
  <c r="I170" i="16"/>
  <c r="I166" i="16"/>
  <c r="I164" i="16"/>
  <c r="J154" i="16"/>
  <c r="J157" i="16" s="1"/>
  <c r="J192" i="16" s="1"/>
  <c r="J149" i="16"/>
  <c r="I49" i="16"/>
  <c r="I48" i="16"/>
  <c r="H47" i="16"/>
  <c r="I40" i="16"/>
  <c r="H29" i="16"/>
  <c r="I9" i="16"/>
  <c r="G5" i="16"/>
  <c r="G4" i="16"/>
  <c r="H206" i="15"/>
  <c r="I206" i="15" s="1"/>
  <c r="H205" i="15"/>
  <c r="I205" i="15" s="1"/>
  <c r="H204" i="15"/>
  <c r="I204" i="15" s="1"/>
  <c r="H202" i="15"/>
  <c r="I202" i="15" s="1"/>
  <c r="H201" i="15"/>
  <c r="I201" i="15" s="1"/>
  <c r="I171" i="15"/>
  <c r="I170" i="15"/>
  <c r="I166" i="15"/>
  <c r="I164" i="15"/>
  <c r="J149" i="15"/>
  <c r="I49" i="15"/>
  <c r="I48" i="15"/>
  <c r="H47" i="15"/>
  <c r="I40" i="15"/>
  <c r="H29" i="15"/>
  <c r="I9" i="15"/>
  <c r="G5" i="15"/>
  <c r="G4" i="15"/>
  <c r="H206" i="14"/>
  <c r="I206" i="14" s="1"/>
  <c r="H205" i="14"/>
  <c r="I205" i="14" s="1"/>
  <c r="H204" i="14"/>
  <c r="I204" i="14" s="1"/>
  <c r="H202" i="14"/>
  <c r="I202" i="14" s="1"/>
  <c r="H201" i="14"/>
  <c r="I201" i="14" s="1"/>
  <c r="I171" i="14"/>
  <c r="I170" i="14"/>
  <c r="I166" i="14"/>
  <c r="I164" i="14"/>
  <c r="J149" i="14"/>
  <c r="I49" i="14"/>
  <c r="I48" i="14"/>
  <c r="H47" i="14"/>
  <c r="I40" i="14"/>
  <c r="H29" i="14"/>
  <c r="I9" i="14"/>
  <c r="G5" i="14"/>
  <c r="G4" i="14"/>
  <c r="I206" i="13"/>
  <c r="H206" i="13"/>
  <c r="H205" i="13"/>
  <c r="I205" i="13" s="1"/>
  <c r="H204" i="13"/>
  <c r="I204" i="13" s="1"/>
  <c r="H202" i="13"/>
  <c r="I202" i="13" s="1"/>
  <c r="I201" i="13"/>
  <c r="H201" i="13"/>
  <c r="I171" i="13"/>
  <c r="I170" i="13"/>
  <c r="I166" i="13"/>
  <c r="I164" i="13"/>
  <c r="J149" i="13"/>
  <c r="I49" i="13"/>
  <c r="I48" i="13"/>
  <c r="H47" i="13"/>
  <c r="I40" i="13"/>
  <c r="H29" i="13"/>
  <c r="I9" i="13"/>
  <c r="G5" i="13"/>
  <c r="G4" i="13"/>
  <c r="H206" i="12"/>
  <c r="I206" i="12" s="1"/>
  <c r="H205" i="12"/>
  <c r="I205" i="12" s="1"/>
  <c r="I204" i="12"/>
  <c r="H204" i="12"/>
  <c r="H202" i="12"/>
  <c r="I202" i="12" s="1"/>
  <c r="H201" i="12"/>
  <c r="I171" i="12"/>
  <c r="I170" i="12"/>
  <c r="I166" i="12"/>
  <c r="I164" i="12"/>
  <c r="J149" i="12"/>
  <c r="I49" i="12"/>
  <c r="I48" i="12"/>
  <c r="H47" i="12"/>
  <c r="I40" i="12"/>
  <c r="H29" i="12"/>
  <c r="I9" i="12"/>
  <c r="G5" i="12"/>
  <c r="G4" i="12"/>
  <c r="H206" i="11"/>
  <c r="I206" i="11" s="1"/>
  <c r="H205" i="11"/>
  <c r="I205" i="11" s="1"/>
  <c r="H204" i="11"/>
  <c r="I204" i="11" s="1"/>
  <c r="H202" i="11"/>
  <c r="I202" i="11" s="1"/>
  <c r="H201" i="11"/>
  <c r="I171" i="11"/>
  <c r="I170" i="11"/>
  <c r="I166" i="11"/>
  <c r="I164" i="11"/>
  <c r="J149" i="11"/>
  <c r="I49" i="11"/>
  <c r="H47" i="11"/>
  <c r="I40" i="11"/>
  <c r="H29" i="11"/>
  <c r="I9" i="11"/>
  <c r="G5" i="11"/>
  <c r="G4" i="11"/>
  <c r="H206" i="10"/>
  <c r="I206" i="10" s="1"/>
  <c r="H205" i="10"/>
  <c r="I205" i="10" s="1"/>
  <c r="H204" i="10"/>
  <c r="I204" i="10" s="1"/>
  <c r="H202" i="10"/>
  <c r="I202" i="10" s="1"/>
  <c r="H201" i="10"/>
  <c r="I201" i="10" s="1"/>
  <c r="I171" i="10"/>
  <c r="I170" i="10"/>
  <c r="I166" i="10"/>
  <c r="I164" i="10"/>
  <c r="J149" i="10"/>
  <c r="I49" i="10"/>
  <c r="H47" i="10"/>
  <c r="I40" i="10"/>
  <c r="H29" i="10" s="1"/>
  <c r="I9" i="10"/>
  <c r="G5" i="10"/>
  <c r="G4" i="10"/>
  <c r="H206" i="9"/>
  <c r="I206" i="9" s="1"/>
  <c r="H205" i="9"/>
  <c r="I205" i="9" s="1"/>
  <c r="H204" i="9"/>
  <c r="I204" i="9" s="1"/>
  <c r="H202" i="9"/>
  <c r="I202" i="9" s="1"/>
  <c r="H201" i="9"/>
  <c r="I201" i="9" s="1"/>
  <c r="I171" i="9"/>
  <c r="I170" i="9"/>
  <c r="I166" i="9"/>
  <c r="I164" i="9"/>
  <c r="J149" i="9"/>
  <c r="I49" i="9"/>
  <c r="H47" i="9"/>
  <c r="I40" i="9"/>
  <c r="H29" i="9"/>
  <c r="I9" i="9"/>
  <c r="G5" i="9"/>
  <c r="G4" i="9"/>
  <c r="H206" i="8"/>
  <c r="I206" i="8" s="1"/>
  <c r="H205" i="8"/>
  <c r="I205" i="8" s="1"/>
  <c r="H204" i="8"/>
  <c r="I204" i="8" s="1"/>
  <c r="H202" i="8"/>
  <c r="I202" i="8" s="1"/>
  <c r="H201" i="8"/>
  <c r="I171" i="8"/>
  <c r="I170" i="8"/>
  <c r="I166" i="8"/>
  <c r="I164" i="8"/>
  <c r="J149" i="8"/>
  <c r="H47" i="8"/>
  <c r="I40" i="8"/>
  <c r="H29" i="8"/>
  <c r="I9" i="8"/>
  <c r="G5" i="8"/>
  <c r="G4" i="8"/>
  <c r="H206" i="7"/>
  <c r="I206" i="7" s="1"/>
  <c r="H205" i="7"/>
  <c r="I205" i="7" s="1"/>
  <c r="H204" i="7"/>
  <c r="I204" i="7" s="1"/>
  <c r="H202" i="7"/>
  <c r="I202" i="7" s="1"/>
  <c r="H201" i="7"/>
  <c r="I201" i="7" s="1"/>
  <c r="I171" i="7"/>
  <c r="I170" i="7"/>
  <c r="I166" i="7"/>
  <c r="I164" i="7"/>
  <c r="J149" i="7"/>
  <c r="H47" i="7"/>
  <c r="I40" i="7"/>
  <c r="H29" i="7"/>
  <c r="I9" i="7"/>
  <c r="G5" i="7"/>
  <c r="G4" i="7"/>
  <c r="H206" i="6"/>
  <c r="I206" i="6" s="1"/>
  <c r="H205" i="6"/>
  <c r="I205" i="6" s="1"/>
  <c r="H204" i="6"/>
  <c r="I204" i="6" s="1"/>
  <c r="H202" i="6"/>
  <c r="I202" i="6" s="1"/>
  <c r="H201" i="6"/>
  <c r="I201" i="6" s="1"/>
  <c r="I171" i="6"/>
  <c r="I170" i="6"/>
  <c r="I166" i="6"/>
  <c r="I164" i="6"/>
  <c r="J149" i="6"/>
  <c r="I94" i="6"/>
  <c r="H80" i="6"/>
  <c r="F80" i="6"/>
  <c r="I80" i="6" s="1"/>
  <c r="I86" i="6" s="1"/>
  <c r="H47" i="6"/>
  <c r="I41" i="6"/>
  <c r="I40" i="6"/>
  <c r="H29" i="6"/>
  <c r="I11" i="6"/>
  <c r="H213" i="6" s="1"/>
  <c r="I9" i="6"/>
  <c r="G5" i="6"/>
  <c r="G4" i="6"/>
  <c r="F19" i="5"/>
  <c r="F20" i="5" s="1"/>
  <c r="G20" i="5" s="1"/>
  <c r="E19" i="5"/>
  <c r="E14" i="5"/>
  <c r="F14" i="5" s="1"/>
  <c r="E9" i="5"/>
  <c r="F9" i="5" s="1"/>
  <c r="G9" i="5" s="1"/>
  <c r="E8" i="5"/>
  <c r="F8" i="5" s="1"/>
  <c r="G8" i="5" s="1"/>
  <c r="E7" i="5"/>
  <c r="F7" i="5" s="1"/>
  <c r="G7" i="5" s="1"/>
  <c r="E6" i="5"/>
  <c r="F6" i="5" s="1"/>
  <c r="G6" i="5" s="1"/>
  <c r="E5" i="5"/>
  <c r="F5" i="5" s="1"/>
  <c r="F25" i="4"/>
  <c r="D25" i="4"/>
  <c r="F24" i="4"/>
  <c r="D24" i="4"/>
  <c r="F23" i="4"/>
  <c r="D23" i="4"/>
  <c r="F22" i="4"/>
  <c r="D22" i="4"/>
  <c r="F21" i="4"/>
  <c r="D21" i="4"/>
  <c r="F20" i="4"/>
  <c r="D20" i="4"/>
  <c r="F19" i="4"/>
  <c r="D19" i="4"/>
  <c r="F18" i="4"/>
  <c r="D18" i="4"/>
  <c r="F17" i="4"/>
  <c r="D17" i="4"/>
  <c r="F16" i="4"/>
  <c r="D16" i="4"/>
  <c r="F15" i="4"/>
  <c r="D15" i="4"/>
  <c r="J14" i="4"/>
  <c r="F14" i="4"/>
  <c r="D14" i="4"/>
  <c r="J9" i="4"/>
  <c r="D9" i="4"/>
  <c r="D8" i="4"/>
  <c r="D7" i="4"/>
  <c r="J6" i="4"/>
  <c r="D6" i="4"/>
  <c r="D4" i="4"/>
  <c r="D94" i="3"/>
  <c r="J15" i="4" s="1"/>
  <c r="N92" i="3"/>
  <c r="E25" i="4" s="1"/>
  <c r="M92" i="3"/>
  <c r="E24" i="4" s="1"/>
  <c r="L92" i="3"/>
  <c r="I17" i="15" s="1"/>
  <c r="K92" i="3"/>
  <c r="I17" i="14" s="1"/>
  <c r="J92" i="3"/>
  <c r="I17" i="13" s="1"/>
  <c r="I92" i="3"/>
  <c r="I17" i="12" s="1"/>
  <c r="H92" i="3"/>
  <c r="I17" i="11" s="1"/>
  <c r="G92" i="3"/>
  <c r="I17" i="10" s="1"/>
  <c r="F92" i="3"/>
  <c r="I17" i="9" s="1"/>
  <c r="E92" i="3"/>
  <c r="I17" i="8" s="1"/>
  <c r="D92" i="3"/>
  <c r="C92" i="3"/>
  <c r="I17" i="6" s="1"/>
  <c r="C87" i="3"/>
  <c r="D87" i="3" s="1"/>
  <c r="N74" i="3"/>
  <c r="I95" i="17" s="1"/>
  <c r="M74" i="3"/>
  <c r="I95" i="16" s="1"/>
  <c r="L74" i="3"/>
  <c r="I95" i="15" s="1"/>
  <c r="K74" i="3"/>
  <c r="I95" i="14" s="1"/>
  <c r="J74" i="3"/>
  <c r="I95" i="13" s="1"/>
  <c r="I74" i="3"/>
  <c r="I95" i="12" s="1"/>
  <c r="H74" i="3"/>
  <c r="I95" i="11" s="1"/>
  <c r="G74" i="3"/>
  <c r="I95" i="10" s="1"/>
  <c r="F74" i="3"/>
  <c r="I95" i="9" s="1"/>
  <c r="E74" i="3"/>
  <c r="I95" i="8" s="1"/>
  <c r="D74" i="3"/>
  <c r="I95" i="7" s="1"/>
  <c r="C74" i="3"/>
  <c r="I95" i="6" s="1"/>
  <c r="D73" i="3"/>
  <c r="I94" i="7" s="1"/>
  <c r="C72" i="3"/>
  <c r="I93" i="6" s="1"/>
  <c r="N70" i="3"/>
  <c r="M70" i="3"/>
  <c r="L70" i="3"/>
  <c r="K70" i="3"/>
  <c r="J70" i="3"/>
  <c r="I70" i="3"/>
  <c r="H70" i="3"/>
  <c r="G70" i="3"/>
  <c r="F70" i="3"/>
  <c r="E70" i="3"/>
  <c r="D70" i="3"/>
  <c r="C70" i="3"/>
  <c r="D65" i="3"/>
  <c r="K63" i="3"/>
  <c r="I63" i="3"/>
  <c r="G63" i="3"/>
  <c r="E63" i="3"/>
  <c r="D63" i="3"/>
  <c r="C63" i="3"/>
  <c r="E62" i="3"/>
  <c r="I99" i="8" s="1"/>
  <c r="D62" i="3"/>
  <c r="I99" i="7" s="1"/>
  <c r="C62" i="3"/>
  <c r="I99" i="6" s="1"/>
  <c r="N60" i="3"/>
  <c r="M60" i="3"/>
  <c r="L60" i="3"/>
  <c r="J60" i="3"/>
  <c r="H60" i="3"/>
  <c r="F60" i="3"/>
  <c r="D58" i="3"/>
  <c r="H80" i="7" s="1"/>
  <c r="E57" i="3"/>
  <c r="F80" i="8" s="1"/>
  <c r="D57" i="3"/>
  <c r="F80" i="7" s="1"/>
  <c r="E43" i="3"/>
  <c r="D43" i="3"/>
  <c r="C43" i="3"/>
  <c r="D42" i="3"/>
  <c r="I41" i="7" s="1"/>
  <c r="N40" i="3"/>
  <c r="G50" i="17" s="1"/>
  <c r="M40" i="3"/>
  <c r="G50" i="16" s="1"/>
  <c r="L40" i="3"/>
  <c r="G50" i="15" s="1"/>
  <c r="K40" i="3"/>
  <c r="G50" i="14" s="1"/>
  <c r="J40" i="3"/>
  <c r="G50" i="13" s="1"/>
  <c r="I40" i="3"/>
  <c r="G50" i="12" s="1"/>
  <c r="H40" i="3"/>
  <c r="G50" i="11" s="1"/>
  <c r="G40" i="3"/>
  <c r="G50" i="10" s="1"/>
  <c r="F40" i="3"/>
  <c r="G50" i="9" s="1"/>
  <c r="E40" i="3"/>
  <c r="G50" i="8" s="1"/>
  <c r="D40" i="3"/>
  <c r="G50" i="7" s="1"/>
  <c r="C40" i="3"/>
  <c r="G50" i="6" s="1"/>
  <c r="N38" i="3"/>
  <c r="F48" i="17" s="1"/>
  <c r="M38" i="3"/>
  <c r="F48" i="16" s="1"/>
  <c r="L38" i="3"/>
  <c r="F48" i="15" s="1"/>
  <c r="K38" i="3"/>
  <c r="F48" i="14" s="1"/>
  <c r="J38" i="3"/>
  <c r="F48" i="13" s="1"/>
  <c r="I38" i="3"/>
  <c r="F48" i="12" s="1"/>
  <c r="H38" i="3"/>
  <c r="F48" i="11" s="1"/>
  <c r="G38" i="3"/>
  <c r="F48" i="10" s="1"/>
  <c r="F38" i="3"/>
  <c r="F48" i="9" s="1"/>
  <c r="E38" i="3"/>
  <c r="F48" i="8" s="1"/>
  <c r="D38" i="3"/>
  <c r="F48" i="7" s="1"/>
  <c r="C38" i="3"/>
  <c r="F48" i="6" s="1"/>
  <c r="N37" i="3"/>
  <c r="F29" i="17" s="1"/>
  <c r="I29" i="17" s="1"/>
  <c r="M37" i="3"/>
  <c r="F29" i="16" s="1"/>
  <c r="I29" i="16" s="1"/>
  <c r="L37" i="3"/>
  <c r="F29" i="15" s="1"/>
  <c r="I29" i="15" s="1"/>
  <c r="K37" i="3"/>
  <c r="F29" i="14" s="1"/>
  <c r="I29" i="14" s="1"/>
  <c r="J37" i="3"/>
  <c r="F29" i="13" s="1"/>
  <c r="I29" i="13" s="1"/>
  <c r="I37" i="3"/>
  <c r="F29" i="12" s="1"/>
  <c r="I29" i="12" s="1"/>
  <c r="H37" i="3"/>
  <c r="F29" i="11" s="1"/>
  <c r="I29" i="11" s="1"/>
  <c r="G37" i="3"/>
  <c r="F29" i="10" s="1"/>
  <c r="F37" i="3"/>
  <c r="F29" i="9" s="1"/>
  <c r="E37" i="3"/>
  <c r="F29" i="8" s="1"/>
  <c r="I29" i="8" s="1"/>
  <c r="D37" i="3"/>
  <c r="F29" i="7" s="1"/>
  <c r="I29" i="7" s="1"/>
  <c r="C37" i="3"/>
  <c r="F29" i="6" s="1"/>
  <c r="I29" i="6" s="1"/>
  <c r="N35" i="3"/>
  <c r="N63" i="3" s="1"/>
  <c r="M35" i="3"/>
  <c r="I10" i="16" s="1"/>
  <c r="L35" i="3"/>
  <c r="K35" i="3"/>
  <c r="I10" i="14" s="1"/>
  <c r="J35" i="3"/>
  <c r="I10" i="13" s="1"/>
  <c r="I35" i="3"/>
  <c r="I10" i="12" s="1"/>
  <c r="H35" i="3"/>
  <c r="I10" i="11" s="1"/>
  <c r="G35" i="3"/>
  <c r="I10" i="10" s="1"/>
  <c r="F35" i="3"/>
  <c r="I10" i="9" s="1"/>
  <c r="E35" i="3"/>
  <c r="I10" i="8" s="1"/>
  <c r="D35" i="3"/>
  <c r="I10" i="7" s="1"/>
  <c r="C35" i="3"/>
  <c r="I10" i="6" s="1"/>
  <c r="N33" i="3"/>
  <c r="N49" i="3" s="1"/>
  <c r="N56" i="3" s="1"/>
  <c r="N84" i="3" s="1"/>
  <c r="N91" i="3" s="1"/>
  <c r="M33" i="3"/>
  <c r="M49" i="3" s="1"/>
  <c r="M56" i="3" s="1"/>
  <c r="M84" i="3" s="1"/>
  <c r="M91" i="3" s="1"/>
  <c r="L33" i="3"/>
  <c r="L49" i="3" s="1"/>
  <c r="L56" i="3" s="1"/>
  <c r="L84" i="3" s="1"/>
  <c r="L91" i="3" s="1"/>
  <c r="K33" i="3"/>
  <c r="K49" i="3" s="1"/>
  <c r="K56" i="3" s="1"/>
  <c r="K84" i="3" s="1"/>
  <c r="K91" i="3" s="1"/>
  <c r="J33" i="3"/>
  <c r="I33" i="3"/>
  <c r="I49" i="3" s="1"/>
  <c r="I56" i="3" s="1"/>
  <c r="I84" i="3" s="1"/>
  <c r="I91" i="3" s="1"/>
  <c r="H33" i="3"/>
  <c r="H49" i="3" s="1"/>
  <c r="H56" i="3" s="1"/>
  <c r="H84" i="3" s="1"/>
  <c r="H91" i="3" s="1"/>
  <c r="G33" i="3"/>
  <c r="G49" i="3" s="1"/>
  <c r="G56" i="3" s="1"/>
  <c r="G84" i="3" s="1"/>
  <c r="G91" i="3" s="1"/>
  <c r="F33" i="3"/>
  <c r="F49" i="3" s="1"/>
  <c r="F56" i="3" s="1"/>
  <c r="F84" i="3" s="1"/>
  <c r="F91" i="3" s="1"/>
  <c r="E33" i="3"/>
  <c r="E49" i="3" s="1"/>
  <c r="E56" i="3" s="1"/>
  <c r="E84" i="3" s="1"/>
  <c r="E91" i="3" s="1"/>
  <c r="D33" i="3"/>
  <c r="C33" i="3"/>
  <c r="C49" i="3" s="1"/>
  <c r="C56" i="3" s="1"/>
  <c r="C84" i="3" s="1"/>
  <c r="C91" i="3" s="1"/>
  <c r="C11" i="3"/>
  <c r="O29" i="2"/>
  <c r="HM25" i="2"/>
  <c r="HL25" i="2"/>
  <c r="HK25" i="2"/>
  <c r="HJ25" i="2"/>
  <c r="HI25" i="2"/>
  <c r="HH25" i="2"/>
  <c r="HG25" i="2"/>
  <c r="HF25" i="2"/>
  <c r="HE25" i="2"/>
  <c r="HD25" i="2"/>
  <c r="HC25" i="2"/>
  <c r="HB25" i="2"/>
  <c r="HA25" i="2"/>
  <c r="GZ25" i="2"/>
  <c r="GY25" i="2"/>
  <c r="GX25" i="2"/>
  <c r="GW25" i="2"/>
  <c r="GV25" i="2"/>
  <c r="GU25" i="2"/>
  <c r="GT25" i="2"/>
  <c r="GS25" i="2"/>
  <c r="GR25" i="2"/>
  <c r="GQ25" i="2"/>
  <c r="GP25" i="2"/>
  <c r="GO25" i="2"/>
  <c r="GN25" i="2"/>
  <c r="GM25" i="2"/>
  <c r="AI23" i="2"/>
  <c r="GL22" i="2"/>
  <c r="FU22" i="2"/>
  <c r="FD22" i="2"/>
  <c r="EM22" i="2"/>
  <c r="DV22" i="2"/>
  <c r="DE22" i="2"/>
  <c r="CN22" i="2"/>
  <c r="BW22" i="2"/>
  <c r="BF22" i="2"/>
  <c r="AO22" i="2"/>
  <c r="X22" i="2"/>
  <c r="G22" i="2"/>
  <c r="HN22" i="2" s="1"/>
  <c r="HN21" i="2"/>
  <c r="GW21" i="2"/>
  <c r="GV21" i="2"/>
  <c r="GF21" i="2"/>
  <c r="GE21" i="2"/>
  <c r="FO21" i="2"/>
  <c r="FN21" i="2"/>
  <c r="EX21" i="2"/>
  <c r="EW21" i="2"/>
  <c r="EG21" i="2"/>
  <c r="EF21" i="2"/>
  <c r="DP21" i="2"/>
  <c r="DO21" i="2"/>
  <c r="CY21" i="2"/>
  <c r="CX21" i="2"/>
  <c r="CH21" i="2"/>
  <c r="CG21" i="2"/>
  <c r="BQ21" i="2"/>
  <c r="BP21" i="2"/>
  <c r="AZ21" i="2"/>
  <c r="AY21" i="2"/>
  <c r="AI21" i="2"/>
  <c r="AH21" i="2"/>
  <c r="R21" i="2"/>
  <c r="Q21" i="2"/>
  <c r="HN20" i="2"/>
  <c r="GW20" i="2"/>
  <c r="GV20" i="2"/>
  <c r="GF20" i="2"/>
  <c r="GE20" i="2"/>
  <c r="FO20" i="2"/>
  <c r="FN20" i="2"/>
  <c r="EX20" i="2"/>
  <c r="EW20" i="2"/>
  <c r="EG20" i="2"/>
  <c r="EF20" i="2"/>
  <c r="DP20" i="2"/>
  <c r="DO20" i="2"/>
  <c r="CY20" i="2"/>
  <c r="CX20" i="2"/>
  <c r="CH20" i="2"/>
  <c r="CG20" i="2"/>
  <c r="BQ20" i="2"/>
  <c r="BP20" i="2"/>
  <c r="AZ20" i="2"/>
  <c r="AY20" i="2"/>
  <c r="AI20" i="2"/>
  <c r="AH20" i="2"/>
  <c r="R20" i="2"/>
  <c r="Q20" i="2"/>
  <c r="HN19" i="2"/>
  <c r="GW19" i="2"/>
  <c r="GV19" i="2"/>
  <c r="GF19" i="2"/>
  <c r="GE19" i="2"/>
  <c r="FO19" i="2"/>
  <c r="FN19" i="2"/>
  <c r="EX19" i="2"/>
  <c r="EW19" i="2"/>
  <c r="EG19" i="2"/>
  <c r="EF19" i="2"/>
  <c r="DP19" i="2"/>
  <c r="DO19" i="2"/>
  <c r="CY19" i="2"/>
  <c r="CX19" i="2"/>
  <c r="CH19" i="2"/>
  <c r="CG19" i="2"/>
  <c r="BQ19" i="2"/>
  <c r="BP19" i="2"/>
  <c r="AZ19" i="2"/>
  <c r="AY19" i="2"/>
  <c r="AI19" i="2"/>
  <c r="AH19" i="2"/>
  <c r="R19" i="2"/>
  <c r="Q19" i="2"/>
  <c r="HN18" i="2"/>
  <c r="GW18" i="2"/>
  <c r="GV18" i="2"/>
  <c r="GF18" i="2"/>
  <c r="GE18" i="2"/>
  <c r="FO18" i="2"/>
  <c r="FN18" i="2"/>
  <c r="EX18" i="2"/>
  <c r="EW18" i="2"/>
  <c r="EG18" i="2"/>
  <c r="EF18" i="2"/>
  <c r="DP18" i="2"/>
  <c r="DO18" i="2"/>
  <c r="CY18" i="2"/>
  <c r="CX18" i="2"/>
  <c r="CH18" i="2"/>
  <c r="CG18" i="2"/>
  <c r="BQ18" i="2"/>
  <c r="BP18" i="2"/>
  <c r="AZ18" i="2"/>
  <c r="AY18" i="2"/>
  <c r="AI18" i="2"/>
  <c r="AH18" i="2"/>
  <c r="R18" i="2"/>
  <c r="Q18" i="2"/>
  <c r="HN17" i="2"/>
  <c r="GW17" i="2"/>
  <c r="GV17" i="2"/>
  <c r="GF17" i="2"/>
  <c r="GE17" i="2"/>
  <c r="FO17" i="2"/>
  <c r="FN17" i="2"/>
  <c r="EX17" i="2"/>
  <c r="EW17" i="2"/>
  <c r="EG17" i="2"/>
  <c r="EF17" i="2"/>
  <c r="DP17" i="2"/>
  <c r="DO17" i="2"/>
  <c r="CY17" i="2"/>
  <c r="CX17" i="2"/>
  <c r="CH17" i="2"/>
  <c r="CG17" i="2"/>
  <c r="BQ17" i="2"/>
  <c r="BP17" i="2"/>
  <c r="AZ17" i="2"/>
  <c r="AY17" i="2"/>
  <c r="AI17" i="2"/>
  <c r="AH17" i="2"/>
  <c r="R17" i="2"/>
  <c r="Q17" i="2"/>
  <c r="J17" i="2"/>
  <c r="J18" i="2" s="1"/>
  <c r="J19" i="2" s="1"/>
  <c r="J20" i="2" s="1"/>
  <c r="HN16" i="2"/>
  <c r="GW16" i="2"/>
  <c r="GV16" i="2"/>
  <c r="GF16" i="2"/>
  <c r="GE16" i="2"/>
  <c r="FO16" i="2"/>
  <c r="FN16" i="2"/>
  <c r="EX16" i="2"/>
  <c r="EW16" i="2"/>
  <c r="EG16" i="2"/>
  <c r="EF16" i="2"/>
  <c r="DP16" i="2"/>
  <c r="DO16" i="2"/>
  <c r="CY16" i="2"/>
  <c r="CX16" i="2"/>
  <c r="CH16" i="2"/>
  <c r="CG16" i="2"/>
  <c r="BQ16" i="2"/>
  <c r="BP16" i="2"/>
  <c r="AZ16" i="2"/>
  <c r="AY16" i="2"/>
  <c r="AI16" i="2"/>
  <c r="AH16" i="2"/>
  <c r="R16" i="2"/>
  <c r="Q16" i="2"/>
  <c r="HN15" i="2"/>
  <c r="GW15" i="2"/>
  <c r="GV15" i="2"/>
  <c r="GF15" i="2"/>
  <c r="GE15" i="2"/>
  <c r="FO15" i="2"/>
  <c r="FN15" i="2"/>
  <c r="EX15" i="2"/>
  <c r="EW15" i="2"/>
  <c r="EG15" i="2"/>
  <c r="EF15" i="2"/>
  <c r="DP15" i="2"/>
  <c r="DO15" i="2"/>
  <c r="CY15" i="2"/>
  <c r="CX15" i="2"/>
  <c r="CH15" i="2"/>
  <c r="CG15" i="2"/>
  <c r="BQ15" i="2"/>
  <c r="BP15" i="2"/>
  <c r="AZ15" i="2"/>
  <c r="AY15" i="2"/>
  <c r="AI15" i="2"/>
  <c r="AH15" i="2"/>
  <c r="R15" i="2"/>
  <c r="Q15" i="2"/>
  <c r="HN14" i="2"/>
  <c r="GW14" i="2"/>
  <c r="GV14" i="2"/>
  <c r="GF14" i="2"/>
  <c r="GE14" i="2"/>
  <c r="FO14" i="2"/>
  <c r="FN14" i="2"/>
  <c r="EX14" i="2"/>
  <c r="EW14" i="2"/>
  <c r="EG14" i="2"/>
  <c r="EF14" i="2"/>
  <c r="DP14" i="2"/>
  <c r="DO14" i="2"/>
  <c r="CY14" i="2"/>
  <c r="CX14" i="2"/>
  <c r="CH14" i="2"/>
  <c r="CG14" i="2"/>
  <c r="BQ14" i="2"/>
  <c r="BP14" i="2"/>
  <c r="AZ14" i="2"/>
  <c r="AY14" i="2"/>
  <c r="AI14" i="2"/>
  <c r="AH14" i="2"/>
  <c r="R14" i="2"/>
  <c r="Q14" i="2"/>
  <c r="HN13" i="2"/>
  <c r="GW13" i="2"/>
  <c r="GV13" i="2"/>
  <c r="GF13" i="2"/>
  <c r="GE13" i="2"/>
  <c r="FO13" i="2"/>
  <c r="FN13" i="2"/>
  <c r="EX13" i="2"/>
  <c r="EW13" i="2"/>
  <c r="EG13" i="2"/>
  <c r="EF13" i="2"/>
  <c r="DP13" i="2"/>
  <c r="DO13" i="2"/>
  <c r="CY13" i="2"/>
  <c r="CX13" i="2"/>
  <c r="CH13" i="2"/>
  <c r="CG13" i="2"/>
  <c r="BQ13" i="2"/>
  <c r="BP13" i="2"/>
  <c r="AZ13" i="2"/>
  <c r="AY13" i="2"/>
  <c r="AI13" i="2"/>
  <c r="AH13" i="2"/>
  <c r="R13" i="2"/>
  <c r="Q13" i="2"/>
  <c r="HN12" i="2"/>
  <c r="GW12" i="2"/>
  <c r="GV12" i="2"/>
  <c r="GF12" i="2"/>
  <c r="GE12" i="2"/>
  <c r="FO12" i="2"/>
  <c r="FN12" i="2"/>
  <c r="EX12" i="2"/>
  <c r="EW12" i="2"/>
  <c r="EG12" i="2"/>
  <c r="EF12" i="2"/>
  <c r="DP12" i="2"/>
  <c r="DO12" i="2"/>
  <c r="CY12" i="2"/>
  <c r="CX12" i="2"/>
  <c r="CH12" i="2"/>
  <c r="CG12" i="2"/>
  <c r="BQ12" i="2"/>
  <c r="BP12" i="2"/>
  <c r="AZ12" i="2"/>
  <c r="AY12" i="2"/>
  <c r="AI12" i="2"/>
  <c r="AH12" i="2"/>
  <c r="R12" i="2"/>
  <c r="Q12" i="2"/>
  <c r="HN11" i="2"/>
  <c r="GW11" i="2"/>
  <c r="GV11" i="2"/>
  <c r="GF11" i="2"/>
  <c r="GE11" i="2"/>
  <c r="FO11" i="2"/>
  <c r="FN11" i="2"/>
  <c r="EX11" i="2"/>
  <c r="EW11" i="2"/>
  <c r="EG11" i="2"/>
  <c r="EF11" i="2"/>
  <c r="DP11" i="2"/>
  <c r="DO11" i="2"/>
  <c r="CY11" i="2"/>
  <c r="CX11" i="2"/>
  <c r="CH11" i="2"/>
  <c r="CG11" i="2"/>
  <c r="BQ11" i="2"/>
  <c r="BP11" i="2"/>
  <c r="AZ11" i="2"/>
  <c r="AY11" i="2"/>
  <c r="AI11" i="2"/>
  <c r="AH11" i="2"/>
  <c r="R11" i="2"/>
  <c r="Q11" i="2"/>
  <c r="J11" i="2"/>
  <c r="J12" i="2" s="1"/>
  <c r="HN10" i="2"/>
  <c r="GW10" i="2"/>
  <c r="N68" i="3" s="1"/>
  <c r="I55" i="17" s="1"/>
  <c r="GV10" i="2"/>
  <c r="GF10" i="2"/>
  <c r="M68" i="3" s="1"/>
  <c r="I55" i="16" s="1"/>
  <c r="GE10" i="2"/>
  <c r="M65" i="3" s="1"/>
  <c r="I54" i="16" s="1"/>
  <c r="FO10" i="2"/>
  <c r="L68" i="3" s="1"/>
  <c r="FN10" i="2"/>
  <c r="L65" i="3" s="1"/>
  <c r="EX10" i="2"/>
  <c r="K68" i="3" s="1"/>
  <c r="EW10" i="2"/>
  <c r="K65" i="3" s="1"/>
  <c r="EG10" i="2"/>
  <c r="J68" i="3" s="1"/>
  <c r="EF10" i="2"/>
  <c r="J65" i="3" s="1"/>
  <c r="DP10" i="2"/>
  <c r="I68" i="3" s="1"/>
  <c r="DO10" i="2"/>
  <c r="I65" i="3" s="1"/>
  <c r="CY10" i="2"/>
  <c r="H68" i="3" s="1"/>
  <c r="CX10" i="2"/>
  <c r="H65" i="3" s="1"/>
  <c r="CH10" i="2"/>
  <c r="G68" i="3" s="1"/>
  <c r="CG10" i="2"/>
  <c r="G65" i="3" s="1"/>
  <c r="BQ10" i="2"/>
  <c r="F68" i="3" s="1"/>
  <c r="BP10" i="2"/>
  <c r="F65" i="3" s="1"/>
  <c r="AZ10" i="2"/>
  <c r="E68" i="3" s="1"/>
  <c r="AY10" i="2"/>
  <c r="E65" i="3" s="1"/>
  <c r="AI10" i="2"/>
  <c r="D68" i="3" s="1"/>
  <c r="R10" i="2"/>
  <c r="C68" i="3" s="1"/>
  <c r="Q10" i="2"/>
  <c r="C65" i="3" s="1"/>
  <c r="GL5" i="2"/>
  <c r="DE5" i="2"/>
  <c r="CN5" i="2"/>
  <c r="AO5" i="2"/>
  <c r="FU5" i="2" s="1"/>
  <c r="X5" i="2"/>
  <c r="F4" i="2"/>
  <c r="G4" i="2" s="1"/>
  <c r="H4" i="2" s="1"/>
  <c r="I4" i="2" s="1"/>
  <c r="J4" i="2" s="1"/>
  <c r="K4" i="2" s="1"/>
  <c r="L4" i="2" s="1"/>
  <c r="M4" i="2" s="1"/>
  <c r="N4" i="2" s="1"/>
  <c r="O4" i="2" s="1"/>
  <c r="P4" i="2" s="1"/>
  <c r="Q4" i="2" s="1"/>
  <c r="R4" i="2" s="1"/>
  <c r="S4" i="2" s="1"/>
  <c r="T4" i="2" s="1"/>
  <c r="U4" i="2" s="1"/>
  <c r="V4" i="2" s="1"/>
  <c r="W4" i="2" s="1"/>
  <c r="X4" i="2" s="1"/>
  <c r="Y4" i="2" s="1"/>
  <c r="Z4" i="2" s="1"/>
  <c r="AA4" i="2" s="1"/>
  <c r="AB4" i="2" s="1"/>
  <c r="AC4" i="2" s="1"/>
  <c r="AD4" i="2" s="1"/>
  <c r="AE4" i="2" s="1"/>
  <c r="AF4" i="2" s="1"/>
  <c r="AG4" i="2" s="1"/>
  <c r="AH4" i="2" s="1"/>
  <c r="AI4" i="2" s="1"/>
  <c r="AJ4" i="2" s="1"/>
  <c r="AK4" i="2" s="1"/>
  <c r="AL4" i="2" s="1"/>
  <c r="AM4" i="2" s="1"/>
  <c r="AN4" i="2" s="1"/>
  <c r="AO4" i="2" s="1"/>
  <c r="AP4" i="2" s="1"/>
  <c r="AQ4" i="2" s="1"/>
  <c r="AR4" i="2" s="1"/>
  <c r="AS4" i="2" s="1"/>
  <c r="AT4" i="2" s="1"/>
  <c r="AU4" i="2" s="1"/>
  <c r="AV4" i="2" s="1"/>
  <c r="AW4" i="2" s="1"/>
  <c r="AX4" i="2" s="1"/>
  <c r="AY4" i="2" s="1"/>
  <c r="AZ4" i="2" s="1"/>
  <c r="BA4" i="2" s="1"/>
  <c r="BB4" i="2" s="1"/>
  <c r="BC4" i="2" s="1"/>
  <c r="BD4" i="2" s="1"/>
  <c r="BE4" i="2" s="1"/>
  <c r="BF4" i="2" s="1"/>
  <c r="BG4" i="2" s="1"/>
  <c r="BH4" i="2" s="1"/>
  <c r="BI4" i="2" s="1"/>
  <c r="BJ4" i="2" s="1"/>
  <c r="BK4" i="2" s="1"/>
  <c r="BL4" i="2" s="1"/>
  <c r="BM4" i="2" s="1"/>
  <c r="BN4" i="2" s="1"/>
  <c r="BO4" i="2" s="1"/>
  <c r="BP4" i="2" s="1"/>
  <c r="BQ4" i="2" s="1"/>
  <c r="BR4" i="2" s="1"/>
  <c r="BS4" i="2" s="1"/>
  <c r="BT4" i="2" s="1"/>
  <c r="BU4" i="2" s="1"/>
  <c r="BV4" i="2" s="1"/>
  <c r="BW4" i="2" s="1"/>
  <c r="BX4" i="2" s="1"/>
  <c r="BY4" i="2" s="1"/>
  <c r="BZ4" i="2" s="1"/>
  <c r="CA4" i="2" s="1"/>
  <c r="CB4" i="2" s="1"/>
  <c r="CC4" i="2" s="1"/>
  <c r="CD4" i="2" s="1"/>
  <c r="CE4" i="2" s="1"/>
  <c r="CF4" i="2" s="1"/>
  <c r="CG4" i="2" s="1"/>
  <c r="CH4" i="2" s="1"/>
  <c r="CI4" i="2" s="1"/>
  <c r="CJ4" i="2" s="1"/>
  <c r="CK4" i="2" s="1"/>
  <c r="CL4" i="2" s="1"/>
  <c r="CM4" i="2" s="1"/>
  <c r="CN4" i="2" s="1"/>
  <c r="CO4" i="2" s="1"/>
  <c r="CP4" i="2" s="1"/>
  <c r="CQ4" i="2" s="1"/>
  <c r="CR4" i="2" s="1"/>
  <c r="CS4" i="2" s="1"/>
  <c r="CT4" i="2" s="1"/>
  <c r="CU4" i="2" s="1"/>
  <c r="CV4" i="2" s="1"/>
  <c r="CW4" i="2" s="1"/>
  <c r="CX4" i="2" s="1"/>
  <c r="CY4" i="2" s="1"/>
  <c r="CZ4" i="2" s="1"/>
  <c r="DA4" i="2" s="1"/>
  <c r="DB4" i="2" s="1"/>
  <c r="DC4" i="2" s="1"/>
  <c r="DD4" i="2" s="1"/>
  <c r="DE4" i="2" s="1"/>
  <c r="DF4" i="2" s="1"/>
  <c r="DG4" i="2" s="1"/>
  <c r="DH4" i="2" s="1"/>
  <c r="DI4" i="2" s="1"/>
  <c r="DJ4" i="2" s="1"/>
  <c r="DK4" i="2" s="1"/>
  <c r="DL4" i="2" s="1"/>
  <c r="DM4" i="2" s="1"/>
  <c r="DN4" i="2" s="1"/>
  <c r="DO4" i="2" s="1"/>
  <c r="DP4" i="2" s="1"/>
  <c r="DQ4" i="2" s="1"/>
  <c r="DR4" i="2" s="1"/>
  <c r="DS4" i="2" s="1"/>
  <c r="DT4" i="2" s="1"/>
  <c r="DU4" i="2" s="1"/>
  <c r="DV4" i="2" s="1"/>
  <c r="DW4" i="2" s="1"/>
  <c r="DX4" i="2" s="1"/>
  <c r="DY4" i="2" s="1"/>
  <c r="DZ4" i="2" s="1"/>
  <c r="EA4" i="2" s="1"/>
  <c r="EB4" i="2" s="1"/>
  <c r="EC4" i="2" s="1"/>
  <c r="ED4" i="2" s="1"/>
  <c r="EE4" i="2" s="1"/>
  <c r="EF4" i="2" s="1"/>
  <c r="EG4" i="2" s="1"/>
  <c r="EH4" i="2" s="1"/>
  <c r="EI4" i="2" s="1"/>
  <c r="EJ4" i="2" s="1"/>
  <c r="EK4" i="2" s="1"/>
  <c r="EL4" i="2" s="1"/>
  <c r="EM4" i="2" s="1"/>
  <c r="EN4" i="2" s="1"/>
  <c r="EO4" i="2" s="1"/>
  <c r="EP4" i="2" s="1"/>
  <c r="EQ4" i="2" s="1"/>
  <c r="ER4" i="2" s="1"/>
  <c r="ES4" i="2" s="1"/>
  <c r="ET4" i="2" s="1"/>
  <c r="EU4" i="2" s="1"/>
  <c r="EV4" i="2" s="1"/>
  <c r="EW4" i="2" s="1"/>
  <c r="EX4" i="2" s="1"/>
  <c r="EY4" i="2" s="1"/>
  <c r="EZ4" i="2" s="1"/>
  <c r="FA4" i="2" s="1"/>
  <c r="FB4" i="2" s="1"/>
  <c r="FC4" i="2" s="1"/>
  <c r="FD4" i="2" s="1"/>
  <c r="FE4" i="2" s="1"/>
  <c r="FF4" i="2" s="1"/>
  <c r="FG4" i="2" s="1"/>
  <c r="FH4" i="2" s="1"/>
  <c r="FI4" i="2" s="1"/>
  <c r="FJ4" i="2" s="1"/>
  <c r="FK4" i="2" s="1"/>
  <c r="FL4" i="2" s="1"/>
  <c r="FM4" i="2" s="1"/>
  <c r="FN4" i="2" s="1"/>
  <c r="FO4" i="2" s="1"/>
  <c r="FP4" i="2" s="1"/>
  <c r="FQ4" i="2" s="1"/>
  <c r="FR4" i="2" s="1"/>
  <c r="FS4" i="2" s="1"/>
  <c r="FT4" i="2" s="1"/>
  <c r="FU4" i="2" s="1"/>
  <c r="FV4" i="2" s="1"/>
  <c r="FW4" i="2" s="1"/>
  <c r="FX4" i="2" s="1"/>
  <c r="FY4" i="2" s="1"/>
  <c r="FZ4" i="2" s="1"/>
  <c r="GA4" i="2" s="1"/>
  <c r="GB4" i="2" s="1"/>
  <c r="GC4" i="2" s="1"/>
  <c r="GD4" i="2" s="1"/>
  <c r="GE4" i="2" s="1"/>
  <c r="GF4" i="2" s="1"/>
  <c r="GG4" i="2" s="1"/>
  <c r="GH4" i="2" s="1"/>
  <c r="GI4" i="2" s="1"/>
  <c r="GJ4" i="2" s="1"/>
  <c r="GK4" i="2" s="1"/>
  <c r="GL4" i="2" s="1"/>
  <c r="GM4" i="2" s="1"/>
  <c r="GN4" i="2" s="1"/>
  <c r="GO4" i="2" s="1"/>
  <c r="GP4" i="2" s="1"/>
  <c r="GQ4" i="2" s="1"/>
  <c r="GR4" i="2" s="1"/>
  <c r="GS4" i="2" s="1"/>
  <c r="GT4" i="2" s="1"/>
  <c r="GU4" i="2" s="1"/>
  <c r="GV4" i="2" s="1"/>
  <c r="GW4" i="2" s="1"/>
  <c r="GX4" i="2" s="1"/>
  <c r="GY4" i="2" s="1"/>
  <c r="GZ4" i="2" s="1"/>
  <c r="HA4" i="2" s="1"/>
  <c r="HB4" i="2" s="1"/>
  <c r="HC4" i="2" s="1"/>
  <c r="BG3" i="2"/>
  <c r="F1" i="2"/>
  <c r="G1" i="2" s="1"/>
  <c r="H1" i="2" s="1"/>
  <c r="I1" i="2" s="1"/>
  <c r="J1" i="2" s="1"/>
  <c r="K1" i="2" s="1"/>
  <c r="L1" i="2" s="1"/>
  <c r="M1" i="2" s="1"/>
  <c r="N1" i="2" s="1"/>
  <c r="O1" i="2" s="1"/>
  <c r="P1" i="2" s="1"/>
  <c r="Q1" i="2" s="1"/>
  <c r="R1" i="2" s="1"/>
  <c r="S1" i="2" s="1"/>
  <c r="T1" i="2" s="1"/>
  <c r="U1" i="2" s="1"/>
  <c r="V1" i="2" s="1"/>
  <c r="W1" i="2" s="1"/>
  <c r="X1" i="2" s="1"/>
  <c r="Y1" i="2" s="1"/>
  <c r="Z1" i="2" s="1"/>
  <c r="AA1" i="2" s="1"/>
  <c r="AB1" i="2" s="1"/>
  <c r="AC1" i="2" s="1"/>
  <c r="AD1" i="2" s="1"/>
  <c r="AE1" i="2" s="1"/>
  <c r="AF1" i="2" s="1"/>
  <c r="AG1" i="2" s="1"/>
  <c r="AH1" i="2" s="1"/>
  <c r="AI1" i="2" s="1"/>
  <c r="AJ1" i="2" s="1"/>
  <c r="AK1" i="2" s="1"/>
  <c r="AL1" i="2" s="1"/>
  <c r="AM1" i="2" s="1"/>
  <c r="AN1" i="2" s="1"/>
  <c r="AO1" i="2" s="1"/>
  <c r="AP1" i="2" s="1"/>
  <c r="AQ1" i="2" s="1"/>
  <c r="AR1" i="2" s="1"/>
  <c r="AS1" i="2" s="1"/>
  <c r="AT1" i="2" s="1"/>
  <c r="AU1" i="2" s="1"/>
  <c r="AV1" i="2" s="1"/>
  <c r="AW1" i="2" s="1"/>
  <c r="AX1" i="2" s="1"/>
  <c r="AY1" i="2" s="1"/>
  <c r="AZ1" i="2" s="1"/>
  <c r="BA1" i="2" s="1"/>
  <c r="BB1" i="2" s="1"/>
  <c r="BC1" i="2" s="1"/>
  <c r="BD1" i="2" s="1"/>
  <c r="BE1" i="2" s="1"/>
  <c r="BF1" i="2" s="1"/>
  <c r="BG1" i="2" s="1"/>
  <c r="BH1" i="2" s="1"/>
  <c r="BI1" i="2" s="1"/>
  <c r="BJ1" i="2" s="1"/>
  <c r="BK1" i="2" s="1"/>
  <c r="BL1" i="2" s="1"/>
  <c r="BM1" i="2" s="1"/>
  <c r="BN1" i="2" s="1"/>
  <c r="BO1" i="2" s="1"/>
  <c r="BP1" i="2" s="1"/>
  <c r="BQ1" i="2" s="1"/>
  <c r="BR1" i="2" s="1"/>
  <c r="BS1" i="2" s="1"/>
  <c r="BT1" i="2" s="1"/>
  <c r="BU1" i="2" s="1"/>
  <c r="BV1" i="2" s="1"/>
  <c r="BW1" i="2" s="1"/>
  <c r="BX1" i="2" s="1"/>
  <c r="BY1" i="2" s="1"/>
  <c r="BZ1" i="2" s="1"/>
  <c r="CA1" i="2" s="1"/>
  <c r="CB1" i="2" s="1"/>
  <c r="CC1" i="2" s="1"/>
  <c r="CD1" i="2" s="1"/>
  <c r="CE1" i="2" s="1"/>
  <c r="CF1" i="2" s="1"/>
  <c r="CG1" i="2" s="1"/>
  <c r="CH1" i="2" s="1"/>
  <c r="CI1" i="2" s="1"/>
  <c r="CJ1" i="2" s="1"/>
  <c r="CK1" i="2" s="1"/>
  <c r="CL1" i="2" s="1"/>
  <c r="CM1" i="2" s="1"/>
  <c r="CN1" i="2" s="1"/>
  <c r="CO1" i="2" s="1"/>
  <c r="CP1" i="2" s="1"/>
  <c r="CQ1" i="2" s="1"/>
  <c r="CR1" i="2" s="1"/>
  <c r="CS1" i="2" s="1"/>
  <c r="CT1" i="2" s="1"/>
  <c r="CU1" i="2" s="1"/>
  <c r="CV1" i="2" s="1"/>
  <c r="CW1" i="2" s="1"/>
  <c r="CX1" i="2" s="1"/>
  <c r="CY1" i="2" s="1"/>
  <c r="CZ1" i="2" s="1"/>
  <c r="DA1" i="2" s="1"/>
  <c r="DB1" i="2" s="1"/>
  <c r="DC1" i="2" s="1"/>
  <c r="DD1" i="2" s="1"/>
  <c r="DE1" i="2" s="1"/>
  <c r="DF1" i="2" s="1"/>
  <c r="DG1" i="2" s="1"/>
  <c r="DH1" i="2" s="1"/>
  <c r="DI1" i="2" s="1"/>
  <c r="DJ1" i="2" s="1"/>
  <c r="DK1" i="2" s="1"/>
  <c r="DL1" i="2" s="1"/>
  <c r="DM1" i="2" s="1"/>
  <c r="DN1" i="2" s="1"/>
  <c r="DO1" i="2" s="1"/>
  <c r="DP1" i="2" s="1"/>
  <c r="DQ1" i="2" s="1"/>
  <c r="DR1" i="2" s="1"/>
  <c r="DS1" i="2" s="1"/>
  <c r="DT1" i="2" s="1"/>
  <c r="DU1" i="2" s="1"/>
  <c r="DV1" i="2" s="1"/>
  <c r="DW1" i="2" s="1"/>
  <c r="DX1" i="2" s="1"/>
  <c r="DY1" i="2" s="1"/>
  <c r="DZ1" i="2" s="1"/>
  <c r="EA1" i="2" s="1"/>
  <c r="EB1" i="2" s="1"/>
  <c r="EC1" i="2" s="1"/>
  <c r="ED1" i="2" s="1"/>
  <c r="EE1" i="2" s="1"/>
  <c r="EF1" i="2" s="1"/>
  <c r="EG1" i="2" s="1"/>
  <c r="EH1" i="2" s="1"/>
  <c r="EI1" i="2" s="1"/>
  <c r="EJ1" i="2" s="1"/>
  <c r="EK1" i="2" s="1"/>
  <c r="EL1" i="2" s="1"/>
  <c r="EM1" i="2" s="1"/>
  <c r="EN1" i="2" s="1"/>
  <c r="EO1" i="2" s="1"/>
  <c r="EP1" i="2" s="1"/>
  <c r="EQ1" i="2" s="1"/>
  <c r="ER1" i="2" s="1"/>
  <c r="ES1" i="2" s="1"/>
  <c r="ET1" i="2" s="1"/>
  <c r="EU1" i="2" s="1"/>
  <c r="EV1" i="2" s="1"/>
  <c r="EW1" i="2" s="1"/>
  <c r="EX1" i="2" s="1"/>
  <c r="EY1" i="2" s="1"/>
  <c r="EZ1" i="2" s="1"/>
  <c r="FA1" i="2" s="1"/>
  <c r="FB1" i="2" s="1"/>
  <c r="FC1" i="2" s="1"/>
  <c r="FD1" i="2" s="1"/>
  <c r="FE1" i="2" s="1"/>
  <c r="FF1" i="2" s="1"/>
  <c r="FG1" i="2" s="1"/>
  <c r="FH1" i="2" s="1"/>
  <c r="FI1" i="2" s="1"/>
  <c r="FJ1" i="2" s="1"/>
  <c r="FK1" i="2" s="1"/>
  <c r="FL1" i="2" s="1"/>
  <c r="FM1" i="2" s="1"/>
  <c r="FN1" i="2" s="1"/>
  <c r="FO1" i="2" s="1"/>
  <c r="FP1" i="2" s="1"/>
  <c r="FQ1" i="2" s="1"/>
  <c r="FR1" i="2" s="1"/>
  <c r="FS1" i="2" s="1"/>
  <c r="FT1" i="2" s="1"/>
  <c r="FU1" i="2" s="1"/>
  <c r="FV1" i="2" s="1"/>
  <c r="FW1" i="2" s="1"/>
  <c r="FX1" i="2" s="1"/>
  <c r="FY1" i="2" s="1"/>
  <c r="FZ1" i="2" s="1"/>
  <c r="GA1" i="2" s="1"/>
  <c r="GB1" i="2" s="1"/>
  <c r="GC1" i="2" s="1"/>
  <c r="GD1" i="2" s="1"/>
  <c r="GE1" i="2" s="1"/>
  <c r="GF1" i="2" s="1"/>
  <c r="GG1" i="2" s="1"/>
  <c r="GH1" i="2" s="1"/>
  <c r="GI1" i="2" s="1"/>
  <c r="GJ1" i="2" s="1"/>
  <c r="GK1" i="2" s="1"/>
  <c r="GL1" i="2" s="1"/>
  <c r="GM1" i="2" s="1"/>
  <c r="GN1" i="2" s="1"/>
  <c r="GO1" i="2" s="1"/>
  <c r="GP1" i="2" s="1"/>
  <c r="GQ1" i="2" s="1"/>
  <c r="GR1" i="2" s="1"/>
  <c r="GS1" i="2" s="1"/>
  <c r="GT1" i="2" s="1"/>
  <c r="GU1" i="2" s="1"/>
  <c r="GV1" i="2" s="1"/>
  <c r="GW1" i="2" s="1"/>
  <c r="GX1" i="2" s="1"/>
  <c r="GY1" i="2" s="1"/>
  <c r="GZ1" i="2" s="1"/>
  <c r="HA1" i="2" s="1"/>
  <c r="HB1" i="2" s="1"/>
  <c r="HC1" i="2" s="1"/>
  <c r="D1" i="2"/>
  <c r="E1" i="2" s="1"/>
  <c r="C1" i="2"/>
  <c r="F4" i="1"/>
  <c r="G4" i="1" s="1"/>
  <c r="H4" i="1" s="1"/>
  <c r="I4" i="1" s="1"/>
  <c r="J4" i="1" s="1"/>
  <c r="E4" i="1"/>
  <c r="D4" i="1"/>
  <c r="D10" i="4" l="1"/>
  <c r="B6" i="6"/>
  <c r="B6" i="8"/>
  <c r="B6" i="10"/>
  <c r="I8" i="16"/>
  <c r="B6" i="17"/>
  <c r="I8" i="6"/>
  <c r="B6" i="7"/>
  <c r="I8" i="10"/>
  <c r="I8" i="15"/>
  <c r="I8" i="17"/>
  <c r="B6" i="14"/>
  <c r="B6" i="9"/>
  <c r="I8" i="14"/>
  <c r="B6" i="13"/>
  <c r="I8" i="7"/>
  <c r="I8" i="8"/>
  <c r="I8" i="9"/>
  <c r="B6" i="11"/>
  <c r="I8" i="13"/>
  <c r="I8" i="11"/>
  <c r="B6" i="12"/>
  <c r="B6" i="15"/>
  <c r="B6" i="16"/>
  <c r="DV5" i="2"/>
  <c r="C15" i="4"/>
  <c r="I27" i="7"/>
  <c r="B3" i="7"/>
  <c r="I27" i="13"/>
  <c r="B3" i="13"/>
  <c r="C21" i="4"/>
  <c r="D36" i="3"/>
  <c r="I31" i="7" s="1"/>
  <c r="J36" i="3"/>
  <c r="I31" i="13" s="1"/>
  <c r="J47" i="7"/>
  <c r="I32" i="7"/>
  <c r="I39" i="7" s="1"/>
  <c r="J53" i="7" s="1"/>
  <c r="I32" i="13"/>
  <c r="I39" i="13" s="1"/>
  <c r="J53" i="13" s="1"/>
  <c r="J47" i="13"/>
  <c r="D39" i="3"/>
  <c r="I48" i="7" s="1"/>
  <c r="D41" i="3"/>
  <c r="I50" i="7" s="1"/>
  <c r="J50" i="7" s="1"/>
  <c r="J41" i="3"/>
  <c r="I50" i="13" s="1"/>
  <c r="E42" i="3"/>
  <c r="F57" i="3"/>
  <c r="G60" i="3"/>
  <c r="I98" i="10" s="1"/>
  <c r="G61" i="3"/>
  <c r="I100" i="10" s="1"/>
  <c r="M61" i="3"/>
  <c r="I100" i="16" s="1"/>
  <c r="M63" i="3"/>
  <c r="I98" i="16" s="1"/>
  <c r="H75" i="3"/>
  <c r="I96" i="11" s="1"/>
  <c r="N75" i="3"/>
  <c r="I96" i="17" s="1"/>
  <c r="H76" i="3"/>
  <c r="J104" i="11" s="1"/>
  <c r="N76" i="3"/>
  <c r="J104" i="17" s="1"/>
  <c r="H77" i="3"/>
  <c r="J102" i="11" s="1"/>
  <c r="N77" i="3"/>
  <c r="J102" i="17" s="1"/>
  <c r="H78" i="3"/>
  <c r="J103" i="11" s="1"/>
  <c r="I176" i="17"/>
  <c r="I179" i="17" s="1"/>
  <c r="I176" i="16"/>
  <c r="I176" i="15"/>
  <c r="I176" i="14"/>
  <c r="I179" i="14" s="1"/>
  <c r="I176" i="12"/>
  <c r="I179" i="12" s="1"/>
  <c r="I176" i="13"/>
  <c r="I179" i="13" s="1"/>
  <c r="I176" i="11"/>
  <c r="I179" i="11" s="1"/>
  <c r="I176" i="10"/>
  <c r="I176" i="9"/>
  <c r="I176" i="8"/>
  <c r="I176" i="7"/>
  <c r="I179" i="7" s="1"/>
  <c r="I176" i="6"/>
  <c r="I179" i="6" s="1"/>
  <c r="E87" i="3"/>
  <c r="F87" i="3" s="1"/>
  <c r="G87" i="3" s="1"/>
  <c r="H87" i="3" s="1"/>
  <c r="I87" i="3" s="1"/>
  <c r="J87" i="3" s="1"/>
  <c r="K87" i="3" s="1"/>
  <c r="L87" i="3" s="1"/>
  <c r="M87" i="3" s="1"/>
  <c r="N87" i="3" s="1"/>
  <c r="J154" i="7"/>
  <c r="J157" i="7" s="1"/>
  <c r="J192" i="7" s="1"/>
  <c r="EM5" i="2"/>
  <c r="I27" i="8"/>
  <c r="B3" i="8"/>
  <c r="C16" i="4"/>
  <c r="I27" i="14"/>
  <c r="B3" i="14"/>
  <c r="C22" i="4"/>
  <c r="E36" i="3"/>
  <c r="I31" i="8" s="1"/>
  <c r="K36" i="3"/>
  <c r="I31" i="14" s="1"/>
  <c r="I32" i="8"/>
  <c r="I39" i="8" s="1"/>
  <c r="J53" i="8" s="1"/>
  <c r="J47" i="8"/>
  <c r="I32" i="14"/>
  <c r="I39" i="14" s="1"/>
  <c r="J53" i="14" s="1"/>
  <c r="J47" i="14"/>
  <c r="E39" i="3"/>
  <c r="I48" i="8" s="1"/>
  <c r="E41" i="3"/>
  <c r="I50" i="8" s="1"/>
  <c r="K41" i="3"/>
  <c r="I50" i="14" s="1"/>
  <c r="C44" i="3"/>
  <c r="I49" i="6" s="1"/>
  <c r="I98" i="17"/>
  <c r="H61" i="3"/>
  <c r="I100" i="11" s="1"/>
  <c r="N61" i="3"/>
  <c r="I100" i="17" s="1"/>
  <c r="H63" i="3"/>
  <c r="I98" i="11" s="1"/>
  <c r="N65" i="3"/>
  <c r="I54" i="17" s="1"/>
  <c r="C75" i="3"/>
  <c r="I96" i="6" s="1"/>
  <c r="I75" i="3"/>
  <c r="I96" i="12" s="1"/>
  <c r="C76" i="3"/>
  <c r="J104" i="6" s="1"/>
  <c r="I76" i="3"/>
  <c r="J104" i="12" s="1"/>
  <c r="C77" i="3"/>
  <c r="J102" i="6" s="1"/>
  <c r="I77" i="3"/>
  <c r="J102" i="12" s="1"/>
  <c r="C78" i="3"/>
  <c r="J103" i="6" s="1"/>
  <c r="I78" i="3"/>
  <c r="J103" i="12" s="1"/>
  <c r="H203" i="6"/>
  <c r="I20" i="6"/>
  <c r="BF5" i="2"/>
  <c r="FD5" i="2"/>
  <c r="I27" i="9"/>
  <c r="B3" i="9"/>
  <c r="C17" i="4"/>
  <c r="B3" i="15"/>
  <c r="I27" i="15"/>
  <c r="C23" i="4"/>
  <c r="I10" i="15"/>
  <c r="L78" i="3"/>
  <c r="J103" i="15" s="1"/>
  <c r="F36" i="3"/>
  <c r="I31" i="9" s="1"/>
  <c r="L36" i="3"/>
  <c r="I31" i="15" s="1"/>
  <c r="I32" i="9"/>
  <c r="I29" i="9"/>
  <c r="J47" i="9" s="1"/>
  <c r="I32" i="15"/>
  <c r="I39" i="15" s="1"/>
  <c r="J53" i="15" s="1"/>
  <c r="J47" i="15"/>
  <c r="F39" i="3"/>
  <c r="I48" i="9" s="1"/>
  <c r="F41" i="3"/>
  <c r="I50" i="9" s="1"/>
  <c r="L41" i="3"/>
  <c r="I50" i="15" s="1"/>
  <c r="D44" i="3"/>
  <c r="I49" i="7" s="1"/>
  <c r="C60" i="3"/>
  <c r="I98" i="6" s="1"/>
  <c r="I60" i="3"/>
  <c r="I98" i="12" s="1"/>
  <c r="C61" i="3"/>
  <c r="I100" i="6" s="1"/>
  <c r="I61" i="3"/>
  <c r="I100" i="12" s="1"/>
  <c r="D75" i="3"/>
  <c r="I96" i="7" s="1"/>
  <c r="J75" i="3"/>
  <c r="I96" i="13" s="1"/>
  <c r="D76" i="3"/>
  <c r="J104" i="7" s="1"/>
  <c r="J76" i="3"/>
  <c r="J104" i="13" s="1"/>
  <c r="D77" i="3"/>
  <c r="J102" i="7" s="1"/>
  <c r="J77" i="3"/>
  <c r="J102" i="13" s="1"/>
  <c r="D78" i="3"/>
  <c r="J103" i="7" s="1"/>
  <c r="J78" i="3"/>
  <c r="J103" i="13" s="1"/>
  <c r="I17" i="7"/>
  <c r="E15" i="4"/>
  <c r="K15" i="4" s="1"/>
  <c r="BW5" i="2"/>
  <c r="I27" i="10"/>
  <c r="B3" i="10"/>
  <c r="C18" i="4"/>
  <c r="B3" i="16"/>
  <c r="I27" i="16"/>
  <c r="C24" i="4"/>
  <c r="G36" i="3"/>
  <c r="I31" i="10" s="1"/>
  <c r="M36" i="3"/>
  <c r="I31" i="16" s="1"/>
  <c r="I32" i="10"/>
  <c r="I29" i="10"/>
  <c r="J47" i="10" s="1"/>
  <c r="J47" i="16"/>
  <c r="I32" i="16"/>
  <c r="G39" i="3"/>
  <c r="I48" i="10" s="1"/>
  <c r="G41" i="3"/>
  <c r="I50" i="10" s="1"/>
  <c r="M41" i="3"/>
  <c r="I50" i="16" s="1"/>
  <c r="E44" i="3"/>
  <c r="I49" i="8" s="1"/>
  <c r="D60" i="3"/>
  <c r="I98" i="7" s="1"/>
  <c r="D61" i="3"/>
  <c r="I100" i="7" s="1"/>
  <c r="J61" i="3"/>
  <c r="I100" i="13" s="1"/>
  <c r="J63" i="3"/>
  <c r="I98" i="13" s="1"/>
  <c r="D72" i="3"/>
  <c r="E73" i="3"/>
  <c r="E75" i="3"/>
  <c r="I96" i="8" s="1"/>
  <c r="K75" i="3"/>
  <c r="I96" i="14" s="1"/>
  <c r="E76" i="3"/>
  <c r="J104" i="8" s="1"/>
  <c r="K76" i="3"/>
  <c r="J104" i="14" s="1"/>
  <c r="E77" i="3"/>
  <c r="J102" i="8" s="1"/>
  <c r="K77" i="3"/>
  <c r="J102" i="14" s="1"/>
  <c r="E78" i="3"/>
  <c r="J103" i="8" s="1"/>
  <c r="K78" i="3"/>
  <c r="J103" i="14" s="1"/>
  <c r="H203" i="8"/>
  <c r="I20" i="8"/>
  <c r="B13" i="17"/>
  <c r="B13" i="16"/>
  <c r="B13" i="14"/>
  <c r="B13" i="13"/>
  <c r="B2" i="17"/>
  <c r="B2" i="16"/>
  <c r="B2" i="15"/>
  <c r="B2" i="14"/>
  <c r="B2" i="13"/>
  <c r="B13" i="15"/>
  <c r="B2" i="12"/>
  <c r="B2" i="10"/>
  <c r="B13" i="11"/>
  <c r="B2" i="9"/>
  <c r="B13" i="10"/>
  <c r="B13" i="12"/>
  <c r="B2" i="11"/>
  <c r="B13" i="9"/>
  <c r="B2" i="6"/>
  <c r="B13" i="8"/>
  <c r="B13" i="7"/>
  <c r="C12" i="4"/>
  <c r="B13" i="6"/>
  <c r="B2" i="8"/>
  <c r="B83" i="3"/>
  <c r="B2" i="7"/>
  <c r="I27" i="11"/>
  <c r="B3" i="11"/>
  <c r="C19" i="4"/>
  <c r="I27" i="17"/>
  <c r="B3" i="17"/>
  <c r="C25" i="4"/>
  <c r="I10" i="17"/>
  <c r="N78" i="3"/>
  <c r="J103" i="17" s="1"/>
  <c r="H36" i="3"/>
  <c r="I31" i="11" s="1"/>
  <c r="N36" i="3"/>
  <c r="I31" i="17" s="1"/>
  <c r="J47" i="11"/>
  <c r="I32" i="11"/>
  <c r="I39" i="11" s="1"/>
  <c r="J53" i="11" s="1"/>
  <c r="J47" i="17"/>
  <c r="I32" i="17"/>
  <c r="H39" i="3"/>
  <c r="I48" i="11" s="1"/>
  <c r="H41" i="3"/>
  <c r="I50" i="11" s="1"/>
  <c r="N41" i="3"/>
  <c r="I50" i="17" s="1"/>
  <c r="I80" i="7"/>
  <c r="I86" i="7" s="1"/>
  <c r="E58" i="3"/>
  <c r="E60" i="3"/>
  <c r="I98" i="8" s="1"/>
  <c r="K60" i="3"/>
  <c r="I98" i="14" s="1"/>
  <c r="E61" i="3"/>
  <c r="I100" i="8" s="1"/>
  <c r="K61" i="3"/>
  <c r="I100" i="14" s="1"/>
  <c r="F75" i="3"/>
  <c r="I96" i="9" s="1"/>
  <c r="L75" i="3"/>
  <c r="I96" i="15" s="1"/>
  <c r="F76" i="3"/>
  <c r="J104" i="9" s="1"/>
  <c r="L76" i="3"/>
  <c r="J104" i="15" s="1"/>
  <c r="F77" i="3"/>
  <c r="J102" i="9" s="1"/>
  <c r="L77" i="3"/>
  <c r="J102" i="15" s="1"/>
  <c r="F78" i="3"/>
  <c r="J103" i="9" s="1"/>
  <c r="M78" i="3"/>
  <c r="J103" i="16" s="1"/>
  <c r="F15" i="5"/>
  <c r="G15" i="5" s="1"/>
  <c r="J154" i="10" s="1"/>
  <c r="J157" i="10" s="1"/>
  <c r="J192" i="10" s="1"/>
  <c r="G14" i="5"/>
  <c r="C14" i="4"/>
  <c r="I27" i="6"/>
  <c r="B3" i="6"/>
  <c r="I27" i="12"/>
  <c r="B3" i="12"/>
  <c r="C20" i="4"/>
  <c r="C36" i="3"/>
  <c r="I31" i="6" s="1"/>
  <c r="I36" i="3"/>
  <c r="I31" i="12" s="1"/>
  <c r="I32" i="6"/>
  <c r="J47" i="6"/>
  <c r="J47" i="12"/>
  <c r="I32" i="12"/>
  <c r="I39" i="12" s="1"/>
  <c r="J53" i="12" s="1"/>
  <c r="C39" i="3"/>
  <c r="I48" i="6" s="1"/>
  <c r="C41" i="3"/>
  <c r="I50" i="6" s="1"/>
  <c r="J50" i="6" s="1"/>
  <c r="I41" i="3"/>
  <c r="I50" i="12" s="1"/>
  <c r="D49" i="3"/>
  <c r="D56" i="3" s="1"/>
  <c r="D84" i="3" s="1"/>
  <c r="D91" i="3" s="1"/>
  <c r="J49" i="3"/>
  <c r="J56" i="3" s="1"/>
  <c r="J84" i="3" s="1"/>
  <c r="J91" i="3" s="1"/>
  <c r="I98" i="15"/>
  <c r="F61" i="3"/>
  <c r="I100" i="9" s="1"/>
  <c r="L61" i="3"/>
  <c r="I100" i="15" s="1"/>
  <c r="F62" i="3"/>
  <c r="F63" i="3"/>
  <c r="I98" i="9" s="1"/>
  <c r="L63" i="3"/>
  <c r="G75" i="3"/>
  <c r="I96" i="10" s="1"/>
  <c r="M75" i="3"/>
  <c r="I96" i="16" s="1"/>
  <c r="G76" i="3"/>
  <c r="J104" i="10" s="1"/>
  <c r="M76" i="3"/>
  <c r="J104" i="16" s="1"/>
  <c r="G77" i="3"/>
  <c r="J102" i="10" s="1"/>
  <c r="M77" i="3"/>
  <c r="J102" i="16" s="1"/>
  <c r="G78" i="3"/>
  <c r="J103" i="10" s="1"/>
  <c r="F10" i="5"/>
  <c r="G10" i="5" s="1"/>
  <c r="G5" i="5"/>
  <c r="I133" i="6"/>
  <c r="H203" i="10"/>
  <c r="H207" i="10" s="1"/>
  <c r="I20" i="10"/>
  <c r="E14" i="4"/>
  <c r="E20" i="4"/>
  <c r="H207" i="8"/>
  <c r="H203" i="11"/>
  <c r="H207" i="11" s="1"/>
  <c r="I20" i="11"/>
  <c r="E19" i="4"/>
  <c r="H207" i="6"/>
  <c r="H203" i="12"/>
  <c r="H207" i="12" s="1"/>
  <c r="I20" i="12"/>
  <c r="E18" i="4"/>
  <c r="G19" i="5"/>
  <c r="I11" i="7"/>
  <c r="H203" i="13"/>
  <c r="H207" i="13" s="1"/>
  <c r="I20" i="13"/>
  <c r="E94" i="3"/>
  <c r="E17" i="4"/>
  <c r="E23" i="4"/>
  <c r="I179" i="10"/>
  <c r="I17" i="17"/>
  <c r="I17" i="16"/>
  <c r="H203" i="14"/>
  <c r="H207" i="14" s="1"/>
  <c r="I20" i="14"/>
  <c r="E16" i="4"/>
  <c r="E22" i="4"/>
  <c r="I179" i="8"/>
  <c r="H203" i="9"/>
  <c r="H207" i="9" s="1"/>
  <c r="I20" i="9"/>
  <c r="H203" i="15"/>
  <c r="H207" i="15" s="1"/>
  <c r="I20" i="15"/>
  <c r="E21" i="4"/>
  <c r="I179" i="9"/>
  <c r="I201" i="11"/>
  <c r="I179" i="16"/>
  <c r="I201" i="8"/>
  <c r="I179" i="15"/>
  <c r="I201" i="12"/>
  <c r="I38" i="17" l="1"/>
  <c r="I38" i="6"/>
  <c r="I38" i="12"/>
  <c r="I38" i="11"/>
  <c r="I38" i="16"/>
  <c r="J97" i="7"/>
  <c r="J97" i="6"/>
  <c r="B203" i="9"/>
  <c r="B17" i="9"/>
  <c r="J49" i="13"/>
  <c r="J48" i="13"/>
  <c r="I92" i="13"/>
  <c r="E26" i="4"/>
  <c r="J49" i="12"/>
  <c r="J48" i="12"/>
  <c r="I92" i="12"/>
  <c r="I94" i="8"/>
  <c r="F73" i="3"/>
  <c r="I36" i="16"/>
  <c r="J51" i="16" s="1"/>
  <c r="I39" i="16"/>
  <c r="J53" i="16" s="1"/>
  <c r="I38" i="15"/>
  <c r="I38" i="8"/>
  <c r="J154" i="9"/>
  <c r="J157" i="9" s="1"/>
  <c r="J192" i="9" s="1"/>
  <c r="F80" i="9"/>
  <c r="G57" i="3"/>
  <c r="I99" i="9"/>
  <c r="J97" i="9" s="1"/>
  <c r="G62" i="3"/>
  <c r="H203" i="16"/>
  <c r="H207" i="16" s="1"/>
  <c r="I20" i="16"/>
  <c r="H213" i="7"/>
  <c r="J154" i="15"/>
  <c r="J157" i="15" s="1"/>
  <c r="J192" i="15" s="1"/>
  <c r="J154" i="8"/>
  <c r="J157" i="8" s="1"/>
  <c r="J192" i="8" s="1"/>
  <c r="J154" i="6"/>
  <c r="J157" i="6" s="1"/>
  <c r="J192" i="6" s="1"/>
  <c r="J49" i="6"/>
  <c r="J48" i="6"/>
  <c r="I92" i="6"/>
  <c r="B203" i="12"/>
  <c r="B17" i="12"/>
  <c r="J49" i="11"/>
  <c r="J48" i="11"/>
  <c r="I92" i="11"/>
  <c r="B17" i="17"/>
  <c r="B203" i="17"/>
  <c r="I93" i="7"/>
  <c r="J92" i="7" s="1"/>
  <c r="E72" i="3"/>
  <c r="J49" i="16"/>
  <c r="J48" i="16"/>
  <c r="I92" i="16"/>
  <c r="J92" i="6"/>
  <c r="J106" i="6" s="1"/>
  <c r="J114" i="6" s="1"/>
  <c r="J48" i="9"/>
  <c r="I92" i="9"/>
  <c r="J49" i="9"/>
  <c r="I92" i="14"/>
  <c r="J48" i="14"/>
  <c r="J49" i="14"/>
  <c r="B203" i="8"/>
  <c r="B17" i="8"/>
  <c r="I41" i="17"/>
  <c r="J50" i="17" s="1"/>
  <c r="I41" i="16"/>
  <c r="I41" i="14"/>
  <c r="I41" i="13"/>
  <c r="I41" i="15"/>
  <c r="J50" i="15" s="1"/>
  <c r="I41" i="12"/>
  <c r="J50" i="12" s="1"/>
  <c r="I41" i="11"/>
  <c r="J50" i="11" s="1"/>
  <c r="I41" i="10"/>
  <c r="I41" i="9"/>
  <c r="I41" i="8"/>
  <c r="J50" i="8" s="1"/>
  <c r="F42" i="3"/>
  <c r="G42" i="3" s="1"/>
  <c r="H42" i="3" s="1"/>
  <c r="I42" i="3" s="1"/>
  <c r="J42" i="3" s="1"/>
  <c r="K42" i="3" s="1"/>
  <c r="L42" i="3" s="1"/>
  <c r="M42" i="3" s="1"/>
  <c r="N42" i="3" s="1"/>
  <c r="I38" i="13"/>
  <c r="I34" i="6"/>
  <c r="J60" i="6" s="1"/>
  <c r="J61" i="6" s="1"/>
  <c r="I39" i="6"/>
  <c r="J53" i="6" s="1"/>
  <c r="J154" i="13"/>
  <c r="J157" i="13" s="1"/>
  <c r="J192" i="13" s="1"/>
  <c r="J154" i="14"/>
  <c r="J157" i="14" s="1"/>
  <c r="J192" i="14" s="1"/>
  <c r="J97" i="8"/>
  <c r="I36" i="17"/>
  <c r="J51" i="17" s="1"/>
  <c r="I39" i="17"/>
  <c r="J53" i="17" s="1"/>
  <c r="J50" i="16"/>
  <c r="K47" i="10"/>
  <c r="J49" i="10"/>
  <c r="J48" i="10"/>
  <c r="I92" i="10"/>
  <c r="B17" i="16"/>
  <c r="B203" i="16"/>
  <c r="J50" i="9"/>
  <c r="I34" i="9"/>
  <c r="J60" i="9" s="1"/>
  <c r="J61" i="9" s="1"/>
  <c r="I39" i="9"/>
  <c r="J53" i="9" s="1"/>
  <c r="I38" i="9"/>
  <c r="I37" i="9"/>
  <c r="I36" i="9"/>
  <c r="I51" i="9" s="1"/>
  <c r="J51" i="9" s="1"/>
  <c r="I35" i="9"/>
  <c r="I54" i="9" s="1"/>
  <c r="J54" i="9" s="1"/>
  <c r="J154" i="11"/>
  <c r="J157" i="11" s="1"/>
  <c r="J192" i="11" s="1"/>
  <c r="J50" i="13"/>
  <c r="B203" i="13"/>
  <c r="B17" i="13"/>
  <c r="H203" i="17"/>
  <c r="H207" i="17" s="1"/>
  <c r="I20" i="17"/>
  <c r="F94" i="3"/>
  <c r="I11" i="8"/>
  <c r="J16" i="4"/>
  <c r="K16" i="4" s="1"/>
  <c r="B203" i="6"/>
  <c r="B17" i="6"/>
  <c r="H80" i="8"/>
  <c r="I80" i="8" s="1"/>
  <c r="I86" i="8" s="1"/>
  <c r="F58" i="3"/>
  <c r="J50" i="10"/>
  <c r="I39" i="10"/>
  <c r="J53" i="10" s="1"/>
  <c r="I38" i="10"/>
  <c r="I37" i="10"/>
  <c r="I36" i="10"/>
  <c r="I51" i="10" s="1"/>
  <c r="J51" i="10" s="1"/>
  <c r="I35" i="10"/>
  <c r="I54" i="10" s="1"/>
  <c r="J54" i="10" s="1"/>
  <c r="I34" i="10"/>
  <c r="J60" i="10" s="1"/>
  <c r="J61" i="10" s="1"/>
  <c r="B203" i="15"/>
  <c r="B17" i="15"/>
  <c r="I38" i="14"/>
  <c r="J154" i="12"/>
  <c r="J157" i="12" s="1"/>
  <c r="J192" i="12" s="1"/>
  <c r="I38" i="7"/>
  <c r="I133" i="7"/>
  <c r="J49" i="17"/>
  <c r="J48" i="17"/>
  <c r="I92" i="17"/>
  <c r="B203" i="11"/>
  <c r="B17" i="11"/>
  <c r="B203" i="10"/>
  <c r="B17" i="10"/>
  <c r="H203" i="7"/>
  <c r="H207" i="7" s="1"/>
  <c r="I20" i="7"/>
  <c r="J49" i="15"/>
  <c r="I92" i="15"/>
  <c r="J48" i="15"/>
  <c r="J50" i="14"/>
  <c r="I92" i="8"/>
  <c r="J49" i="8"/>
  <c r="J48" i="8"/>
  <c r="B203" i="14"/>
  <c r="B17" i="14"/>
  <c r="K14" i="4"/>
  <c r="J49" i="7"/>
  <c r="J48" i="7"/>
  <c r="I92" i="7"/>
  <c r="B203" i="7"/>
  <c r="B17" i="7"/>
  <c r="J106" i="7" l="1"/>
  <c r="J114" i="7" s="1"/>
  <c r="I33" i="8"/>
  <c r="J54" i="16"/>
  <c r="I33" i="6"/>
  <c r="I37" i="6" s="1"/>
  <c r="I55" i="6" s="1"/>
  <c r="J55" i="6" s="1"/>
  <c r="J55" i="16"/>
  <c r="I33" i="17"/>
  <c r="I37" i="17" s="1"/>
  <c r="I33" i="7"/>
  <c r="I36" i="7" s="1"/>
  <c r="I51" i="7" s="1"/>
  <c r="J51" i="7" s="1"/>
  <c r="I33" i="16"/>
  <c r="I34" i="16" s="1"/>
  <c r="J60" i="16" s="1"/>
  <c r="J61" i="16" s="1"/>
  <c r="I33" i="15"/>
  <c r="I37" i="15" s="1"/>
  <c r="I55" i="15" s="1"/>
  <c r="J55" i="15" s="1"/>
  <c r="I33" i="14"/>
  <c r="I35" i="14" s="1"/>
  <c r="I37" i="16"/>
  <c r="I35" i="16"/>
  <c r="J52" i="16" s="1"/>
  <c r="I33" i="11"/>
  <c r="I36" i="8"/>
  <c r="I51" i="8" s="1"/>
  <c r="J51" i="8" s="1"/>
  <c r="I35" i="8"/>
  <c r="I54" i="8" s="1"/>
  <c r="J54" i="8" s="1"/>
  <c r="I34" i="8"/>
  <c r="J60" i="8" s="1"/>
  <c r="J61" i="8" s="1"/>
  <c r="I37" i="8"/>
  <c r="I55" i="8" s="1"/>
  <c r="J55" i="8" s="1"/>
  <c r="I93" i="8"/>
  <c r="J92" i="8" s="1"/>
  <c r="J106" i="8" s="1"/>
  <c r="J114" i="8" s="1"/>
  <c r="F72" i="3"/>
  <c r="F80" i="10"/>
  <c r="H57" i="3"/>
  <c r="I33" i="12"/>
  <c r="I33" i="13"/>
  <c r="H80" i="9"/>
  <c r="G58" i="3"/>
  <c r="H213" i="8"/>
  <c r="I80" i="9"/>
  <c r="I86" i="9" s="1"/>
  <c r="I94" i="9"/>
  <c r="G73" i="3"/>
  <c r="J54" i="17"/>
  <c r="I133" i="8"/>
  <c r="I11" i="9"/>
  <c r="G94" i="3"/>
  <c r="J17" i="4"/>
  <c r="K17" i="4" s="1"/>
  <c r="I55" i="9"/>
  <c r="J55" i="9" s="1"/>
  <c r="J56" i="9" s="1"/>
  <c r="J52" i="9"/>
  <c r="J52" i="10"/>
  <c r="I55" i="10"/>
  <c r="J55" i="10" s="1"/>
  <c r="J56" i="10" s="1"/>
  <c r="I33" i="10"/>
  <c r="J55" i="17"/>
  <c r="I33" i="9"/>
  <c r="I99" i="10"/>
  <c r="J97" i="10" s="1"/>
  <c r="H62" i="3"/>
  <c r="I35" i="6" l="1"/>
  <c r="J56" i="16"/>
  <c r="I36" i="6"/>
  <c r="I51" i="6" s="1"/>
  <c r="J51" i="6" s="1"/>
  <c r="I34" i="17"/>
  <c r="J60" i="17" s="1"/>
  <c r="J61" i="17" s="1"/>
  <c r="I34" i="7"/>
  <c r="J60" i="7" s="1"/>
  <c r="J61" i="7" s="1"/>
  <c r="I35" i="7"/>
  <c r="I54" i="7" s="1"/>
  <c r="J54" i="7" s="1"/>
  <c r="I37" i="7"/>
  <c r="I55" i="7" s="1"/>
  <c r="J55" i="7" s="1"/>
  <c r="I35" i="17"/>
  <c r="J52" i="17" s="1"/>
  <c r="I36" i="14"/>
  <c r="I51" i="14" s="1"/>
  <c r="J51" i="14" s="1"/>
  <c r="I37" i="14"/>
  <c r="I55" i="14" s="1"/>
  <c r="J55" i="14" s="1"/>
  <c r="I35" i="15"/>
  <c r="I54" i="15" s="1"/>
  <c r="J54" i="15" s="1"/>
  <c r="J56" i="15" s="1"/>
  <c r="J58" i="9"/>
  <c r="J63" i="9" s="1"/>
  <c r="I34" i="14"/>
  <c r="J60" i="14" s="1"/>
  <c r="J61" i="14" s="1"/>
  <c r="I54" i="14"/>
  <c r="J54" i="14" s="1"/>
  <c r="J52" i="14"/>
  <c r="J58" i="16"/>
  <c r="J71" i="16" s="1"/>
  <c r="I34" i="15"/>
  <c r="J60" i="15" s="1"/>
  <c r="J61" i="15" s="1"/>
  <c r="J52" i="15"/>
  <c r="J52" i="8"/>
  <c r="I36" i="15"/>
  <c r="I51" i="15" s="1"/>
  <c r="J51" i="15" s="1"/>
  <c r="I11" i="10"/>
  <c r="J18" i="4"/>
  <c r="K18" i="4" s="1"/>
  <c r="H94" i="3"/>
  <c r="I133" i="9"/>
  <c r="I36" i="13"/>
  <c r="I51" i="13" s="1"/>
  <c r="J51" i="13" s="1"/>
  <c r="I35" i="13"/>
  <c r="I34" i="13"/>
  <c r="J60" i="13" s="1"/>
  <c r="J61" i="13" s="1"/>
  <c r="I37" i="13"/>
  <c r="I55" i="13" s="1"/>
  <c r="J55" i="13" s="1"/>
  <c r="I37" i="12"/>
  <c r="I55" i="12" s="1"/>
  <c r="J55" i="12" s="1"/>
  <c r="I36" i="12"/>
  <c r="I51" i="12" s="1"/>
  <c r="J51" i="12" s="1"/>
  <c r="I35" i="12"/>
  <c r="I34" i="12"/>
  <c r="J60" i="12" s="1"/>
  <c r="J61" i="12" s="1"/>
  <c r="I93" i="9"/>
  <c r="J92" i="9" s="1"/>
  <c r="J106" i="9" s="1"/>
  <c r="J114" i="9" s="1"/>
  <c r="G72" i="3"/>
  <c r="J56" i="8"/>
  <c r="H213" i="9"/>
  <c r="F80" i="11"/>
  <c r="I57" i="3"/>
  <c r="I37" i="11"/>
  <c r="I55" i="11" s="1"/>
  <c r="J55" i="11" s="1"/>
  <c r="I36" i="11"/>
  <c r="I51" i="11" s="1"/>
  <c r="J51" i="11" s="1"/>
  <c r="I35" i="11"/>
  <c r="I34" i="11"/>
  <c r="J60" i="11" s="1"/>
  <c r="J61" i="11" s="1"/>
  <c r="I99" i="11"/>
  <c r="J97" i="11" s="1"/>
  <c r="I62" i="3"/>
  <c r="J58" i="10"/>
  <c r="J56" i="17"/>
  <c r="H80" i="10"/>
  <c r="I80" i="10" s="1"/>
  <c r="I86" i="10" s="1"/>
  <c r="H58" i="3"/>
  <c r="I94" i="10"/>
  <c r="H73" i="3"/>
  <c r="I54" i="6"/>
  <c r="J54" i="6" s="1"/>
  <c r="J56" i="6" s="1"/>
  <c r="J52" i="6"/>
  <c r="C129" i="16" l="1"/>
  <c r="J63" i="16"/>
  <c r="J56" i="7"/>
  <c r="J121" i="9"/>
  <c r="J122" i="9" s="1"/>
  <c r="J70" i="16"/>
  <c r="J119" i="16" s="1"/>
  <c r="J52" i="7"/>
  <c r="J58" i="7" s="1"/>
  <c r="J58" i="17"/>
  <c r="J71" i="17" s="1"/>
  <c r="J71" i="9"/>
  <c r="J123" i="9"/>
  <c r="J133" i="9"/>
  <c r="C129" i="9"/>
  <c r="J72" i="16"/>
  <c r="J112" i="16" s="1"/>
  <c r="J56" i="14"/>
  <c r="J58" i="14" s="1"/>
  <c r="J70" i="14" s="1"/>
  <c r="J70" i="9"/>
  <c r="J58" i="6"/>
  <c r="J71" i="6" s="1"/>
  <c r="J58" i="15"/>
  <c r="J63" i="15" s="1"/>
  <c r="J123" i="16"/>
  <c r="J58" i="8"/>
  <c r="C129" i="8" s="1"/>
  <c r="J123" i="17"/>
  <c r="I133" i="10"/>
  <c r="I54" i="13"/>
  <c r="J54" i="13" s="1"/>
  <c r="J56" i="13" s="1"/>
  <c r="J52" i="13"/>
  <c r="I94" i="11"/>
  <c r="I73" i="3"/>
  <c r="I54" i="12"/>
  <c r="J54" i="12" s="1"/>
  <c r="J56" i="12" s="1"/>
  <c r="J52" i="12"/>
  <c r="H213" i="10"/>
  <c r="J121" i="10"/>
  <c r="J122" i="10" s="1"/>
  <c r="F80" i="12"/>
  <c r="J57" i="3"/>
  <c r="J133" i="10"/>
  <c r="J123" i="10"/>
  <c r="J71" i="10"/>
  <c r="J70" i="10"/>
  <c r="J63" i="10"/>
  <c r="C129" i="10"/>
  <c r="J188" i="16"/>
  <c r="J188" i="9"/>
  <c r="I99" i="12"/>
  <c r="J97" i="12" s="1"/>
  <c r="J62" i="3"/>
  <c r="H80" i="11"/>
  <c r="I80" i="11" s="1"/>
  <c r="I86" i="11" s="1"/>
  <c r="I58" i="3"/>
  <c r="I54" i="11"/>
  <c r="J54" i="11" s="1"/>
  <c r="J56" i="11" s="1"/>
  <c r="J52" i="11"/>
  <c r="I93" i="10"/>
  <c r="J92" i="10" s="1"/>
  <c r="J106" i="10" s="1"/>
  <c r="J114" i="10" s="1"/>
  <c r="H72" i="3"/>
  <c r="I11" i="11"/>
  <c r="I94" i="3"/>
  <c r="J19" i="4"/>
  <c r="K19" i="4" s="1"/>
  <c r="J81" i="16" l="1"/>
  <c r="J85" i="16"/>
  <c r="J83" i="16"/>
  <c r="J70" i="8"/>
  <c r="J78" i="16"/>
  <c r="J82" i="16"/>
  <c r="C129" i="17"/>
  <c r="J71" i="7"/>
  <c r="J70" i="7"/>
  <c r="J63" i="7"/>
  <c r="J188" i="7" s="1"/>
  <c r="C129" i="7"/>
  <c r="J133" i="7"/>
  <c r="J123" i="7"/>
  <c r="J121" i="7"/>
  <c r="J122" i="7" s="1"/>
  <c r="J63" i="17"/>
  <c r="J188" i="17" s="1"/>
  <c r="J70" i="17"/>
  <c r="J119" i="17" s="1"/>
  <c r="J63" i="8"/>
  <c r="J188" i="8" s="1"/>
  <c r="J119" i="9"/>
  <c r="J120" i="9" s="1"/>
  <c r="J124" i="9" s="1"/>
  <c r="J71" i="15"/>
  <c r="J123" i="15"/>
  <c r="J121" i="6"/>
  <c r="J122" i="6" s="1"/>
  <c r="J70" i="15"/>
  <c r="J123" i="6"/>
  <c r="J72" i="9"/>
  <c r="J78" i="9" s="1"/>
  <c r="C129" i="15"/>
  <c r="J71" i="14"/>
  <c r="J119" i="14" s="1"/>
  <c r="J120" i="14" s="1"/>
  <c r="J84" i="16"/>
  <c r="C129" i="14"/>
  <c r="J123" i="14"/>
  <c r="J133" i="6"/>
  <c r="C129" i="6"/>
  <c r="J63" i="6"/>
  <c r="J188" i="6" s="1"/>
  <c r="J121" i="8"/>
  <c r="J122" i="8" s="1"/>
  <c r="J63" i="14"/>
  <c r="J70" i="6"/>
  <c r="J72" i="6" s="1"/>
  <c r="J112" i="6" s="1"/>
  <c r="J79" i="16"/>
  <c r="J71" i="8"/>
  <c r="J123" i="8"/>
  <c r="J133" i="8"/>
  <c r="J58" i="13"/>
  <c r="J123" i="13" s="1"/>
  <c r="J72" i="17"/>
  <c r="J82" i="17" s="1"/>
  <c r="J58" i="11"/>
  <c r="J133" i="11" s="1"/>
  <c r="J72" i="10"/>
  <c r="J112" i="10" s="1"/>
  <c r="J72" i="7"/>
  <c r="J78" i="7" s="1"/>
  <c r="I133" i="11"/>
  <c r="I94" i="12"/>
  <c r="J73" i="3"/>
  <c r="J188" i="15"/>
  <c r="J119" i="10"/>
  <c r="J120" i="16"/>
  <c r="I93" i="11"/>
  <c r="J92" i="11" s="1"/>
  <c r="J106" i="11" s="1"/>
  <c r="J114" i="11" s="1"/>
  <c r="I72" i="3"/>
  <c r="J58" i="12"/>
  <c r="J188" i="14"/>
  <c r="I99" i="13"/>
  <c r="J97" i="13" s="1"/>
  <c r="K62" i="3"/>
  <c r="I11" i="12"/>
  <c r="J20" i="4"/>
  <c r="K20" i="4" s="1"/>
  <c r="J94" i="3"/>
  <c r="J119" i="7"/>
  <c r="H80" i="12"/>
  <c r="I80" i="12" s="1"/>
  <c r="I86" i="12" s="1"/>
  <c r="J58" i="3"/>
  <c r="J188" i="10"/>
  <c r="F80" i="13"/>
  <c r="K57" i="3"/>
  <c r="H213" i="11"/>
  <c r="J119" i="6" l="1"/>
  <c r="J85" i="6"/>
  <c r="J72" i="8"/>
  <c r="J119" i="15"/>
  <c r="J120" i="15" s="1"/>
  <c r="J72" i="14"/>
  <c r="J72" i="15"/>
  <c r="J119" i="8"/>
  <c r="J82" i="9"/>
  <c r="C129" i="13"/>
  <c r="J85" i="9"/>
  <c r="J78" i="17"/>
  <c r="J81" i="6"/>
  <c r="J70" i="13"/>
  <c r="J79" i="9"/>
  <c r="J78" i="6"/>
  <c r="J83" i="9"/>
  <c r="J112" i="9"/>
  <c r="J84" i="9"/>
  <c r="J84" i="6"/>
  <c r="J81" i="9"/>
  <c r="J80" i="9"/>
  <c r="J84" i="17"/>
  <c r="J81" i="17"/>
  <c r="J63" i="13"/>
  <c r="J83" i="10"/>
  <c r="J80" i="6"/>
  <c r="J71" i="13"/>
  <c r="J79" i="6"/>
  <c r="J82" i="6"/>
  <c r="C129" i="11"/>
  <c r="J121" i="11"/>
  <c r="J122" i="11" s="1"/>
  <c r="J83" i="6"/>
  <c r="J112" i="17"/>
  <c r="J83" i="17"/>
  <c r="J85" i="7"/>
  <c r="J79" i="10"/>
  <c r="J83" i="7"/>
  <c r="J63" i="11"/>
  <c r="J188" i="11" s="1"/>
  <c r="J85" i="17"/>
  <c r="J84" i="7"/>
  <c r="J82" i="7"/>
  <c r="J70" i="11"/>
  <c r="J79" i="17"/>
  <c r="J81" i="10"/>
  <c r="J84" i="10"/>
  <c r="J71" i="11"/>
  <c r="J82" i="10"/>
  <c r="J78" i="10"/>
  <c r="J123" i="11"/>
  <c r="J80" i="10"/>
  <c r="J85" i="10"/>
  <c r="J79" i="7"/>
  <c r="J112" i="7"/>
  <c r="J80" i="7"/>
  <c r="J81" i="7"/>
  <c r="I133" i="12"/>
  <c r="J133" i="12" s="1"/>
  <c r="J120" i="8"/>
  <c r="J124" i="8" s="1"/>
  <c r="F80" i="14"/>
  <c r="L57" i="3"/>
  <c r="J112" i="8"/>
  <c r="J83" i="8"/>
  <c r="J78" i="8"/>
  <c r="J81" i="8"/>
  <c r="J80" i="8"/>
  <c r="J84" i="8"/>
  <c r="J82" i="8"/>
  <c r="J85" i="8"/>
  <c r="J79" i="8"/>
  <c r="J120" i="17"/>
  <c r="H213" i="12"/>
  <c r="J121" i="12"/>
  <c r="J122" i="12" s="1"/>
  <c r="J190" i="9"/>
  <c r="I129" i="9"/>
  <c r="J137" i="9"/>
  <c r="J112" i="14"/>
  <c r="J79" i="14"/>
  <c r="J85" i="14"/>
  <c r="J82" i="14"/>
  <c r="J81" i="14"/>
  <c r="J78" i="14"/>
  <c r="J84" i="14"/>
  <c r="J83" i="14"/>
  <c r="J120" i="6"/>
  <c r="J124" i="6" s="1"/>
  <c r="J120" i="10"/>
  <c r="J124" i="10" s="1"/>
  <c r="I94" i="13"/>
  <c r="K73" i="3"/>
  <c r="H80" i="13"/>
  <c r="K58" i="3"/>
  <c r="J120" i="7"/>
  <c r="J124" i="7" s="1"/>
  <c r="J188" i="13"/>
  <c r="I99" i="14"/>
  <c r="J97" i="14" s="1"/>
  <c r="L62" i="3"/>
  <c r="I80" i="13"/>
  <c r="I86" i="13" s="1"/>
  <c r="I11" i="13"/>
  <c r="J21" i="4"/>
  <c r="K21" i="4" s="1"/>
  <c r="K94" i="3"/>
  <c r="J112" i="15"/>
  <c r="J78" i="15"/>
  <c r="J79" i="15"/>
  <c r="J82" i="15"/>
  <c r="J84" i="15"/>
  <c r="J85" i="15"/>
  <c r="J83" i="15"/>
  <c r="J81" i="15"/>
  <c r="J123" i="12"/>
  <c r="J71" i="12"/>
  <c r="J70" i="12"/>
  <c r="J63" i="12"/>
  <c r="C129" i="12"/>
  <c r="I93" i="12"/>
  <c r="J92" i="12" s="1"/>
  <c r="J106" i="12" s="1"/>
  <c r="J114" i="12" s="1"/>
  <c r="J72" i="3"/>
  <c r="J86" i="7" l="1"/>
  <c r="J113" i="7" s="1"/>
  <c r="J115" i="7" s="1"/>
  <c r="J119" i="11"/>
  <c r="J72" i="13"/>
  <c r="J81" i="13" s="1"/>
  <c r="J86" i="9"/>
  <c r="J113" i="9" s="1"/>
  <c r="J115" i="9" s="1"/>
  <c r="J189" i="9"/>
  <c r="F129" i="9"/>
  <c r="J129" i="9" s="1"/>
  <c r="J119" i="13"/>
  <c r="J120" i="13" s="1"/>
  <c r="J84" i="13"/>
  <c r="J86" i="6"/>
  <c r="J113" i="6" s="1"/>
  <c r="J115" i="6" s="1"/>
  <c r="J189" i="6" s="1"/>
  <c r="J72" i="11"/>
  <c r="J83" i="11" s="1"/>
  <c r="J86" i="10"/>
  <c r="J113" i="10" s="1"/>
  <c r="J115" i="10" s="1"/>
  <c r="F129" i="10" s="1"/>
  <c r="J72" i="12"/>
  <c r="J112" i="12" s="1"/>
  <c r="J190" i="6"/>
  <c r="I129" i="6"/>
  <c r="J137" i="6"/>
  <c r="J190" i="10"/>
  <c r="I129" i="10"/>
  <c r="J137" i="10"/>
  <c r="J121" i="13"/>
  <c r="J122" i="13" s="1"/>
  <c r="H213" i="13"/>
  <c r="I129" i="7"/>
  <c r="J190" i="7"/>
  <c r="J137" i="7"/>
  <c r="J86" i="8"/>
  <c r="J113" i="8" s="1"/>
  <c r="J115" i="8" s="1"/>
  <c r="H80" i="14"/>
  <c r="L58" i="3"/>
  <c r="J120" i="11"/>
  <c r="J124" i="11" s="1"/>
  <c r="J80" i="13"/>
  <c r="I133" i="13"/>
  <c r="J133" i="13" s="1"/>
  <c r="F80" i="15"/>
  <c r="M57" i="3"/>
  <c r="J189" i="7"/>
  <c r="F129" i="7"/>
  <c r="J188" i="12"/>
  <c r="I11" i="14"/>
  <c r="L94" i="3"/>
  <c r="J22" i="4"/>
  <c r="K22" i="4" s="1"/>
  <c r="I99" i="15"/>
  <c r="J97" i="15" s="1"/>
  <c r="M62" i="3"/>
  <c r="I94" i="14"/>
  <c r="L73" i="3"/>
  <c r="I80" i="14"/>
  <c r="I129" i="8"/>
  <c r="J190" i="8"/>
  <c r="J137" i="8"/>
  <c r="I93" i="13"/>
  <c r="J92" i="13" s="1"/>
  <c r="J106" i="13" s="1"/>
  <c r="K72" i="3"/>
  <c r="J119" i="12"/>
  <c r="J82" i="13" l="1"/>
  <c r="J78" i="13"/>
  <c r="F129" i="6"/>
  <c r="J129" i="6" s="1"/>
  <c r="J79" i="13"/>
  <c r="J83" i="13"/>
  <c r="J85" i="13"/>
  <c r="J136" i="9"/>
  <c r="J134" i="9"/>
  <c r="J112" i="13"/>
  <c r="J85" i="11"/>
  <c r="J84" i="12"/>
  <c r="J138" i="9"/>
  <c r="J189" i="10"/>
  <c r="J82" i="12"/>
  <c r="J81" i="12"/>
  <c r="J78" i="12"/>
  <c r="J135" i="9"/>
  <c r="J83" i="12"/>
  <c r="J79" i="12"/>
  <c r="J112" i="11"/>
  <c r="J79" i="11"/>
  <c r="J80" i="11"/>
  <c r="J78" i="11"/>
  <c r="J81" i="11"/>
  <c r="J84" i="11"/>
  <c r="J82" i="11"/>
  <c r="J80" i="12"/>
  <c r="J85" i="12"/>
  <c r="J124" i="13"/>
  <c r="J137" i="13" s="1"/>
  <c r="J129" i="10"/>
  <c r="J138" i="10" s="1"/>
  <c r="J129" i="7"/>
  <c r="J135" i="7" s="1"/>
  <c r="F129" i="8"/>
  <c r="J129" i="8" s="1"/>
  <c r="J189" i="8"/>
  <c r="I129" i="11"/>
  <c r="J190" i="11"/>
  <c r="J137" i="11"/>
  <c r="J138" i="6"/>
  <c r="J136" i="6"/>
  <c r="J135" i="6"/>
  <c r="J134" i="6"/>
  <c r="J114" i="13"/>
  <c r="J120" i="12"/>
  <c r="J124" i="12" s="1"/>
  <c r="H80" i="15"/>
  <c r="M58" i="3"/>
  <c r="I86" i="14"/>
  <c r="J80" i="14"/>
  <c r="J86" i="14" s="1"/>
  <c r="J113" i="14" s="1"/>
  <c r="I11" i="15"/>
  <c r="M94" i="3"/>
  <c r="J23" i="4"/>
  <c r="K23" i="4" s="1"/>
  <c r="F80" i="16"/>
  <c r="N57" i="3"/>
  <c r="F80" i="17" s="1"/>
  <c r="I99" i="16"/>
  <c r="J97" i="16" s="1"/>
  <c r="N62" i="3"/>
  <c r="I99" i="17" s="1"/>
  <c r="J97" i="17" s="1"/>
  <c r="I93" i="14"/>
  <c r="J92" i="14" s="1"/>
  <c r="J106" i="14" s="1"/>
  <c r="J114" i="14" s="1"/>
  <c r="L72" i="3"/>
  <c r="I94" i="15"/>
  <c r="M73" i="3"/>
  <c r="H213" i="14"/>
  <c r="J121" i="14"/>
  <c r="I80" i="15"/>
  <c r="J86" i="13" l="1"/>
  <c r="J113" i="13" s="1"/>
  <c r="J139" i="9"/>
  <c r="J148" i="9" s="1"/>
  <c r="J150" i="9" s="1"/>
  <c r="J136" i="7"/>
  <c r="J115" i="13"/>
  <c r="J86" i="11"/>
  <c r="J113" i="11" s="1"/>
  <c r="J115" i="11" s="1"/>
  <c r="J189" i="11" s="1"/>
  <c r="J134" i="10"/>
  <c r="J135" i="10"/>
  <c r="I129" i="13"/>
  <c r="J86" i="12"/>
  <c r="J113" i="12" s="1"/>
  <c r="J115" i="12" s="1"/>
  <c r="J189" i="12" s="1"/>
  <c r="J136" i="10"/>
  <c r="J138" i="7"/>
  <c r="J190" i="13"/>
  <c r="J134" i="7"/>
  <c r="I129" i="12"/>
  <c r="J190" i="12"/>
  <c r="J137" i="12"/>
  <c r="F129" i="13"/>
  <c r="J189" i="13"/>
  <c r="I11" i="16"/>
  <c r="J24" i="4"/>
  <c r="K24" i="4" s="1"/>
  <c r="N94" i="3"/>
  <c r="I86" i="15"/>
  <c r="J80" i="15"/>
  <c r="J86" i="15" s="1"/>
  <c r="J113" i="15" s="1"/>
  <c r="H213" i="15"/>
  <c r="J121" i="15"/>
  <c r="J191" i="9"/>
  <c r="J193" i="9" s="1"/>
  <c r="J163" i="9"/>
  <c r="I94" i="16"/>
  <c r="N73" i="3"/>
  <c r="I94" i="17" s="1"/>
  <c r="J115" i="14"/>
  <c r="J139" i="6"/>
  <c r="J148" i="6" s="1"/>
  <c r="J150" i="6" s="1"/>
  <c r="I93" i="15"/>
  <c r="J92" i="15" s="1"/>
  <c r="J106" i="15" s="1"/>
  <c r="J114" i="15" s="1"/>
  <c r="M72" i="3"/>
  <c r="H80" i="16"/>
  <c r="I80" i="16" s="1"/>
  <c r="N58" i="3"/>
  <c r="H80" i="17" s="1"/>
  <c r="I80" i="17" s="1"/>
  <c r="I133" i="14"/>
  <c r="J133" i="14" s="1"/>
  <c r="J122" i="14"/>
  <c r="J124" i="14" s="1"/>
  <c r="J136" i="8"/>
  <c r="J135" i="8"/>
  <c r="J134" i="8"/>
  <c r="J138" i="8"/>
  <c r="J139" i="7" l="1"/>
  <c r="J148" i="7" s="1"/>
  <c r="J150" i="7" s="1"/>
  <c r="J129" i="13"/>
  <c r="F129" i="11"/>
  <c r="J129" i="11" s="1"/>
  <c r="J136" i="11" s="1"/>
  <c r="F129" i="12"/>
  <c r="J129" i="12" s="1"/>
  <c r="J136" i="12" s="1"/>
  <c r="J139" i="10"/>
  <c r="J148" i="10" s="1"/>
  <c r="J150" i="10" s="1"/>
  <c r="J191" i="10" s="1"/>
  <c r="J193" i="10" s="1"/>
  <c r="J134" i="11"/>
  <c r="I86" i="16"/>
  <c r="J80" i="16"/>
  <c r="J86" i="16" s="1"/>
  <c r="J113" i="16" s="1"/>
  <c r="I86" i="17"/>
  <c r="J80" i="17"/>
  <c r="J86" i="17" s="1"/>
  <c r="J113" i="17" s="1"/>
  <c r="J190" i="14"/>
  <c r="I129" i="14"/>
  <c r="J137" i="14"/>
  <c r="I11" i="17"/>
  <c r="J25" i="4"/>
  <c r="K25" i="4" s="1"/>
  <c r="J139" i="8"/>
  <c r="J148" i="8" s="1"/>
  <c r="J150" i="8" s="1"/>
  <c r="J191" i="6"/>
  <c r="J193" i="6" s="1"/>
  <c r="J163" i="6"/>
  <c r="H213" i="16"/>
  <c r="J121" i="16"/>
  <c r="J136" i="13"/>
  <c r="J135" i="13"/>
  <c r="J134" i="13"/>
  <c r="J138" i="13"/>
  <c r="J189" i="14"/>
  <c r="F129" i="14"/>
  <c r="J191" i="7"/>
  <c r="J193" i="7" s="1"/>
  <c r="J163" i="7"/>
  <c r="J164" i="9"/>
  <c r="J115" i="15"/>
  <c r="I93" i="16"/>
  <c r="J92" i="16" s="1"/>
  <c r="J106" i="16" s="1"/>
  <c r="J114" i="16" s="1"/>
  <c r="N72" i="3"/>
  <c r="I93" i="17" s="1"/>
  <c r="J92" i="17" s="1"/>
  <c r="J106" i="17" s="1"/>
  <c r="J114" i="17" s="1"/>
  <c r="I133" i="15"/>
  <c r="J133" i="15" s="1"/>
  <c r="J122" i="15"/>
  <c r="J124" i="15" s="1"/>
  <c r="J135" i="11" l="1"/>
  <c r="J163" i="10"/>
  <c r="J138" i="11"/>
  <c r="J139" i="11"/>
  <c r="J148" i="11" s="1"/>
  <c r="J150" i="11" s="1"/>
  <c r="J163" i="11" s="1"/>
  <c r="J134" i="12"/>
  <c r="J129" i="14"/>
  <c r="J138" i="14" s="1"/>
  <c r="J138" i="12"/>
  <c r="J135" i="12"/>
  <c r="J190" i="15"/>
  <c r="I129" i="15"/>
  <c r="J137" i="15"/>
  <c r="J189" i="15"/>
  <c r="F129" i="15"/>
  <c r="J115" i="17"/>
  <c r="J165" i="9"/>
  <c r="J166" i="9" s="1"/>
  <c r="J164" i="10"/>
  <c r="J164" i="7"/>
  <c r="J164" i="6"/>
  <c r="H213" i="17"/>
  <c r="J121" i="17"/>
  <c r="J122" i="17" s="1"/>
  <c r="I133" i="17"/>
  <c r="J133" i="17" s="1"/>
  <c r="J115" i="16"/>
  <c r="J191" i="11"/>
  <c r="J193" i="11" s="1"/>
  <c r="J139" i="13"/>
  <c r="J148" i="13" s="1"/>
  <c r="J150" i="13" s="1"/>
  <c r="J191" i="8"/>
  <c r="J193" i="8" s="1"/>
  <c r="J163" i="8"/>
  <c r="I133" i="16"/>
  <c r="J133" i="16" s="1"/>
  <c r="J122" i="16"/>
  <c r="J124" i="16" s="1"/>
  <c r="J139" i="12" l="1"/>
  <c r="J148" i="12" s="1"/>
  <c r="J150" i="12" s="1"/>
  <c r="J134" i="14"/>
  <c r="J136" i="14"/>
  <c r="J135" i="14"/>
  <c r="J129" i="15"/>
  <c r="J135" i="15" s="1"/>
  <c r="J139" i="14"/>
  <c r="J148" i="14" s="1"/>
  <c r="J150" i="14" s="1"/>
  <c r="J191" i="14" s="1"/>
  <c r="J193" i="14" s="1"/>
  <c r="J190" i="16"/>
  <c r="I129" i="16"/>
  <c r="J137" i="16"/>
  <c r="J165" i="6"/>
  <c r="J166" i="6" s="1"/>
  <c r="J167" i="9"/>
  <c r="J164" i="8"/>
  <c r="J191" i="12"/>
  <c r="J193" i="12" s="1"/>
  <c r="J163" i="12"/>
  <c r="J164" i="11"/>
  <c r="J189" i="17"/>
  <c r="F129" i="17"/>
  <c r="J189" i="16"/>
  <c r="F129" i="16"/>
  <c r="J165" i="7"/>
  <c r="J166" i="7" s="1"/>
  <c r="J167" i="7" s="1"/>
  <c r="J191" i="13"/>
  <c r="J193" i="13" s="1"/>
  <c r="J163" i="13"/>
  <c r="J124" i="17"/>
  <c r="J165" i="10"/>
  <c r="J166" i="10" s="1"/>
  <c r="J167" i="10" s="1"/>
  <c r="J138" i="15" l="1"/>
  <c r="J163" i="14"/>
  <c r="J134" i="15"/>
  <c r="J136" i="15"/>
  <c r="J129" i="16"/>
  <c r="J134" i="16" s="1"/>
  <c r="J190" i="17"/>
  <c r="I129" i="17"/>
  <c r="J129" i="17" s="1"/>
  <c r="J137" i="17"/>
  <c r="J167" i="6"/>
  <c r="J164" i="13"/>
  <c r="J164" i="12"/>
  <c r="J165" i="8"/>
  <c r="J166" i="8" s="1"/>
  <c r="J167" i="8" s="1"/>
  <c r="J165" i="11"/>
  <c r="J166" i="11" s="1"/>
  <c r="J167" i="11" s="1"/>
  <c r="J176" i="10"/>
  <c r="J171" i="10"/>
  <c r="J170" i="10"/>
  <c r="J138" i="16"/>
  <c r="J136" i="16"/>
  <c r="J171" i="7"/>
  <c r="J170" i="7"/>
  <c r="J176" i="7"/>
  <c r="J164" i="14"/>
  <c r="J139" i="15"/>
  <c r="J148" i="15" s="1"/>
  <c r="J150" i="15" s="1"/>
  <c r="J170" i="9"/>
  <c r="J176" i="9"/>
  <c r="J171" i="9"/>
  <c r="J135" i="16" l="1"/>
  <c r="J139" i="16" s="1"/>
  <c r="J148" i="16" s="1"/>
  <c r="J150" i="16" s="1"/>
  <c r="J177" i="10"/>
  <c r="J194" i="10" s="1"/>
  <c r="J195" i="10" s="1"/>
  <c r="F203" i="10"/>
  <c r="I203" i="10" s="1"/>
  <c r="I207" i="10" s="1"/>
  <c r="H211" i="10" s="1"/>
  <c r="H215" i="10" s="1"/>
  <c r="G18" i="4"/>
  <c r="H18" i="4" s="1"/>
  <c r="I18" i="4" s="1"/>
  <c r="J165" i="12"/>
  <c r="J166" i="12" s="1"/>
  <c r="J167" i="12" s="1"/>
  <c r="J176" i="6"/>
  <c r="J171" i="6"/>
  <c r="J170" i="6"/>
  <c r="J165" i="14"/>
  <c r="J166" i="14" s="1"/>
  <c r="J167" i="14" s="1"/>
  <c r="J171" i="11"/>
  <c r="J170" i="11"/>
  <c r="J176" i="11"/>
  <c r="J170" i="8"/>
  <c r="J176" i="8"/>
  <c r="J171" i="8"/>
  <c r="J165" i="13"/>
  <c r="J166" i="13" s="1"/>
  <c r="J167" i="13" s="1"/>
  <c r="J179" i="7"/>
  <c r="J177" i="7"/>
  <c r="J194" i="7" s="1"/>
  <c r="J195" i="7" s="1"/>
  <c r="J138" i="17"/>
  <c r="J136" i="17"/>
  <c r="J135" i="17"/>
  <c r="J134" i="17"/>
  <c r="J179" i="9"/>
  <c r="J177" i="9"/>
  <c r="J194" i="9" s="1"/>
  <c r="J195" i="9" s="1"/>
  <c r="J179" i="10"/>
  <c r="J191" i="15"/>
  <c r="J193" i="15" s="1"/>
  <c r="J163" i="15"/>
  <c r="J163" i="16" l="1"/>
  <c r="J191" i="16"/>
  <c r="J193" i="16" s="1"/>
  <c r="J177" i="11"/>
  <c r="J194" i="11" s="1"/>
  <c r="J195" i="11" s="1"/>
  <c r="G19" i="4" s="1"/>
  <c r="H19" i="4" s="1"/>
  <c r="I19" i="4" s="1"/>
  <c r="J139" i="17"/>
  <c r="J148" i="17" s="1"/>
  <c r="J150" i="17" s="1"/>
  <c r="J191" i="17" s="1"/>
  <c r="J193" i="17" s="1"/>
  <c r="J177" i="8"/>
  <c r="J194" i="8" s="1"/>
  <c r="J195" i="8" s="1"/>
  <c r="F203" i="8" s="1"/>
  <c r="I203" i="8" s="1"/>
  <c r="I207" i="8" s="1"/>
  <c r="H211" i="8" s="1"/>
  <c r="H215" i="8" s="1"/>
  <c r="F203" i="11"/>
  <c r="I203" i="11" s="1"/>
  <c r="I207" i="11" s="1"/>
  <c r="H211" i="11" s="1"/>
  <c r="H215" i="11" s="1"/>
  <c r="J176" i="14"/>
  <c r="J171" i="14"/>
  <c r="J170" i="14"/>
  <c r="J171" i="12"/>
  <c r="J170" i="12"/>
  <c r="J176" i="12"/>
  <c r="J171" i="13"/>
  <c r="J170" i="13"/>
  <c r="J176" i="13"/>
  <c r="J179" i="6"/>
  <c r="J177" i="6"/>
  <c r="J194" i="6" s="1"/>
  <c r="J195" i="6" s="1"/>
  <c r="J163" i="17"/>
  <c r="M18" i="4"/>
  <c r="L18" i="4"/>
  <c r="J164" i="15"/>
  <c r="J179" i="11"/>
  <c r="F203" i="9"/>
  <c r="I203" i="9" s="1"/>
  <c r="I207" i="9" s="1"/>
  <c r="H211" i="9" s="1"/>
  <c r="H215" i="9" s="1"/>
  <c r="G17" i="4"/>
  <c r="H17" i="4" s="1"/>
  <c r="I17" i="4" s="1"/>
  <c r="F203" i="7"/>
  <c r="I203" i="7" s="1"/>
  <c r="I207" i="7" s="1"/>
  <c r="H211" i="7" s="1"/>
  <c r="H215" i="7" s="1"/>
  <c r="G15" i="4"/>
  <c r="H15" i="4" s="1"/>
  <c r="I15" i="4" s="1"/>
  <c r="J179" i="8"/>
  <c r="J164" i="16"/>
  <c r="G16" i="4" l="1"/>
  <c r="H16" i="4" s="1"/>
  <c r="I16" i="4" s="1"/>
  <c r="J177" i="13"/>
  <c r="J194" i="13" s="1"/>
  <c r="J195" i="13" s="1"/>
  <c r="J177" i="14"/>
  <c r="J194" i="14" s="1"/>
  <c r="J195" i="14" s="1"/>
  <c r="F203" i="14" s="1"/>
  <c r="I203" i="14" s="1"/>
  <c r="I207" i="14" s="1"/>
  <c r="H211" i="14" s="1"/>
  <c r="H215" i="14" s="1"/>
  <c r="J177" i="12"/>
  <c r="J194" i="12" s="1"/>
  <c r="J195" i="12" s="1"/>
  <c r="F203" i="12" s="1"/>
  <c r="I203" i="12" s="1"/>
  <c r="I207" i="12" s="1"/>
  <c r="H211" i="12" s="1"/>
  <c r="H215" i="12" s="1"/>
  <c r="F203" i="13"/>
  <c r="I203" i="13" s="1"/>
  <c r="I207" i="13" s="1"/>
  <c r="H211" i="13" s="1"/>
  <c r="H215" i="13" s="1"/>
  <c r="G21" i="4"/>
  <c r="H21" i="4" s="1"/>
  <c r="I21" i="4" s="1"/>
  <c r="M17" i="4"/>
  <c r="L17" i="4"/>
  <c r="J165" i="16"/>
  <c r="J166" i="16" s="1"/>
  <c r="J167" i="16" s="1"/>
  <c r="L16" i="4"/>
  <c r="M16" i="4"/>
  <c r="J164" i="17"/>
  <c r="J179" i="12"/>
  <c r="J165" i="15"/>
  <c r="J166" i="15" s="1"/>
  <c r="M19" i="4"/>
  <c r="L19" i="4"/>
  <c r="M15" i="4"/>
  <c r="L15" i="4"/>
  <c r="F203" i="6"/>
  <c r="I203" i="6" s="1"/>
  <c r="I207" i="6" s="1"/>
  <c r="H211" i="6" s="1"/>
  <c r="H215" i="6" s="1"/>
  <c r="G14" i="4"/>
  <c r="H14" i="4" s="1"/>
  <c r="I14" i="4" s="1"/>
  <c r="J179" i="13"/>
  <c r="J179" i="14"/>
  <c r="G22" i="4" l="1"/>
  <c r="H22" i="4" s="1"/>
  <c r="I22" i="4" s="1"/>
  <c r="G20" i="4"/>
  <c r="H20" i="4" s="1"/>
  <c r="I20" i="4" s="1"/>
  <c r="J176" i="16"/>
  <c r="J171" i="16"/>
  <c r="J170" i="16"/>
  <c r="J179" i="16" s="1"/>
  <c r="J167" i="15"/>
  <c r="L22" i="4"/>
  <c r="M22" i="4"/>
  <c r="M20" i="4"/>
  <c r="L20" i="4"/>
  <c r="J165" i="17"/>
  <c r="J166" i="17" s="1"/>
  <c r="M21" i="4"/>
  <c r="L21" i="4"/>
  <c r="M14" i="4"/>
  <c r="L14" i="4"/>
  <c r="J177" i="16" l="1"/>
  <c r="J194" i="16" s="1"/>
  <c r="J195" i="16" s="1"/>
  <c r="F203" i="16"/>
  <c r="I203" i="16" s="1"/>
  <c r="I207" i="16" s="1"/>
  <c r="H211" i="16" s="1"/>
  <c r="H215" i="16" s="1"/>
  <c r="G24" i="4"/>
  <c r="H24" i="4" s="1"/>
  <c r="I24" i="4" s="1"/>
  <c r="J167" i="17"/>
  <c r="J176" i="15"/>
  <c r="J171" i="15"/>
  <c r="J170" i="15"/>
  <c r="J179" i="15" l="1"/>
  <c r="J177" i="15"/>
  <c r="J194" i="15" s="1"/>
  <c r="J195" i="15" s="1"/>
  <c r="J176" i="17"/>
  <c r="J171" i="17"/>
  <c r="J170" i="17"/>
  <c r="M24" i="4"/>
  <c r="L24" i="4"/>
  <c r="J179" i="17" l="1"/>
  <c r="J177" i="17"/>
  <c r="J194" i="17" s="1"/>
  <c r="J195" i="17" s="1"/>
  <c r="F203" i="15"/>
  <c r="I203" i="15" s="1"/>
  <c r="I207" i="15" s="1"/>
  <c r="H211" i="15" s="1"/>
  <c r="H215" i="15" s="1"/>
  <c r="G23" i="4"/>
  <c r="H23" i="4" s="1"/>
  <c r="I23" i="4" s="1"/>
  <c r="M23" i="4" l="1"/>
  <c r="L23" i="4"/>
  <c r="F203" i="17"/>
  <c r="I203" i="17" s="1"/>
  <c r="I207" i="17" s="1"/>
  <c r="H211" i="17" s="1"/>
  <c r="H215" i="17" s="1"/>
  <c r="G25" i="4"/>
  <c r="H25" i="4" s="1"/>
  <c r="I25" i="4" s="1"/>
  <c r="M25" i="4" l="1"/>
  <c r="L25" i="4"/>
  <c r="I26" i="4"/>
  <c r="L26" i="4"/>
  <c r="M26" i="4"/>
</calcChain>
</file>

<file path=xl/comments1.xml><?xml version="1.0" encoding="utf-8"?>
<comments xmlns="http://schemas.openxmlformats.org/spreadsheetml/2006/main">
  <authors>
    <author/>
  </authors>
  <commentList>
    <comment ref="L9" authorId="0">
      <text>
        <r>
          <rPr>
            <sz val="11"/>
            <color rgb="FF000000"/>
            <rFont val="Calibri"/>
            <scheme val="minor"/>
          </rPr>
          <t>======
ID#AAAAZmhJCvQ
Alex da Luz Pereira    (2022-05-23 16:29:31)
=ARRED($J$58*26*0,00023;2)</t>
        </r>
      </text>
    </comment>
    <comment ref="M9" authorId="0">
      <text>
        <r>
          <rPr>
            <sz val="11"/>
            <color rgb="FF000000"/>
            <rFont val="Calibri"/>
            <scheme val="minor"/>
          </rPr>
          <t>======
ID#AAAAZmhJCtU
Alex da Luz Pereira    (2022-05-23 16:29:31)
=ARRED(($J$47*0,0052066)/12;2)</t>
        </r>
      </text>
    </comment>
    <comment ref="C14" authorId="0">
      <text>
        <r>
          <rPr>
            <sz val="11"/>
            <color rgb="FF000000"/>
            <rFont val="Calibri"/>
            <scheme val="minor"/>
          </rPr>
          <t>======
ID#AAAAfnk_Qu8
Licitação Santa Rosa    (2022-09-16 15:09:07)
@alex.daluz@iffarroupilha.edu.br 
O que é isso Alex? Dá p excluir?
_Atribuído a Alex da Luz Pereira_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NQXQQrLD7Eanp3Ptxxmbn7dxg4g=="/>
    </ext>
  </extLst>
</comments>
</file>

<file path=xl/comments10.xml><?xml version="1.0" encoding="utf-8"?>
<comments xmlns="http://schemas.openxmlformats.org/spreadsheetml/2006/main">
  <authors>
    <author/>
  </authors>
  <commentList>
    <comment ref="F54" authorId="0">
      <text>
        <r>
          <rPr>
            <sz val="11"/>
            <color rgb="FF000000"/>
            <rFont val="Calibri"/>
            <scheme val="minor"/>
          </rPr>
          <t>======
ID#AAAAZmhJCus
Alex da Luz Pereira    (2022-05-23 16:29:31)
(52 Sabados ano /5 funcionarios / 6 meses ) = Quantida de Plantoes no mês ; 0,8666</t>
        </r>
      </text>
    </comment>
    <comment ref="F55" authorId="0">
      <text>
        <r>
          <rPr>
            <sz val="11"/>
            <color rgb="FF000000"/>
            <rFont val="Calibri"/>
            <scheme val="minor"/>
          </rPr>
          <t>======
ID#AAAAZmhJCuQ
Alex da Luz Pereira    (2022-05-23 16:29:31)
(52 domingos ano + 12 feriados /5 funcionarios / 12 meses ) = Quantida de Plantoes no mês 1,066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q4e8JOH6RgPA7trL9O7lH6ta3hw=="/>
    </ext>
  </extLst>
</comments>
</file>

<file path=xl/comments11.xml><?xml version="1.0" encoding="utf-8"?>
<comments xmlns="http://schemas.openxmlformats.org/spreadsheetml/2006/main">
  <authors>
    <author/>
  </authors>
  <commentList>
    <comment ref="F54" authorId="0">
      <text>
        <r>
          <rPr>
            <sz val="11"/>
            <color rgb="FF000000"/>
            <rFont val="Calibri"/>
            <scheme val="minor"/>
          </rPr>
          <t>======
ID#AAAAZmhJCu0
Alex da Luz Pereira    (2022-05-23 16:29:31)
(52 Sabados ano /5 funcionarios / 6 meses ) = Quantida de Plantoes no mês ; 0,8666</t>
        </r>
      </text>
    </comment>
    <comment ref="F55" authorId="0">
      <text>
        <r>
          <rPr>
            <sz val="11"/>
            <color rgb="FF000000"/>
            <rFont val="Calibri"/>
            <scheme val="minor"/>
          </rPr>
          <t>======
ID#AAAAZmhJCvk
Alex da Luz Pereira    (2022-05-23 16:29:31)
(52 domingos ano + 12 feriados /5 funcionarios / 12 meses ) = Quantida de Plantoes no mês 1,066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3OFTUG803uqil2JLfBPy8Uaxjlw=="/>
    </ext>
  </extLst>
</comments>
</file>

<file path=xl/comments12.xml><?xml version="1.0" encoding="utf-8"?>
<comments xmlns="http://schemas.openxmlformats.org/spreadsheetml/2006/main">
  <authors>
    <author/>
  </authors>
  <commentList>
    <comment ref="F54" authorId="0">
      <text>
        <r>
          <rPr>
            <sz val="11"/>
            <color rgb="FF000000"/>
            <rFont val="Calibri"/>
            <scheme val="minor"/>
          </rPr>
          <t>======
ID#AAAAZmhJCv0
Alex da Luz Pereira    (2022-05-23 16:29:31)
(52 Sabados ano /5 funcionarios / 6 meses ) = Quantida de Plantoes no mês ; 0,8666</t>
        </r>
      </text>
    </comment>
    <comment ref="F55" authorId="0">
      <text>
        <r>
          <rPr>
            <sz val="11"/>
            <color rgb="FF000000"/>
            <rFont val="Calibri"/>
            <scheme val="minor"/>
          </rPr>
          <t>======
ID#AAAAZmhJCug
Alex da Luz Pereira    (2022-05-23 16:29:31)
(52 domingos ano + 12 feriados /5 funcionarios / 12 meses ) = Quantida de Plantoes no mês 1,066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LDP2nwWPz6t8ElChsDueH8YulAQ=="/>
    </ext>
  </extLst>
</comments>
</file>

<file path=xl/comments13.xml><?xml version="1.0" encoding="utf-8"?>
<comments xmlns="http://schemas.openxmlformats.org/spreadsheetml/2006/main">
  <authors>
    <author/>
  </authors>
  <commentList>
    <comment ref="F54" authorId="0">
      <text>
        <r>
          <rPr>
            <sz val="11"/>
            <color rgb="FF000000"/>
            <rFont val="Calibri"/>
            <scheme val="minor"/>
          </rPr>
          <t>======
ID#AAAAZmhJCts
Alex da Luz Pereira    (2022-05-23 16:29:31)
(52 Sabados ano /5 funcionarios / 6 meses ) = Quantida de Plantoes no mês ; 0,8666</t>
        </r>
      </text>
    </comment>
    <comment ref="F55" authorId="0">
      <text>
        <r>
          <rPr>
            <sz val="11"/>
            <color rgb="FF000000"/>
            <rFont val="Calibri"/>
            <scheme val="minor"/>
          </rPr>
          <t>======
ID#AAAAZmhJCv4
Alex da Luz Pereira    (2022-05-23 16:29:31)
(52 domingos ano + 12 feriados /5 funcionarios / 12 meses ) = Quantida de Plantoes no mês 1,066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woCz/lS+8YIEOWC6KEYFIIrEtPA=="/>
    </ext>
  </extLst>
</comments>
</file>

<file path=xl/comments2.xml><?xml version="1.0" encoding="utf-8"?>
<comments xmlns="http://schemas.openxmlformats.org/spreadsheetml/2006/main">
  <authors>
    <author/>
  </authors>
  <commentList>
    <comment ref="Q10" authorId="0">
      <text>
        <r>
          <rPr>
            <sz val="11"/>
            <color rgb="FF000000"/>
            <rFont val="Calibri"/>
            <scheme val="minor"/>
          </rPr>
          <t>======
ID#AAAAZmhJCtc
Alex da Luz Pereira    (2022-05-23 16:29:31)
(52 Sabados / n funcionarios / 12 meses ) = Quantida de Plantoes no mês ; 0,8666</t>
        </r>
      </text>
    </comment>
    <comment ref="R10" authorId="0">
      <text>
        <r>
          <rPr>
            <sz val="11"/>
            <color rgb="FF000000"/>
            <rFont val="Calibri"/>
            <scheme val="minor"/>
          </rPr>
          <t>======
ID#AAAAZmhJCuY
Alex da Luz Pereira    (2022-05-23 16:29:31)
(52 domingos E 12 feriados / n funcionarios / 12 meses ) = Quantida de Plantoes no mês 1,066</t>
        </r>
      </text>
    </comment>
    <comment ref="AH10" authorId="0">
      <text>
        <r>
          <rPr>
            <sz val="11"/>
            <color rgb="FF000000"/>
            <rFont val="Calibri"/>
            <scheme val="minor"/>
          </rPr>
          <t>======
ID#AAAAZmhJCvY
Alex da Luz Pereira    (2022-05-23 16:29:31)
(52 Sabados / n funcionarios / 12 meses ) = Quantida de Plantoes no mês ; 0,8666</t>
        </r>
      </text>
    </comment>
    <comment ref="AI10" authorId="0">
      <text>
        <r>
          <rPr>
            <sz val="11"/>
            <color rgb="FF000000"/>
            <rFont val="Calibri"/>
            <scheme val="minor"/>
          </rPr>
          <t>======
ID#AAAAZmhJCtg
Alex da Luz Pereira    (2022-05-23 16:29:31)
(52 domingos E 12 feriados / n funcionarios / 12 meses ) = Quantida de Plantoes no mês 1,066</t>
        </r>
      </text>
    </comment>
    <comment ref="AY10" authorId="0">
      <text>
        <r>
          <rPr>
            <sz val="11"/>
            <color rgb="FF000000"/>
            <rFont val="Calibri"/>
            <scheme val="minor"/>
          </rPr>
          <t>======
ID#AAAAZmhJCwQ
Alex da Luz Pereira    (2022-05-23 16:29:31)
(52 Sabados / n funcionarios / 12 meses ) = Quantida de Plantoes no mês ; 0,8666</t>
        </r>
      </text>
    </comment>
    <comment ref="AZ10" authorId="0">
      <text>
        <r>
          <rPr>
            <sz val="11"/>
            <color rgb="FF000000"/>
            <rFont val="Calibri"/>
            <scheme val="minor"/>
          </rPr>
          <t>======
ID#AAAAZmhJCtY
Alex da Luz Pereira    (2022-05-23 16:29:31)
(52 domingos E 12 feriados / n funcionarios / 12 meses ) = Quantida de Plantoes no mês 1,066</t>
        </r>
      </text>
    </comment>
    <comment ref="BI10" authorId="0">
      <text>
        <r>
          <rPr>
            <sz val="11"/>
            <color rgb="FF000000"/>
            <rFont val="Calibri"/>
            <scheme val="minor"/>
          </rPr>
          <t>======
ID#AAAAaWkjnr0
    (2022-08-03 16:25:47)
Infomativo 82/2022
Despacho 11454/2022 GABREI
Salario serv public 4.180,66 (200hs)
Salario ajustado 220hs 
(efeito de calculos)
4.598,72</t>
        </r>
      </text>
    </comment>
    <comment ref="BP10" authorId="0">
      <text>
        <r>
          <rPr>
            <sz val="11"/>
            <color rgb="FF000000"/>
            <rFont val="Calibri"/>
            <scheme val="minor"/>
          </rPr>
          <t>======
ID#AAAAZmhJCuM
Alex da Luz Pereira    (2022-05-23 16:29:31)
(52 Sabados / n funcionarios / 12 meses ) = Quantida de Plantoes no mês ; 0,8666</t>
        </r>
      </text>
    </comment>
    <comment ref="BQ10" authorId="0">
      <text>
        <r>
          <rPr>
            <sz val="11"/>
            <color rgb="FF000000"/>
            <rFont val="Calibri"/>
            <scheme val="minor"/>
          </rPr>
          <t>======
ID#AAAAZmhJCtk
Alex da Luz Pereira    (2022-05-23 16:29:31)
(52 domingos E 12 feriados / n funcionarios / 12 meses ) = Quantida de Plantoes no mês 1,066</t>
        </r>
      </text>
    </comment>
    <comment ref="BZ10" authorId="0">
      <text>
        <r>
          <rPr>
            <sz val="11"/>
            <color rgb="FF000000"/>
            <rFont val="Calibri"/>
            <scheme val="minor"/>
          </rPr>
          <t>======
ID#AAAAaWkjnsw
    (2022-08-03 16:25:47)
Infomativo 82/2022
Despacho 11454/2022 GABREI
Salario serv public 4.180,66 (200hs)
Salario ajustado 220hs 
(efeito de calculos)
4.598,72</t>
        </r>
      </text>
    </comment>
    <comment ref="CG10" authorId="0">
      <text>
        <r>
          <rPr>
            <sz val="11"/>
            <color rgb="FF000000"/>
            <rFont val="Calibri"/>
            <scheme val="minor"/>
          </rPr>
          <t>======
ID#AAAAZmhJCvw
Alex da Luz Pereira    (2022-05-23 16:29:31)
(52 Sabados / n funcionarios / 12 meses ) = Quantida de Plantoes no mês ; 0,8666</t>
        </r>
      </text>
    </comment>
    <comment ref="CH10" authorId="0">
      <text>
        <r>
          <rPr>
            <sz val="11"/>
            <color rgb="FF000000"/>
            <rFont val="Calibri"/>
            <scheme val="minor"/>
          </rPr>
          <t>======
ID#AAAAZmhJCv8
Alex da Luz Pereira    (2022-05-23 16:29:31)
(52 domingos E 12 feriados / n funcionarios / 12 meses ) = Quantida de Plantoes no mês 1,066</t>
        </r>
      </text>
    </comment>
    <comment ref="CX10" authorId="0">
      <text>
        <r>
          <rPr>
            <sz val="11"/>
            <color rgb="FF000000"/>
            <rFont val="Calibri"/>
            <scheme val="minor"/>
          </rPr>
          <t>======
ID#AAAAZmhJCwA
Alex da Luz Pereira    (2022-05-23 16:29:31)
(52 Sabados / n funcionarios / 12 meses ) = Quantida de Plantoes no mês ; 0,8666</t>
        </r>
      </text>
    </comment>
    <comment ref="CY10" authorId="0">
      <text>
        <r>
          <rPr>
            <sz val="11"/>
            <color rgb="FF000000"/>
            <rFont val="Calibri"/>
            <scheme val="minor"/>
          </rPr>
          <t>======
ID#AAAAZmhJCuc
Alex da Luz Pereira    (2022-05-23 16:29:31)
(52 domingos E 12 feriados / n funcionarios / 12 meses ) = Quantida de Plantoes no mês 1,066</t>
        </r>
      </text>
    </comment>
    <comment ref="DO10" authorId="0">
      <text>
        <r>
          <rPr>
            <sz val="11"/>
            <color rgb="FF000000"/>
            <rFont val="Calibri"/>
            <scheme val="minor"/>
          </rPr>
          <t>======
ID#AAAAZmhJCvc
Alex da Luz Pereira    (2022-05-23 16:29:31)
(52 Sabados / n funcionarios / 12 meses ) = Quantida de Plantoes no mês ; 0,8666</t>
        </r>
      </text>
    </comment>
    <comment ref="DP10" authorId="0">
      <text>
        <r>
          <rPr>
            <sz val="11"/>
            <color rgb="FF000000"/>
            <rFont val="Calibri"/>
            <scheme val="minor"/>
          </rPr>
          <t>======
ID#AAAAZmhJCuE
Alex da Luz Pereira    (2022-05-23 16:29:31)
(52 domingos E 12 feriados / n funcionarios / 12 meses ) = Quantida de Plantoes no mês 1,066</t>
        </r>
      </text>
    </comment>
    <comment ref="EF10" authorId="0">
      <text>
        <r>
          <rPr>
            <sz val="11"/>
            <color rgb="FF000000"/>
            <rFont val="Calibri"/>
            <scheme val="minor"/>
          </rPr>
          <t>======
ID#AAAAZmhJCt8
Alex da Luz Pereira    (2022-05-23 16:29:31)
(52 Sabados / n funcionarios / 12 meses ) = Quantida de Plantoes no mês ; 0,8666</t>
        </r>
      </text>
    </comment>
    <comment ref="EG10" authorId="0">
      <text>
        <r>
          <rPr>
            <sz val="11"/>
            <color rgb="FF000000"/>
            <rFont val="Calibri"/>
            <scheme val="minor"/>
          </rPr>
          <t>======
ID#AAAAZmhJCvE
Alex da Luz Pereira    (2022-05-23 16:29:31)
(52 domingos E 12 feriados / n funcionarios / 12 meses ) = Quantida de Plantoes no mês 1,066</t>
        </r>
      </text>
    </comment>
    <comment ref="EW10" authorId="0">
      <text>
        <r>
          <rPr>
            <sz val="11"/>
            <color rgb="FF000000"/>
            <rFont val="Calibri"/>
            <scheme val="minor"/>
          </rPr>
          <t>======
ID#AAAAZmhJCt4
Alex da Luz Pereira    (2022-05-23 16:29:31)
(52 Sabados / n funcionarios / 12 meses ) = Quantida de Plantoes no mês ; 0,8666</t>
        </r>
      </text>
    </comment>
    <comment ref="EX10" authorId="0">
      <text>
        <r>
          <rPr>
            <sz val="11"/>
            <color rgb="FF000000"/>
            <rFont val="Calibri"/>
            <scheme val="minor"/>
          </rPr>
          <t>======
ID#AAAAZmhJCuA
Alex da Luz Pereira    (2022-05-23 16:29:31)
(52 domingos E 12 feriados / n funcionarios / 12 meses ) = Quantida de Plantoes no mês 1,066</t>
        </r>
      </text>
    </comment>
    <comment ref="FN10" authorId="0">
      <text>
        <r>
          <rPr>
            <sz val="11"/>
            <color rgb="FF000000"/>
            <rFont val="Calibri"/>
            <scheme val="minor"/>
          </rPr>
          <t>======
ID#AAAAZmhJCto
Alex da Luz Pereira    (2022-05-23 16:29:31)
(52 Sabados / n funcionarios / 12 meses ) = Quantida de Plantoes no mês ; 0,8666</t>
        </r>
      </text>
    </comment>
    <comment ref="FO10" authorId="0">
      <text>
        <r>
          <rPr>
            <sz val="11"/>
            <color rgb="FF000000"/>
            <rFont val="Calibri"/>
            <scheme val="minor"/>
          </rPr>
          <t>======
ID#AAAAZmhJCvg
Alex da Luz Pereira    (2022-05-23 16:29:31)
(52 domingos E 12 feriados / n funcionarios / 12 meses ) = Quantida de Plantoes no mês 1,066</t>
        </r>
      </text>
    </comment>
    <comment ref="GE10" authorId="0">
      <text>
        <r>
          <rPr>
            <sz val="11"/>
            <color rgb="FF000000"/>
            <rFont val="Calibri"/>
            <scheme val="minor"/>
          </rPr>
          <t>======
ID#AAAAZmhJCt0
Alex da Luz Pereira    (2022-05-23 16:29:31)
(52 Sabados / n funcionarios / 12 meses ) = Quantida de Plantoes no mês ; 0,8666</t>
        </r>
      </text>
    </comment>
    <comment ref="GF10" authorId="0">
      <text>
        <r>
          <rPr>
            <sz val="11"/>
            <color rgb="FF000000"/>
            <rFont val="Calibri"/>
            <scheme val="minor"/>
          </rPr>
          <t>======
ID#AAAAZmhJCwI
Alex da Luz Pereira    (2022-05-23 16:29:31)
(52 domingos E 12 feriados / n funcionarios / 12 meses ) = Quantida de Plantoes no mês 1,066</t>
        </r>
      </text>
    </comment>
    <comment ref="GV10" authorId="0">
      <text>
        <r>
          <rPr>
            <sz val="11"/>
            <color rgb="FF000000"/>
            <rFont val="Calibri"/>
            <scheme val="minor"/>
          </rPr>
          <t>======
ID#AAAAZmhJCuI
Alex da Luz Pereira    (2022-05-23 16:29:31)
(52 Sabados / n funcionarios / 12 meses ) = Quantida de Plantoes no mês ; 0,8666</t>
        </r>
      </text>
    </comment>
    <comment ref="GW10" authorId="0">
      <text>
        <r>
          <rPr>
            <sz val="11"/>
            <color rgb="FF000000"/>
            <rFont val="Calibri"/>
            <scheme val="minor"/>
          </rPr>
          <t>======
ID#AAAAZmhJCwU
Alex da Luz Pereira    (2022-05-23 16:29:31)
(52 domingos E 12 feriados / n funcionarios / 12 meses ) = Quantida de Plantoes no mês 1,066</t>
        </r>
      </text>
    </comment>
    <comment ref="BI11" authorId="0">
      <text>
        <r>
          <rPr>
            <sz val="11"/>
            <color rgb="FF000000"/>
            <rFont val="Calibri"/>
            <scheme val="minor"/>
          </rPr>
          <t>======
ID#AAAAaWkjns4
Alex da Luz Pereira    (2022-08-03 16:25:47)
Infomativo 82/2022
Despacho 11454/2022 GABREI
Salario serv public 4.180,66 (200hs)
Salario ajustado 220hs 
(efeito de calculos)
4.598,72</t>
        </r>
      </text>
    </comment>
    <comment ref="BZ11" authorId="0">
      <text>
        <r>
          <rPr>
            <sz val="11"/>
            <color rgb="FF000000"/>
            <rFont val="Calibri"/>
            <scheme val="minor"/>
          </rPr>
          <t>======
ID#AAAAaWkjntM
    (2022-08-03 16:25:47)
Infomativo 82/2022
Despacho 11454/2022 GABREI
Salario serv public 4.180,66 (200hs)
Salario ajustado 220hs 
(efeito de calculos)
4.598,72</t>
        </r>
      </text>
    </comment>
    <comment ref="BI12" authorId="0">
      <text>
        <r>
          <rPr>
            <sz val="11"/>
            <color rgb="FF000000"/>
            <rFont val="Calibri"/>
            <scheme val="minor"/>
          </rPr>
          <t>======
ID#AAAAaWkjnsM
Alex da Luz Pereira    (2022-08-03 16:25:47)
Infomativo 82/2022
Despacho 11454/2022 GABREI
Salario serv public 4.180,66 (200hs)
Salario ajustado 220hs 
(efeito de calculos)
4.598,72</t>
        </r>
      </text>
    </comment>
    <comment ref="BZ12" authorId="0">
      <text>
        <r>
          <rPr>
            <sz val="11"/>
            <color rgb="FF000000"/>
            <rFont val="Calibri"/>
            <scheme val="minor"/>
          </rPr>
          <t>======
ID#AAAAaWkjnsU
    (2022-08-03 16:25:47)
Infomativo 82/2022
Despacho 11454/2022 GABREI
Salario serv public 4.180,66 (200hs)
Salario ajustado 220hs 
(efeito de calculos)
4.598,72</t>
        </r>
      </text>
    </comment>
    <comment ref="BI13" authorId="0">
      <text>
        <r>
          <rPr>
            <sz val="11"/>
            <color rgb="FF000000"/>
            <rFont val="Calibri"/>
            <scheme val="minor"/>
          </rPr>
          <t>======
ID#AAAAaWkjntE
Alex da Luz Pereira    (2022-08-03 16:25:47)
Infomativo 82/2022
Despacho 11454/2022 GABREI
Salario serv public 4.180,66 (200hs)
Salario ajustado 220hs 
(efeito de calculos)
4.598,72</t>
        </r>
      </text>
    </comment>
    <comment ref="BZ13" authorId="0">
      <text>
        <r>
          <rPr>
            <sz val="11"/>
            <color rgb="FF000000"/>
            <rFont val="Calibri"/>
            <scheme val="minor"/>
          </rPr>
          <t>======
ID#AAAAaWkjns8
    (2022-08-03 16:25:47)
Infomativo 82/2022
Despacho 11454/2022 GABREI
Salario serv public 4.180,66 (200hs)
Salario ajustado 220hs 
(efeito de calculos)
4.598,72</t>
        </r>
      </text>
    </comment>
    <comment ref="BI14" authorId="0">
      <text>
        <r>
          <rPr>
            <sz val="11"/>
            <color rgb="FF000000"/>
            <rFont val="Calibri"/>
            <scheme val="minor"/>
          </rPr>
          <t>======
ID#AAAAaWkjnss
Alex da Luz Pereira    (2022-08-03 16:25:47)
Infomativo 82/2022
Despacho 11454/2022 GABREI
Salario serv public 4.180,66 (200hs)
Salario ajustado 220hs 
(efeito de calculos)
4.598,72</t>
        </r>
      </text>
    </comment>
    <comment ref="BZ14" authorId="0">
      <text>
        <r>
          <rPr>
            <sz val="11"/>
            <color rgb="FF000000"/>
            <rFont val="Calibri"/>
            <scheme val="minor"/>
          </rPr>
          <t>======
ID#AAAAaWkjnsI
    (2022-08-03 16:25:47)
Infomativo 82/2022
Despacho 11454/2022 GABREI
Salario serv public 4.180,66 (200hs)
Salario ajustado 220hs 
(efeito de calculos)
4.598,72</t>
        </r>
      </text>
    </comment>
    <comment ref="BI15" authorId="0">
      <text>
        <r>
          <rPr>
            <sz val="11"/>
            <color rgb="FF000000"/>
            <rFont val="Calibri"/>
            <scheme val="minor"/>
          </rPr>
          <t>======
ID#AAAAaWkjnr8
Alex da Luz Pereira    (2022-08-03 16:25:47)
Infomativo 82/2022
Despacho 11454/2022 GABREI
Salario serv public 4.180,66 (200hs)
Salario ajustado 220hs 
(efeito de calculos)
4.598,72</t>
        </r>
      </text>
    </comment>
    <comment ref="BZ15" authorId="0">
      <text>
        <r>
          <rPr>
            <sz val="11"/>
            <color rgb="FF000000"/>
            <rFont val="Calibri"/>
            <scheme val="minor"/>
          </rPr>
          <t>======
ID#AAAAaWkjnsE
    (2022-08-03 16:25:47)
Infomativo 82/2022
Despacho 11454/2022 GABREI
Salario serv public 4.180,66 (200hs)
Salario ajustado 220hs 
(efeito de calculos)
4.598,72</t>
        </r>
      </text>
    </comment>
    <comment ref="BI16" authorId="0">
      <text>
        <r>
          <rPr>
            <sz val="11"/>
            <color rgb="FF000000"/>
            <rFont val="Calibri"/>
            <scheme val="minor"/>
          </rPr>
          <t>======
ID#AAAAaWkjnsg
Alex da Luz Pereira    (2022-08-03 16:25:47)
Infomativo 82/2022
Despacho 11454/2022 GABREI
Salario serv public 4.180,66 (200hs)
Salario ajustado 220hs 
(efeito de calculos)
4.598,72</t>
        </r>
      </text>
    </comment>
    <comment ref="BZ16" authorId="0">
      <text>
        <r>
          <rPr>
            <sz val="11"/>
            <color rgb="FF000000"/>
            <rFont val="Calibri"/>
            <scheme val="minor"/>
          </rPr>
          <t>======
ID#AAAAaWkjntI
    (2022-08-03 16:25:47)
Infomativo 82/2022
Despacho 11454/2022 GABREI
Salario serv public 4.180,66 (200hs)
Salario ajustado 220hs 
(efeito de calculos)
4.598,72</t>
        </r>
      </text>
    </comment>
    <comment ref="BI17" authorId="0">
      <text>
        <r>
          <rPr>
            <sz val="11"/>
            <color rgb="FF000000"/>
            <rFont val="Calibri"/>
            <scheme val="minor"/>
          </rPr>
          <t>======
ID#AAAAaWkjnsY
Alex da Luz Pereira    (2022-08-03 16:25:47)
Infomativo 82/2022
Despacho 11454/2022 GABREI
Salario serv public 4.180,66 (200hs)
Salario ajustado 220hs 
(efeito de calculos)
4.598,72</t>
        </r>
      </text>
    </comment>
    <comment ref="BZ17" authorId="0">
      <text>
        <r>
          <rPr>
            <sz val="11"/>
            <color rgb="FF000000"/>
            <rFont val="Calibri"/>
            <scheme val="minor"/>
          </rPr>
          <t>======
ID#AAAAaWkjntQ
    (2022-08-03 16:25:47)
Infomativo 82/2022
Despacho 11454/2022 GABREI
Salario serv public 4.180,66 (200hs)
Salario ajustado 220hs 
(efeito de calculos)
4.598,72</t>
        </r>
      </text>
    </comment>
    <comment ref="BI18" authorId="0">
      <text>
        <r>
          <rPr>
            <sz val="11"/>
            <color rgb="FF000000"/>
            <rFont val="Calibri"/>
            <scheme val="minor"/>
          </rPr>
          <t>======
ID#AAAAaWkjnsk
Alex da Luz Pereira    (2022-08-03 16:25:47)
Infomativo 82/2022
Despacho 11454/2022 GABREI
Salario serv public 4.180,66 (200hs)
Salario ajustado 220hs 
(efeito de calculos)
4.598,72</t>
        </r>
      </text>
    </comment>
    <comment ref="BZ18" authorId="0">
      <text>
        <r>
          <rPr>
            <sz val="11"/>
            <color rgb="FF000000"/>
            <rFont val="Calibri"/>
            <scheme val="minor"/>
          </rPr>
          <t>======
ID#AAAAaWkjns0
    (2022-08-03 16:25:47)
Infomativo 82/2022
Despacho 11454/2022 GABREI
Salario serv public 4.180,66 (200hs)
Salario ajustado 220hs 
(efeito de calculos)
4.598,72</t>
        </r>
      </text>
    </comment>
    <comment ref="BI19" authorId="0">
      <text>
        <r>
          <rPr>
            <sz val="11"/>
            <color rgb="FF000000"/>
            <rFont val="Calibri"/>
            <scheme val="minor"/>
          </rPr>
          <t>======
ID#AAAAaWkjnso
Alex da Luz Pereira    (2022-08-03 16:25:47)
Infomativo 82/2022
Despacho 11454/2022 GABREI
Salario serv public 4.180,66 (200hs)
Salario ajustado 220hs 
(efeito de calculos)
4.598,72</t>
        </r>
      </text>
    </comment>
    <comment ref="BZ19" authorId="0">
      <text>
        <r>
          <rPr>
            <sz val="11"/>
            <color rgb="FF000000"/>
            <rFont val="Calibri"/>
            <scheme val="minor"/>
          </rPr>
          <t>======
ID#AAAAaWkjnsQ
    (2022-08-03 16:25:47)
Infomativo 82/2022
Despacho 11454/2022 GABREI
Salario serv public 4.180,66 (200hs)
Salario ajustado 220hs 
(efeito de calculos)
4.598,72</t>
        </r>
      </text>
    </comment>
    <comment ref="BI20" authorId="0">
      <text>
        <r>
          <rPr>
            <sz val="11"/>
            <color rgb="FF000000"/>
            <rFont val="Calibri"/>
            <scheme val="minor"/>
          </rPr>
          <t>======
ID#AAAAaWkjnsc
Alex da Luz Pereira    (2022-08-03 16:25:47)
Infomativo 82/2022
Despacho 11454/2022 GABREI
Salario serv public 4.180,66 (200hs)
Salario ajustado 220hs 
(efeito de calculos)
4.598,72</t>
        </r>
      </text>
    </comment>
    <comment ref="BZ20" authorId="0">
      <text>
        <r>
          <rPr>
            <sz val="11"/>
            <color rgb="FF000000"/>
            <rFont val="Calibri"/>
            <scheme val="minor"/>
          </rPr>
          <t>======
ID#AAAAaWkjnsA
    (2022-08-03 16:25:47)
Infomativo 82/2022
Despacho 11454/2022 GABREI
Salario serv public 4.180,66 (200hs)
Salario ajustado 220hs 
(efeito de calculos)
4.598,72</t>
        </r>
      </text>
    </comment>
    <comment ref="BI21" authorId="0">
      <text>
        <r>
          <rPr>
            <sz val="11"/>
            <color rgb="FF000000"/>
            <rFont val="Calibri"/>
            <scheme val="minor"/>
          </rPr>
          <t>======
ID#AAAAaWkjntA
Alex da Luz Pereira    (2022-08-03 16:25:47)
Infomativo 82/2022
Despacho 11454/2022 GABREI
Salario serv public 4.180,66 (200hs)
Salario ajustado 220hs 
(efeito de calculos)
4.598,72</t>
        </r>
      </text>
    </comment>
    <comment ref="BZ21" authorId="0">
      <text>
        <r>
          <rPr>
            <sz val="11"/>
            <color rgb="FF000000"/>
            <rFont val="Calibri"/>
            <scheme val="minor"/>
          </rPr>
          <t>======
ID#AAAAaWkjnr4
    (2022-08-03 16:25:47)
Infomativo 82/2022
Despacho 11454/2022 GABREI
Salario serv public 4.180,66 (200hs)
Salario ajustado 220hs 
(efeito de calculos)
4.598,72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0alS49c7fAFv1iQP2L0lG2XAERw=="/>
    </ext>
  </extLst>
</comments>
</file>

<file path=xl/comments3.xml><?xml version="1.0" encoding="utf-8"?>
<comments xmlns="http://schemas.openxmlformats.org/spreadsheetml/2006/main">
  <authors>
    <author/>
  </authors>
  <commentList>
    <comment ref="C14" authorId="0">
      <text>
        <r>
          <rPr>
            <sz val="11"/>
            <color rgb="FF000000"/>
            <rFont val="Calibri"/>
            <scheme val="minor"/>
          </rPr>
          <t>======
ID#AAAAZmhJCu8
    (2022-05-23 16:29:31)
=====
Alex da Luz Pereira    
SELECIONE A LISTA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zQqkghu1xfFPOqHLIXXn9zSOpqg=="/>
    </ext>
  </extLst>
</comments>
</file>

<file path=xl/comments4.xml><?xml version="1.0" encoding="utf-8"?>
<comments xmlns="http://schemas.openxmlformats.org/spreadsheetml/2006/main">
  <authors>
    <author/>
  </authors>
  <commentList>
    <comment ref="F54" authorId="0">
      <text>
        <r>
          <rPr>
            <sz val="11"/>
            <color rgb="FF000000"/>
            <rFont val="Calibri"/>
            <scheme val="minor"/>
          </rPr>
          <t>======
ID#AAAAZmhJCuk
Alex da Luz Pereira    (2022-05-23 16:29:31)
(52 Sabados ano /5 funcionarios / 6 meses ) = Quantida de Plantoes no mês ; 0,8666</t>
        </r>
      </text>
    </comment>
    <comment ref="F55" authorId="0">
      <text>
        <r>
          <rPr>
            <sz val="11"/>
            <color rgb="FF000000"/>
            <rFont val="Calibri"/>
            <scheme val="minor"/>
          </rPr>
          <t>======
ID#AAAAZmhJCvU
Alex da Luz Pereira    (2022-05-23 16:29:31)
(52 domingos ano + 12 feriados /5 funcionarios / 12 meses ) = Quantida de Plantoes no mês 1,066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z4ARntt3vNOnuKxl/YOHIlPgM/w=="/>
    </ext>
  </extLst>
</comments>
</file>

<file path=xl/comments5.xml><?xml version="1.0" encoding="utf-8"?>
<comments xmlns="http://schemas.openxmlformats.org/spreadsheetml/2006/main">
  <authors>
    <author/>
  </authors>
  <commentList>
    <comment ref="F54" authorId="0">
      <text>
        <r>
          <rPr>
            <sz val="11"/>
            <color rgb="FF000000"/>
            <rFont val="Calibri"/>
            <scheme val="minor"/>
          </rPr>
          <t>======
ID#AAAAZmhJCtw
Alex da Luz Pereira    (2022-05-23 16:29:31)
(52 Sabados ano /5 funcionarios / 6 meses ) = Quantida de Plantoes no mês ; 0,8666</t>
        </r>
      </text>
    </comment>
    <comment ref="F55" authorId="0">
      <text>
        <r>
          <rPr>
            <sz val="11"/>
            <color rgb="FF000000"/>
            <rFont val="Calibri"/>
            <scheme val="minor"/>
          </rPr>
          <t>======
ID#AAAAZmhJCvM
Alex da Luz Pereira    (2022-05-23 16:29:31)
(52 domingos ano + 12 feriados /5 funcionarios / 12 meses ) = Quantida de Plantoes no mês 1,066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kAzdxPeGFHpukeYaarWflth4WkA=="/>
    </ext>
  </extLst>
</comments>
</file>

<file path=xl/comments6.xml><?xml version="1.0" encoding="utf-8"?>
<comments xmlns="http://schemas.openxmlformats.org/spreadsheetml/2006/main">
  <authors>
    <author/>
  </authors>
  <commentList>
    <comment ref="F54" authorId="0">
      <text>
        <r>
          <rPr>
            <sz val="11"/>
            <color rgb="FF000000"/>
            <rFont val="Calibri"/>
            <scheme val="minor"/>
          </rPr>
          <t>======
ID#AAAAZmhJCwM
Alex da Luz Pereira    (2022-05-23 16:29:31)
(52 Sabados ano /5 funcionarios / 6 meses ) = Quantida de Plantoes no mês ; 0,8666</t>
        </r>
      </text>
    </comment>
    <comment ref="F55" authorId="0">
      <text>
        <r>
          <rPr>
            <sz val="11"/>
            <color rgb="FF000000"/>
            <rFont val="Calibri"/>
            <scheme val="minor"/>
          </rPr>
          <t>======
ID#AAAAZmhJCvA
Alex da Luz Pereira    (2022-05-23 16:29:31)
(52 domingos ano + 12 feriados /5 funcionarios / 12 meses ) = Quantida de Plantoes no mês 1,066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aMpgnH8KRCV6sxhM9M1tGRQRplg=="/>
    </ext>
  </extLst>
</comments>
</file>

<file path=xl/comments7.xml><?xml version="1.0" encoding="utf-8"?>
<comments xmlns="http://schemas.openxmlformats.org/spreadsheetml/2006/main">
  <authors>
    <author/>
  </authors>
  <commentList>
    <comment ref="F54" authorId="0">
      <text>
        <r>
          <rPr>
            <sz val="11"/>
            <color rgb="FF000000"/>
            <rFont val="Calibri"/>
            <scheme val="minor"/>
          </rPr>
          <t>======
ID#AAAAZmhJCvI
Alex da Luz Pereira    (2022-05-23 16:29:31)
(52 Sabados ano /5 funcionarios / 6 meses ) = Quantida de Plantoes no mês ; 0,8666</t>
        </r>
      </text>
    </comment>
    <comment ref="F55" authorId="0">
      <text>
        <r>
          <rPr>
            <sz val="11"/>
            <color rgb="FF000000"/>
            <rFont val="Calibri"/>
            <scheme val="minor"/>
          </rPr>
          <t>======
ID#AAAAZmhJCvo
Alex da Luz Pereira    (2022-05-23 16:29:31)
(52 domingos ano + 12 feriados /5 funcionarios / 12 meses ) = Quantida de Plantoes no mês 1,066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5DKZyPOZZM8z1fgZ2gYo9iIlIjA=="/>
    </ext>
  </extLst>
</comments>
</file>

<file path=xl/comments8.xml><?xml version="1.0" encoding="utf-8"?>
<comments xmlns="http://schemas.openxmlformats.org/spreadsheetml/2006/main">
  <authors>
    <author/>
  </authors>
  <commentList>
    <comment ref="F54" authorId="0">
      <text>
        <r>
          <rPr>
            <sz val="11"/>
            <color rgb="FF000000"/>
            <rFont val="Calibri"/>
            <scheme val="minor"/>
          </rPr>
          <t>======
ID#AAAAZmhJCuo
Alex da Luz Pereira    (2022-05-23 16:29:31)
(52 Sabados ano /5 funcionarios / 6 meses ) = Quantida de Plantoes no mês ; 0,8666</t>
        </r>
      </text>
    </comment>
    <comment ref="F55" authorId="0">
      <text>
        <r>
          <rPr>
            <sz val="11"/>
            <color rgb="FF000000"/>
            <rFont val="Calibri"/>
            <scheme val="minor"/>
          </rPr>
          <t>======
ID#AAAAZmhJCvs
Alex da Luz Pereira    (2022-05-23 16:29:31)
(52 domingos ano + 12 feriados /5 funcionarios / 12 meses ) = Quantida de Plantoes no mês 1,066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ON539Z7RIfQQ39WI+NnzxyWrwNg=="/>
    </ext>
  </extLst>
</comments>
</file>

<file path=xl/comments9.xml><?xml version="1.0" encoding="utf-8"?>
<comments xmlns="http://schemas.openxmlformats.org/spreadsheetml/2006/main">
  <authors>
    <author/>
  </authors>
  <commentList>
    <comment ref="F54" authorId="0">
      <text>
        <r>
          <rPr>
            <sz val="11"/>
            <color rgb="FF000000"/>
            <rFont val="Calibri"/>
            <scheme val="minor"/>
          </rPr>
          <t>======
ID#AAAAZmhJCuw
Alex da Luz Pereira    (2022-05-23 16:29:31)
(52 Sabados ano /5 funcionarios / 6 meses ) = Quantida de Plantoes no mês ; 0,8666</t>
        </r>
      </text>
    </comment>
    <comment ref="F55" authorId="0">
      <text>
        <r>
          <rPr>
            <sz val="11"/>
            <color rgb="FF000000"/>
            <rFont val="Calibri"/>
            <scheme val="minor"/>
          </rPr>
          <t>======
ID#AAAAZmhJCwE
Alex da Luz Pereira    (2022-05-23 16:29:31)
(52 domingos ano + 12 feriados /5 funcionarios / 12 meses ) = Quantida de Plantoes no mês 1,066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XIV8UW+icDn1AnrJFj+N8yNCRxA=="/>
    </ext>
  </extLst>
</comments>
</file>

<file path=xl/sharedStrings.xml><?xml version="1.0" encoding="utf-8"?>
<sst xmlns="http://schemas.openxmlformats.org/spreadsheetml/2006/main" count="5171" uniqueCount="1137">
  <si>
    <t>CAMPI</t>
  </si>
  <si>
    <t>CCT - CONVENCAO
COLETIVA</t>
  </si>
  <si>
    <t>ENTIDADES
INTEGRANTES</t>
  </si>
  <si>
    <t>DATA BASE</t>
  </si>
  <si>
    <t>vlr
V. A.</t>
  </si>
  <si>
    <t>vlr
V. Lanche</t>
  </si>
  <si>
    <r>
      <rPr>
        <b/>
        <sz val="11"/>
        <color rgb="FF000000"/>
        <rFont val="Calibri"/>
      </rPr>
      <t xml:space="preserve">% Desc.
V.A.
</t>
    </r>
    <r>
      <rPr>
        <b/>
        <sz val="11"/>
        <color rgb="FFFF0000"/>
        <rFont val="Calibri"/>
      </rPr>
      <t>s/custo</t>
    </r>
  </si>
  <si>
    <r>
      <rPr>
        <b/>
        <sz val="11"/>
        <color rgb="FF000000"/>
        <rFont val="Calibri"/>
      </rPr>
      <t xml:space="preserve">% Desc.
V. T.
</t>
    </r>
    <r>
      <rPr>
        <b/>
        <sz val="11"/>
        <color rgb="FFFF0000"/>
        <rFont val="Calibri"/>
      </rPr>
      <t>s/normativo</t>
    </r>
  </si>
  <si>
    <t>ANO DO 
ACORDO
COLETIVO</t>
  </si>
  <si>
    <t xml:space="preserve">BSF </t>
  </si>
  <si>
    <t>SEGURO
VIDA</t>
  </si>
  <si>
    <t>AUX
FUNERAL</t>
  </si>
  <si>
    <t>outro</t>
  </si>
  <si>
    <t>outros d</t>
  </si>
  <si>
    <t>CARGO/FUNCAO</t>
  </si>
  <si>
    <t>RS000947/2019</t>
  </si>
  <si>
    <r>
      <rPr>
        <sz val="13"/>
        <color rgb="FF000000"/>
        <rFont val="Arial Narrow"/>
      </rPr>
      <t xml:space="preserve">SINDICATO DOS TRABALHADORES </t>
    </r>
    <r>
      <rPr>
        <b/>
        <sz val="13"/>
        <color rgb="FF000000"/>
        <rFont val="Arial Narrow"/>
      </rPr>
      <t>RURAIS</t>
    </r>
    <r>
      <rPr>
        <sz val="13"/>
        <color rgb="FF000000"/>
        <rFont val="Arial Narrow"/>
      </rPr>
      <t xml:space="preserve"> DE JULIO DE CASTILHOS, CNPJ n. 06.185.541/0001-18 × SINDICATO RURAL DE JULIO DE CASTILHOS, CNPJ n. 91.026.062/0001-28</t>
    </r>
  </si>
  <si>
    <t>01 de FEVEREIRO</t>
  </si>
  <si>
    <t>TRATORISTA_CBO 6410-15_44 hs</t>
  </si>
  <si>
    <t>RS005021/2021</t>
  </si>
  <si>
    <r>
      <rPr>
        <sz val="13"/>
        <color rgb="FF000000"/>
        <rFont val="Arial Narrow"/>
      </rPr>
      <t xml:space="preserve">SIND DAS EMPR DE </t>
    </r>
    <r>
      <rPr>
        <b/>
        <sz val="13"/>
        <color rgb="FF000000"/>
        <rFont val="Arial Narrow"/>
      </rPr>
      <t>ASSEIO</t>
    </r>
    <r>
      <rPr>
        <sz val="13"/>
        <color rgb="FF000000"/>
        <rFont val="Arial Narrow"/>
      </rPr>
      <t xml:space="preserve"> E CONSERVACAO DO EST DO R G S, CNPJ n. 87.078.325/0001-75, -
INDICATO INTERMUNICIPAL DOS EMPREGADOS EM EMPRESAS DE ASSEIO E CONSERVACAO E
SERVICOS TERCEIRIZADOS EM ASSEIO E CONSERVACAO NO RGS-SEEAC/RS, CNPJ n.
90.601.956/0001-31</t>
    </r>
  </si>
  <si>
    <t>01 de JANEIRO</t>
  </si>
  <si>
    <t>PEAO_ CBO 6210-05_44 hs</t>
  </si>
  <si>
    <t>A.L.</t>
  </si>
  <si>
    <t xml:space="preserve">ALEGRETE </t>
  </si>
  <si>
    <t>RS002044/2021</t>
  </si>
  <si>
    <r>
      <rPr>
        <sz val="13"/>
        <color rgb="FF000000"/>
        <rFont val="Arial Narrow"/>
      </rPr>
      <t xml:space="preserve">FEDERACAO DOS TRAB INDUST </t>
    </r>
    <r>
      <rPr>
        <b/>
        <sz val="13"/>
        <color rgb="FF000000"/>
        <rFont val="Arial Narrow"/>
      </rPr>
      <t>CONSTRUÇÃO</t>
    </r>
    <r>
      <rPr>
        <sz val="13"/>
        <color rgb="FF000000"/>
        <rFont val="Arial Narrow"/>
      </rPr>
      <t xml:space="preserve"> MOBIL ESTADO RIO G SUL, CNPJ n. 92.963.974/0001-9 e SIND DAS IND DA CONSTRUCAO CIVIL NO ESTADO DO R G S, CNPJ n. 92.973.734/0001-75,</t>
    </r>
  </si>
  <si>
    <t>01 de MAIO</t>
  </si>
  <si>
    <t>CAPATAZ_CBO 6210-05_44 hs</t>
  </si>
  <si>
    <t>F.W.</t>
  </si>
  <si>
    <t xml:space="preserve">FREDERICO-WESTFALEN </t>
  </si>
  <si>
    <t>RS003993/2021</t>
  </si>
  <si>
    <r>
      <rPr>
        <sz val="13"/>
        <color rgb="FF000000"/>
        <rFont val="Arial Narrow"/>
      </rPr>
      <t xml:space="preserve">SIND DAS EMPR DE SEGURANCA E </t>
    </r>
    <r>
      <rPr>
        <b/>
        <sz val="13"/>
        <color rgb="FF000000"/>
        <rFont val="Arial Narrow"/>
      </rPr>
      <t>VIGILANCIA</t>
    </r>
    <r>
      <rPr>
        <sz val="13"/>
        <color rgb="FF000000"/>
        <rFont val="Arial Narrow"/>
      </rPr>
      <t xml:space="preserve"> DO EST DO R G S, CNPJ n. 87.004.982/0001-78, e
SIND PROFI VIGIL, EMPREG DE EMPR SEG E VIGIL DE PORTO ALEGRE E REGIAO
METROPOLITANA DO RGS, CNPJ n. 91.343.293/0001-65</t>
    </r>
  </si>
  <si>
    <t>SERVENTE LIMPEZ</t>
  </si>
  <si>
    <t>J.A.</t>
  </si>
  <si>
    <t>JAGUARI</t>
  </si>
  <si>
    <t>RS001505/2021</t>
  </si>
  <si>
    <r>
      <rPr>
        <sz val="13"/>
        <color rgb="FF000000"/>
        <rFont val="Arial Narrow"/>
      </rPr>
      <t xml:space="preserve">FEDERACAO DOS EMPREG.EM </t>
    </r>
    <r>
      <rPr>
        <b/>
        <sz val="13"/>
        <color rgb="FF000000"/>
        <rFont val="Arial Narrow"/>
      </rPr>
      <t>ENT.CULT.RECR.</t>
    </r>
    <r>
      <rPr>
        <sz val="13"/>
        <color rgb="FF000000"/>
        <rFont val="Arial Narrow"/>
      </rPr>
      <t>DE ASSIST.SOC. DE ORIENT. E FORM. PROF.DO EST.
DO RGS, CNPJ n. 05.208.719/0001-36, e
IND ENTID CULT RECR ASSOC ORIENT E FORM PROF EST RS , CNPJ n. 93.013.670/0001-23,</t>
    </r>
  </si>
  <si>
    <t>01 de ABRIL</t>
  </si>
  <si>
    <t>COZINHEIRO</t>
  </si>
  <si>
    <t>J.C.</t>
  </si>
  <si>
    <t xml:space="preserve">JULIO-DE-CASTILHOS </t>
  </si>
  <si>
    <t>RS001689/2021</t>
  </si>
  <si>
    <r>
      <rPr>
        <sz val="13"/>
        <color rgb="FF000000"/>
        <rFont val="Arial Narrow"/>
      </rPr>
      <t xml:space="preserve">SINDICATO IND MET </t>
    </r>
    <r>
      <rPr>
        <b/>
        <sz val="13"/>
        <color rgb="FF000000"/>
        <rFont val="Arial Narrow"/>
      </rPr>
      <t>MECANICO</t>
    </r>
    <r>
      <rPr>
        <sz val="13"/>
        <color rgb="FF000000"/>
        <rFont val="Arial Narrow"/>
      </rPr>
      <t xml:space="preserve"> MAT ELETRICO DE SANTA ROSA, CNPJ n. 90.477.803/0001-24, 
E INDICATO DOS TRABALHADORES NAS INDUSTRIAS METALURGICAS, MECANICAS, DE MATERIAL
ELETRICO, E DE IMPLEMENTOS AGRICOLAS DE SANTA ROSA RS, CNPJ n. 89.391.775/0001-49</t>
    </r>
  </si>
  <si>
    <t>OFICIAL DE MANUT PREDIAL</t>
  </si>
  <si>
    <t>S.M.</t>
  </si>
  <si>
    <t>SANTA-MARIA</t>
  </si>
  <si>
    <t>RS000690/2022</t>
  </si>
  <si>
    <r>
      <rPr>
        <sz val="13"/>
        <color rgb="FF000000"/>
        <rFont val="Arial Narrow"/>
      </rPr>
      <t xml:space="preserve">SIND PROF </t>
    </r>
    <r>
      <rPr>
        <b/>
        <sz val="13"/>
        <color rgb="FF000000"/>
        <rFont val="Arial Narrow"/>
      </rPr>
      <t xml:space="preserve">ENFERMAG </t>
    </r>
    <r>
      <rPr>
        <sz val="13"/>
        <color rgb="FF000000"/>
        <rFont val="Arial Narrow"/>
      </rPr>
      <t>TEC DUCH MAS EMP HOSP CASAS SAUDE RS, CNPJ n. 92.962.745/0001-50 ×
SINDICATO DOS HOSPITAIS BENEFICENTES RELIGIOSOS E FILANTROPICOS DO RIO GRANDE DO
SUL - SINDIBERF, CNPJ n. 95.179.792/0001-10</t>
    </r>
  </si>
  <si>
    <t>2 de ABRIL</t>
  </si>
  <si>
    <t xml:space="preserve">ELETRICISTA </t>
  </si>
  <si>
    <t>S.R.</t>
  </si>
  <si>
    <t xml:space="preserve">SANTA-ROSA </t>
  </si>
  <si>
    <t>RS001211/2022</t>
  </si>
  <si>
    <r>
      <rPr>
        <sz val="13"/>
        <color rgb="FF000000"/>
        <rFont val="Arial Narrow"/>
      </rPr>
      <t xml:space="preserve">FED. DOS EMPREG. </t>
    </r>
    <r>
      <rPr>
        <u/>
        <sz val="13"/>
        <color rgb="FF000000"/>
        <rFont val="Arial Narrow"/>
      </rPr>
      <t>ENT</t>
    </r>
    <r>
      <rPr>
        <b/>
        <u/>
        <sz val="13"/>
        <color rgb="FF000000"/>
        <rFont val="Arial Narrow"/>
      </rPr>
      <t>.CULT</t>
    </r>
    <r>
      <rPr>
        <u/>
        <sz val="13"/>
        <color rgb="FF000000"/>
        <rFont val="Arial Narrow"/>
      </rPr>
      <t>.RECR.DE</t>
    </r>
    <r>
      <rPr>
        <sz val="13"/>
        <color rgb="FF000000"/>
        <rFont val="Arial Narrow"/>
      </rPr>
      <t xml:space="preserve"> ASSIST.SOC. DE ORIENT. E FORM. PROF.DO EST. DO RGS, CNPJ n. 05.208.719/0001-36</t>
    </r>
  </si>
  <si>
    <t>01º de abril</t>
  </si>
  <si>
    <t>PEDREIRO</t>
  </si>
  <si>
    <t>S.A.N</t>
  </si>
  <si>
    <t xml:space="preserve">SANTO-ANGELO </t>
  </si>
  <si>
    <t>SERVENTE DE PEDREIRO</t>
  </si>
  <si>
    <t>S.A.</t>
  </si>
  <si>
    <t xml:space="preserve">SANTO-AUGUSTO </t>
  </si>
  <si>
    <t xml:space="preserve">INTERPRETE DE LIBRAS </t>
  </si>
  <si>
    <t>S.B.</t>
  </si>
  <si>
    <t xml:space="preserve">SAO-BORJA </t>
  </si>
  <si>
    <t>AUXILIAR DE ALMOXARIFADO</t>
  </si>
  <si>
    <t>S.V.</t>
  </si>
  <si>
    <t>SAO-VICENTE-DO-SUL</t>
  </si>
  <si>
    <t>JARDINEIRO</t>
  </si>
  <si>
    <t>U.R.</t>
  </si>
  <si>
    <t>URUGUAIANA</t>
  </si>
  <si>
    <t>PORTEIRO</t>
  </si>
  <si>
    <t xml:space="preserve">VIGILANTE </t>
  </si>
  <si>
    <t xml:space="preserve">RECEPCIONISTA </t>
  </si>
  <si>
    <t>TELEFONISTA</t>
  </si>
  <si>
    <t>MECANICO</t>
  </si>
  <si>
    <t>MOTORISTA</t>
  </si>
  <si>
    <t>CUIDADOR DE ALUNOS</t>
  </si>
  <si>
    <t>INSTRUTOR DE ALUNOS</t>
  </si>
  <si>
    <t>MAGAREFE</t>
  </si>
  <si>
    <t>AUXILIAR ADMINISTRATIVO</t>
  </si>
  <si>
    <t>MARCENEIRO</t>
  </si>
  <si>
    <t>PSICOPEDAGO</t>
  </si>
  <si>
    <t>AUXILIAR DE SAUDE BUCAL</t>
  </si>
  <si>
    <t>OPERADOR DE CALDEIRA</t>
  </si>
  <si>
    <t>AUX DE ENFERMAGEM</t>
  </si>
  <si>
    <t>A NÃO TEM MAIS POSTOS-1</t>
  </si>
  <si>
    <t>A NÃO TEM MAIS POSTOS-2</t>
  </si>
  <si>
    <t>A NÃO TEM MAIS POSTOS-3</t>
  </si>
  <si>
    <t>A NÃO TEM MAIS POSTOS-4</t>
  </si>
  <si>
    <t>A NÃO TEM MAIS POSTOS-5</t>
  </si>
  <si>
    <t>A NÃO TEM MAIS POSTOS-6</t>
  </si>
  <si>
    <t>A NÃO TEM MAIS POSTOS-7</t>
  </si>
  <si>
    <t>A NÃO TEM MAIS POSTOS-8</t>
  </si>
  <si>
    <t>A NÃO TEM MAIS POSTOS-9</t>
  </si>
  <si>
    <t>A NÃO TEM MAIS POSTOS-10</t>
  </si>
  <si>
    <t>A NÃO TEM MAIS POSTOS-11</t>
  </si>
  <si>
    <t>A NÃO TEM MAIS POSTOS-12</t>
  </si>
  <si>
    <t>A NÃO TEM MAIS POSTOS-13</t>
  </si>
  <si>
    <t>A NÃO TEM MAIS POSTOS-14</t>
  </si>
  <si>
    <t>A NÃO TEM MAIS POSTOS-15</t>
  </si>
  <si>
    <t>UNIDADES CONTRATANTES</t>
  </si>
  <si>
    <t xml:space="preserve"> MUNICIPIO Vlr</t>
  </si>
  <si>
    <t xml:space="preserve"> S E R V I Ç O S    D I V S.   A P O I O   A D M I N I S T R A T I V O .-2</t>
  </si>
  <si>
    <t>UG</t>
  </si>
  <si>
    <t>CNPJ</t>
  </si>
  <si>
    <t>NOME</t>
  </si>
  <si>
    <t>R$ 
Vlr Passagem
 Urbana - VT</t>
  </si>
  <si>
    <t>Indice
 ISS</t>
  </si>
  <si>
    <t>AUX.ENFER_CBO.3222-30_40hs</t>
  </si>
  <si>
    <t>AUX.LICIT_CBO.4110-05_40.hs</t>
  </si>
  <si>
    <t>AUX.S.BUC_CBO.3224-15_40hs</t>
  </si>
  <si>
    <t>INT.LIBRA_CBO.2614-25_20.hs</t>
  </si>
  <si>
    <t>INT.LIBRA_CBO.2614-25_40.hs</t>
  </si>
  <si>
    <t>MONITOR_CBO.3341-10_20hs</t>
  </si>
  <si>
    <t>MONITOR_CBO.3341-10_40hs</t>
  </si>
  <si>
    <t>PSICOPED_CBO.2394-25_20hs</t>
  </si>
  <si>
    <t>PSICOPED_CBO.2394-25_40hs</t>
  </si>
  <si>
    <t>AUX.S.BUC_CBO.3224-15_20hs</t>
  </si>
  <si>
    <t>A NÃO TEM MAIS POSTOS-88</t>
  </si>
  <si>
    <t>A NÃO TEM MAIS POSTOS-99</t>
  </si>
  <si>
    <t>QUANTIDADE</t>
  </si>
  <si>
    <t>Participa da 
escala de PLANTOES</t>
  </si>
  <si>
    <t>CONVENCAO
 COLETIVA
 DE TRABALHO</t>
  </si>
  <si>
    <t>SALARIO
NORMATIVO</t>
  </si>
  <si>
    <t>% BASE ADICIONAL FUNÇÃO</t>
  </si>
  <si>
    <r>
      <rPr>
        <b/>
        <sz val="10"/>
        <color theme="1"/>
        <rFont val="Arial Narrow"/>
      </rPr>
      <t xml:space="preserve">% BASE ADICIONAL 
INSALUBRIDADE
</t>
    </r>
    <r>
      <rPr>
        <b/>
        <sz val="10"/>
        <color rgb="FFFF0000"/>
        <rFont val="Arial Narrow"/>
      </rPr>
      <t>OU</t>
    </r>
    <r>
      <rPr>
        <b/>
        <sz val="10"/>
        <color theme="1"/>
        <rFont val="Arial Narrow"/>
      </rPr>
      <t xml:space="preserve">
PERICULOSIDADE</t>
    </r>
  </si>
  <si>
    <t>QUANTIDADE
DE PANTOES
pelos 54
SABADOS
no ano
para hs a 50%</t>
  </si>
  <si>
    <t>QUANTIDADE
DE PANTOES
pelos 54
DOMINGOS 
+ 12 FERIADOS
no ano
para hs a 100%</t>
  </si>
  <si>
    <t>DIAS
VALE
TRANSP.</t>
  </si>
  <si>
    <t>DIAS
DE
VALE
ALIMENT</t>
  </si>
  <si>
    <t>ADICIONAL 
NOTURNO</t>
  </si>
  <si>
    <t>outros</t>
  </si>
  <si>
    <r>
      <rPr>
        <b/>
        <sz val="10"/>
        <color theme="1"/>
        <rFont val="Arial Narrow"/>
      </rPr>
      <t xml:space="preserve">% BASE ADICIONAL 
INSALUBRIDADE
</t>
    </r>
    <r>
      <rPr>
        <b/>
        <sz val="10"/>
        <color rgb="FFFF0000"/>
        <rFont val="Arial Narrow"/>
      </rPr>
      <t>OU</t>
    </r>
    <r>
      <rPr>
        <b/>
        <sz val="10"/>
        <color theme="1"/>
        <rFont val="Arial Narrow"/>
      </rPr>
      <t xml:space="preserve">
PERICULOSIDADE</t>
    </r>
  </si>
  <si>
    <r>
      <rPr>
        <b/>
        <sz val="10"/>
        <color theme="1"/>
        <rFont val="Arial Narrow"/>
      </rPr>
      <t xml:space="preserve">% BASE ADICIONAL 
INSALUBRIDADE
</t>
    </r>
    <r>
      <rPr>
        <b/>
        <sz val="10"/>
        <color rgb="FFFF0000"/>
        <rFont val="Arial Narrow"/>
      </rPr>
      <t>OU</t>
    </r>
    <r>
      <rPr>
        <b/>
        <sz val="10"/>
        <color theme="1"/>
        <rFont val="Arial Narrow"/>
      </rPr>
      <t xml:space="preserve">
PERICULOSIDADE</t>
    </r>
  </si>
  <si>
    <r>
      <rPr>
        <b/>
        <sz val="10"/>
        <color theme="1"/>
        <rFont val="Arial Narrow"/>
      </rPr>
      <t xml:space="preserve">% BASE ADICIONAL 
INSALUBRIDADE
</t>
    </r>
    <r>
      <rPr>
        <b/>
        <sz val="10"/>
        <color rgb="FFFF0000"/>
        <rFont val="Arial Narrow"/>
      </rPr>
      <t>OU</t>
    </r>
    <r>
      <rPr>
        <b/>
        <sz val="10"/>
        <color theme="1"/>
        <rFont val="Arial Narrow"/>
      </rPr>
      <t xml:space="preserve">
PERICULOSIDADE</t>
    </r>
  </si>
  <si>
    <t>SALARIO
BASE</t>
  </si>
  <si>
    <r>
      <rPr>
        <b/>
        <sz val="10"/>
        <color theme="1"/>
        <rFont val="Arial Narrow"/>
      </rPr>
      <t xml:space="preserve">% BASE ADICIONAL 
INSALUBRIDADE
</t>
    </r>
    <r>
      <rPr>
        <b/>
        <sz val="10"/>
        <color rgb="FFFF0000"/>
        <rFont val="Arial Narrow"/>
      </rPr>
      <t>OU</t>
    </r>
    <r>
      <rPr>
        <b/>
        <sz val="10"/>
        <color theme="1"/>
        <rFont val="Arial Narrow"/>
      </rPr>
      <t xml:space="preserve">
PERICULOSIDADE</t>
    </r>
  </si>
  <si>
    <r>
      <rPr>
        <b/>
        <sz val="10"/>
        <color theme="1"/>
        <rFont val="Arial Narrow"/>
      </rPr>
      <t xml:space="preserve">% BASE ADICIONAL 
INSALUBRIDADE
</t>
    </r>
    <r>
      <rPr>
        <b/>
        <sz val="10"/>
        <color rgb="FFFF0000"/>
        <rFont val="Arial Narrow"/>
      </rPr>
      <t>OU</t>
    </r>
    <r>
      <rPr>
        <b/>
        <sz val="10"/>
        <color theme="1"/>
        <rFont val="Arial Narrow"/>
      </rPr>
      <t xml:space="preserve">
PERICULOSIDADE</t>
    </r>
  </si>
  <si>
    <r>
      <rPr>
        <b/>
        <sz val="10"/>
        <color theme="1"/>
        <rFont val="Arial Narrow"/>
      </rPr>
      <t xml:space="preserve">% BASE ADICIONAL 
INSALUBRIDADE
</t>
    </r>
    <r>
      <rPr>
        <b/>
        <sz val="10"/>
        <color rgb="FFFF0000"/>
        <rFont val="Arial Narrow"/>
      </rPr>
      <t>OU</t>
    </r>
    <r>
      <rPr>
        <b/>
        <sz val="10"/>
        <color theme="1"/>
        <rFont val="Arial Narrow"/>
      </rPr>
      <t xml:space="preserve">
PERICULOSIDADE</t>
    </r>
  </si>
  <si>
    <r>
      <rPr>
        <b/>
        <sz val="10"/>
        <color theme="1"/>
        <rFont val="Arial Narrow"/>
      </rPr>
      <t xml:space="preserve">% BASE ADICIONAL 
INSALUBRIDADE
</t>
    </r>
    <r>
      <rPr>
        <b/>
        <sz val="10"/>
        <color rgb="FFFF0000"/>
        <rFont val="Arial Narrow"/>
      </rPr>
      <t>OU</t>
    </r>
    <r>
      <rPr>
        <b/>
        <sz val="10"/>
        <color theme="1"/>
        <rFont val="Arial Narrow"/>
      </rPr>
      <t xml:space="preserve">
PERICULOSIDADE</t>
    </r>
  </si>
  <si>
    <r>
      <rPr>
        <b/>
        <sz val="10"/>
        <color theme="1"/>
        <rFont val="Arial Narrow"/>
      </rPr>
      <t xml:space="preserve">% BASE ADICIONAL 
INSALUBRIDADE
</t>
    </r>
    <r>
      <rPr>
        <b/>
        <sz val="10"/>
        <color rgb="FFFF0000"/>
        <rFont val="Arial Narrow"/>
      </rPr>
      <t>OU</t>
    </r>
    <r>
      <rPr>
        <b/>
        <sz val="10"/>
        <color theme="1"/>
        <rFont val="Arial Narrow"/>
      </rPr>
      <t xml:space="preserve">
PERICULOSIDADEE</t>
    </r>
  </si>
  <si>
    <r>
      <rPr>
        <b/>
        <sz val="10"/>
        <color theme="1"/>
        <rFont val="Arial Narrow"/>
      </rPr>
      <t xml:space="preserve">% BASE ADICIONAL 
INSALUBRIDADE
</t>
    </r>
    <r>
      <rPr>
        <b/>
        <sz val="10"/>
        <color rgb="FFFF0000"/>
        <rFont val="Arial Narrow"/>
      </rPr>
      <t>OU</t>
    </r>
    <r>
      <rPr>
        <b/>
        <sz val="10"/>
        <color theme="1"/>
        <rFont val="Arial Narrow"/>
      </rPr>
      <t xml:space="preserve">
PERICULOSIDADE</t>
    </r>
  </si>
  <si>
    <r>
      <rPr>
        <b/>
        <sz val="10"/>
        <color theme="1"/>
        <rFont val="Arial Narrow"/>
      </rPr>
      <t xml:space="preserve">% BASE ADICIONAL 
INSALUBRIDADE
</t>
    </r>
    <r>
      <rPr>
        <b/>
        <sz val="10"/>
        <color rgb="FFFF0000"/>
        <rFont val="Arial Narrow"/>
      </rPr>
      <t>OU</t>
    </r>
    <r>
      <rPr>
        <b/>
        <sz val="10"/>
        <color theme="1"/>
        <rFont val="Arial Narrow"/>
      </rPr>
      <t xml:space="preserve">
PERICULOSIDADE</t>
    </r>
  </si>
  <si>
    <r>
      <rPr>
        <b/>
        <sz val="10"/>
        <color theme="1"/>
        <rFont val="Arial Narrow"/>
      </rPr>
      <t xml:space="preserve">% BASE ADICIONAL 
INSALUBRIDADE
</t>
    </r>
    <r>
      <rPr>
        <b/>
        <sz val="10"/>
        <color rgb="FFFF0000"/>
        <rFont val="Arial Narrow"/>
      </rPr>
      <t>OU</t>
    </r>
    <r>
      <rPr>
        <b/>
        <sz val="10"/>
        <color theme="1"/>
        <rFont val="Arial Narrow"/>
      </rPr>
      <t xml:space="preserve">
PERICULOSIDADE</t>
    </r>
  </si>
  <si>
    <t>S</t>
  </si>
  <si>
    <t>SEM</t>
  </si>
  <si>
    <t>MINIMO NACIONAL</t>
  </si>
  <si>
    <t>SALARIO NORMATIVO</t>
  </si>
  <si>
    <t>%</t>
  </si>
  <si>
    <t>INSALUBR.</t>
  </si>
  <si>
    <t>OUTRO DADO</t>
  </si>
  <si>
    <t>N</t>
  </si>
  <si>
    <t>ADICIONAL</t>
  </si>
  <si>
    <t>PERCENTUAL</t>
  </si>
  <si>
    <t>10-662-072-0004-09</t>
  </si>
  <si>
    <t>SEM ADICIONAL DE FUNÇÃO</t>
  </si>
  <si>
    <t>INSALUB S/MINIMO</t>
  </si>
  <si>
    <t>SEM ADICIONAL DE RISCO</t>
  </si>
  <si>
    <t>22-968-289-0001-70</t>
  </si>
  <si>
    <t>10-662-072-0009-05</t>
  </si>
  <si>
    <t>PERCICULOSIDADE</t>
  </si>
  <si>
    <t>10-662-072-0002-39</t>
  </si>
  <si>
    <t>10-662-072-0007-43</t>
  </si>
  <si>
    <t xml:space="preserve">PANAMBI </t>
  </si>
  <si>
    <t>10-662-072-0001-58</t>
  </si>
  <si>
    <t>10-662-072-0008-24</t>
  </si>
  <si>
    <t>10-662-072-0010-49</t>
  </si>
  <si>
    <t>10-662-072-0005-81</t>
  </si>
  <si>
    <t>10-662-072-0006-62</t>
  </si>
  <si>
    <t>10-662-072-0003-10</t>
  </si>
  <si>
    <t>ADIC. FUNÇÃO S/MINIMO</t>
  </si>
  <si>
    <t>.52./.2./.12</t>
  </si>
  <si>
    <t>ADIC. FUNÇÃO S/NORMATIVO</t>
  </si>
  <si>
    <t>INSALUB S/NORMATIVO</t>
  </si>
  <si>
    <t>PERICULOSIDADE</t>
  </si>
  <si>
    <t xml:space="preserve">TABELA BASE </t>
  </si>
  <si>
    <t>Ministério da Educação</t>
  </si>
  <si>
    <t>Secretaria de Educação Tecnológica</t>
  </si>
  <si>
    <t>Instituto Federal de Educação, Ciência e Tecnologia Farroupilha - IFFar</t>
  </si>
  <si>
    <t>DADOS DA LICITAÇÃO</t>
  </si>
  <si>
    <t>Descrição do serviço:</t>
  </si>
  <si>
    <t>Processo:</t>
  </si>
  <si>
    <t>Licitação:</t>
  </si>
  <si>
    <t>Campus/Município/UF da prestação do serviço:</t>
  </si>
  <si>
    <t>Endereço</t>
  </si>
  <si>
    <t>Dia/Hora:</t>
  </si>
  <si>
    <t>Razão Social:</t>
  </si>
  <si>
    <t>CNPJ:</t>
  </si>
  <si>
    <t>Responsável pela Empresa:</t>
  </si>
  <si>
    <t xml:space="preserve">Contato </t>
  </si>
  <si>
    <t>Telefone</t>
  </si>
  <si>
    <t>E-mail</t>
  </si>
  <si>
    <t>CPF do Responsável:</t>
  </si>
  <si>
    <t>Cargo ou Função:</t>
  </si>
  <si>
    <t>REGIME DE TRIBUTAÇÃO DA EMPRESA</t>
  </si>
  <si>
    <t>% ALIQUOTA PIS</t>
  </si>
  <si>
    <t>% ALIQUOTA COFINS</t>
  </si>
  <si>
    <r>
      <rPr>
        <sz val="10"/>
        <color theme="1"/>
        <rFont val="Arial"/>
      </rPr>
      <t xml:space="preserve">Lucro Real (Digite - </t>
    </r>
    <r>
      <rPr>
        <b/>
        <sz val="10"/>
        <color theme="1"/>
        <rFont val="Arial"/>
      </rPr>
      <t xml:space="preserve">1 </t>
    </r>
    <r>
      <rPr>
        <sz val="10"/>
        <color theme="1"/>
        <rFont val="Arial"/>
      </rPr>
      <t xml:space="preserve">) </t>
    </r>
    <r>
      <rPr>
        <sz val="18"/>
        <color theme="1"/>
        <rFont val="Arial"/>
      </rPr>
      <t>→</t>
    </r>
  </si>
  <si>
    <r>
      <rPr>
        <sz val="10"/>
        <color theme="1"/>
        <rFont val="Arial"/>
      </rPr>
      <t xml:space="preserve">Lucro Presumido   ( Digite - </t>
    </r>
    <r>
      <rPr>
        <b/>
        <sz val="10"/>
        <color theme="1"/>
        <rFont val="Arial"/>
      </rPr>
      <t xml:space="preserve">2 </t>
    </r>
    <r>
      <rPr>
        <sz val="10"/>
        <color theme="1"/>
        <rFont val="Arial"/>
      </rPr>
      <t xml:space="preserve">)  </t>
    </r>
    <r>
      <rPr>
        <sz val="18"/>
        <color theme="1"/>
        <rFont val="Arial"/>
      </rPr>
      <t>→</t>
    </r>
  </si>
  <si>
    <t xml:space="preserve">I N F O R M A Ç Õ E S      D A S        C C T 's </t>
  </si>
  <si>
    <t>Descrição da função</t>
  </si>
  <si>
    <t>Dados/registro CCT</t>
  </si>
  <si>
    <t>Data base</t>
  </si>
  <si>
    <r>
      <rPr>
        <sz val="10"/>
        <color theme="1"/>
        <rFont val="Arial"/>
      </rPr>
      <t>Salário base Nomartivo /categoria</t>
    </r>
    <r>
      <rPr>
        <b/>
        <sz val="12"/>
        <color rgb="FFC00000"/>
        <rFont val="Arial"/>
      </rPr>
      <t xml:space="preserve"> (220 h)</t>
    </r>
  </si>
  <si>
    <t>Base para o Adicional De Função</t>
  </si>
  <si>
    <t>%  Adicional de Função</t>
  </si>
  <si>
    <t>Base para o Adicional de Insalubridade</t>
  </si>
  <si>
    <r>
      <rPr>
        <sz val="10"/>
        <color theme="1"/>
        <rFont val="Arial"/>
      </rPr>
      <t xml:space="preserve">% AD. INSALUBRIDADE </t>
    </r>
    <r>
      <rPr>
        <b/>
        <sz val="10"/>
        <color rgb="FFC00000"/>
        <rFont val="Arial"/>
      </rPr>
      <t>(mediante LAUDO)</t>
    </r>
  </si>
  <si>
    <r>
      <rPr>
        <sz val="14"/>
        <color theme="1"/>
        <rFont val="Arial"/>
      </rPr>
      <t>VALOR DO MINIMO NACIONAL</t>
    </r>
    <r>
      <rPr>
        <b/>
        <sz val="14"/>
        <color theme="1"/>
        <rFont val="Arial"/>
      </rPr>
      <t xml:space="preserve"> 2022</t>
    </r>
  </si>
  <si>
    <t xml:space="preserve">% Adicional Noturno </t>
  </si>
  <si>
    <t>% Adicional de Periculosidade</t>
  </si>
  <si>
    <t xml:space="preserve">Módulo 1:               J O R N A D A  </t>
  </si>
  <si>
    <t>Jornada DIÁRIA contratada "em horas" (h)</t>
  </si>
  <si>
    <t>Jornada SEMANAL contratada (h)</t>
  </si>
  <si>
    <t>Jornada NENSAL contratada (h)</t>
  </si>
  <si>
    <t xml:space="preserve">     E N C A R G O S   E   B E N E F Í C I O S  </t>
  </si>
  <si>
    <t>RAT</t>
  </si>
  <si>
    <t>FAP</t>
  </si>
  <si>
    <t>Valor - Auxílio alimentação(VA)/Refeicao POR DIA</t>
  </si>
  <si>
    <t>Percentual desc parte trabalhador - VA</t>
  </si>
  <si>
    <t>Qtd dias/mês recebimento aux. alim</t>
  </si>
  <si>
    <t>Vlr - Aux. Alimentação LANCHE (VA)/ POR DIA</t>
  </si>
  <si>
    <t>Média Mensal hs a 50%</t>
  </si>
  <si>
    <t>nº de HS a 50% No plantao por SABADO</t>
  </si>
  <si>
    <t>Média Mensal hs a 100%</t>
  </si>
  <si>
    <t>nº HS a 100% Plantao por DOM/FERIADO</t>
  </si>
  <si>
    <t>TRABALHADOR faz PLANTOES</t>
  </si>
  <si>
    <t>Valor unit. da passagem</t>
  </si>
  <si>
    <t>Quantid. passagens/dia</t>
  </si>
  <si>
    <t xml:space="preserve">Qtd dias/mês receb. aux. Transp </t>
  </si>
  <si>
    <t>Percentual desc parte trabalhador - VT</t>
  </si>
  <si>
    <t>PLANO DE BENEFICIOS BSF</t>
  </si>
  <si>
    <t xml:space="preserve">Seguro de VIDA </t>
  </si>
  <si>
    <t xml:space="preserve">AUX. Funeral </t>
  </si>
  <si>
    <t>MÓDULO 6: CUSTOS INDIRETOS, LUCRO E TRIBUTOS</t>
  </si>
  <si>
    <t>Custos indiretos</t>
  </si>
  <si>
    <t>Lucro</t>
  </si>
  <si>
    <t>ISSQN</t>
  </si>
  <si>
    <t xml:space="preserve">QUADRO RESUMO VALOR MENSAL DOS SERVIÇOS </t>
  </si>
  <si>
    <t xml:space="preserve">Quantidade de Postos </t>
  </si>
  <si>
    <t>Quantidade de Empregados por Posto</t>
  </si>
  <si>
    <t xml:space="preserve">Quantidade em Meses de Vigencia do Contrato </t>
  </si>
  <si>
    <t>.</t>
  </si>
  <si>
    <t xml:space="preserve">QUADRO RESUMO DA PROPOSTA </t>
  </si>
  <si>
    <t>Campus/Municipio prestacao serviço</t>
  </si>
  <si>
    <t>CNPJ nº</t>
  </si>
  <si>
    <t>Endereço:</t>
  </si>
  <si>
    <t>Responsável Contato:</t>
  </si>
  <si>
    <t>Telefone:</t>
  </si>
  <si>
    <t>e-mail:</t>
  </si>
  <si>
    <t xml:space="preserve">Data da apresentação da proposta </t>
  </si>
  <si>
    <t>POSTO</t>
  </si>
  <si>
    <t>JORNADA MÊS
em hs</t>
  </si>
  <si>
    <t>QUANTIDADE DE POSTOS</t>
  </si>
  <si>
    <t>EMPREGADOS por  POSTO</t>
  </si>
  <si>
    <t>VALOR por
EMPREGADO</t>
  </si>
  <si>
    <t>VALOR por
POSTO</t>
  </si>
  <si>
    <t xml:space="preserve">VALOR
 por 
 MÊS </t>
  </si>
  <si>
    <t>VIGÊNCIA 
em 
 MESES</t>
  </si>
  <si>
    <t>QUANTITATIV
ITEM
EM MESES</t>
  </si>
  <si>
    <t>TOTAL ESTIMADO
PARA
12 MESES</t>
  </si>
  <si>
    <r>
      <rPr>
        <b/>
        <sz val="11"/>
        <color rgb="FF000000"/>
        <rFont val="Arial"/>
      </rPr>
      <t xml:space="preserve">TOTAL ESTIMADO
durante a
</t>
    </r>
    <r>
      <rPr>
        <b/>
        <sz val="11"/>
        <color rgb="FFC00000"/>
        <rFont val="Arial"/>
      </rPr>
      <t>VIGENCIA</t>
    </r>
  </si>
  <si>
    <t>INICIAL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</si>
  <si>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</si>
  <si>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</si>
  <si>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</si>
  <si>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</si>
  <si>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</si>
  <si>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</si>
  <si>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</si>
  <si>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</si>
  <si>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</si>
  <si>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</si>
  <si>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TOTAL CONTRATO (INICIAL)</t>
  </si>
  <si>
    <t>ANEXO IV - C</t>
  </si>
  <si>
    <t>UNIFORMES - AUX. SAUDE BUCAL e AUX. DE ENFEMAGEM</t>
  </si>
  <si>
    <t>DESCRIÇÃO</t>
  </si>
  <si>
    <t>Unidade</t>
  </si>
  <si>
    <t>Preço Unitário</t>
  </si>
  <si>
    <t>Quantidade por colaborador</t>
  </si>
  <si>
    <t>Preço Total</t>
  </si>
  <si>
    <t>Rateio 20 meses</t>
  </si>
  <si>
    <t>Periodicidade de Consumo</t>
  </si>
  <si>
    <t>Blusa branca de algodão</t>
  </si>
  <si>
    <t>Unid.</t>
  </si>
  <si>
    <t>und.</t>
  </si>
  <si>
    <t>meses</t>
  </si>
  <si>
    <t>Calça branca de jeans com zíper</t>
  </si>
  <si>
    <t>Jaleco branco em tecido Oxford com manga longa, gola de padre e comprimento ¾;</t>
  </si>
  <si>
    <t>Sapato Branco fechado {acrescentado por Marcelo};</t>
  </si>
  <si>
    <t>Par</t>
  </si>
  <si>
    <t>Luvas de procedimento</t>
  </si>
  <si>
    <t>Caixa 50 pares</t>
  </si>
  <si>
    <t>CUSTO POR EMPREGADO</t>
  </si>
  <si>
    <t>UNIFORMES - INTERP. LIBRAS - MONITOR DE ALUNOS - PSICOPEDAGOGO</t>
  </si>
  <si>
    <t>Colete de tecido poliéster/oxford, sem mangas, na cor preta</t>
  </si>
  <si>
    <t>UNIFORMES - TODOS OS CARGOS</t>
  </si>
  <si>
    <t>Crachá com fotografia 3x4 e nome visível.</t>
  </si>
  <si>
    <t>Nº do processo:</t>
  </si>
  <si>
    <t>Licitação nº:</t>
  </si>
  <si>
    <t>DISCRIMINAÇÃO DOS SERVIÇOS (DADOS REFERENTES À CONTRATAÇÃO)</t>
  </si>
  <si>
    <t>Data de apresentação da proposta (dia/mês/ano)</t>
  </si>
  <si>
    <t>Município/UF</t>
  </si>
  <si>
    <t>Ano do Acordo, Convenção ou Dissídio coletivo</t>
  </si>
  <si>
    <t>Número de meses de execução contratual</t>
  </si>
  <si>
    <t>IDENTIFICAÇÃO DO SERVIÇO</t>
  </si>
  <si>
    <t>Unidade
 de 
Medida</t>
  </si>
  <si>
    <t xml:space="preserve">Quantidade total a contratar (Em função da unidade de medida) </t>
  </si>
  <si>
    <t>12 x 36 horas diurnas - de segunda-feira à sexta-feira</t>
  </si>
  <si>
    <t>posto</t>
  </si>
  <si>
    <t>-</t>
  </si>
  <si>
    <t>12  x 36 horas diurnas - de segunda-feira a domingo</t>
  </si>
  <si>
    <t>12 x 36 horas noturnas - de segunda-feira à sexta-feira</t>
  </si>
  <si>
    <t>44 horas semanais diurnas -  de segunda à sexta-feira</t>
  </si>
  <si>
    <r>
      <rPr>
        <b/>
        <sz val="10"/>
        <color rgb="FF00B0F0"/>
        <rFont val="Arial"/>
      </rPr>
      <t xml:space="preserve">Outros (especificar) </t>
    </r>
    <r>
      <rPr>
        <b/>
        <sz val="12"/>
        <color rgb="FF00B0F0"/>
        <rFont val="Arial"/>
      </rPr>
      <t>(excluir as linhas não utilizadas)</t>
    </r>
  </si>
  <si>
    <t>TOTAL DE POSTOS</t>
  </si>
  <si>
    <t>Nota 1: Esta tabela poderá ser adaptada às características do serviço contratado, inclusive no que concerne às rubricas e suas respectivas provisões e/ou estimativas, desde que haja justificativa.
Nota 2: As provisões constantes desta planilha poderão  ser desnecessárias quando se tratar de determinados serviços que prescindam da dedicação exclusiva dos trabalhadores da contratada para com a Administração.</t>
  </si>
  <si>
    <r>
      <rPr>
        <b/>
        <sz val="15"/>
        <color theme="1"/>
        <rFont val="Arial"/>
      </rPr>
      <t xml:space="preserve">1. MÓDULOS .
</t>
    </r>
    <r>
      <rPr>
        <b/>
        <sz val="12"/>
        <color rgb="FF000000"/>
        <rFont val="Arial"/>
      </rPr>
      <t xml:space="preserve">Mão de obra
</t>
    </r>
    <r>
      <rPr>
        <b/>
        <sz val="11"/>
        <color rgb="FF000000"/>
        <rFont val="Arial"/>
      </rPr>
      <t>Mão de obra vinculada à execução contratual</t>
    </r>
  </si>
  <si>
    <t>Dados para composição dos custos referente à mão de obra</t>
  </si>
  <si>
    <t>Tipo de serviço (mesmo serviço com características distintas)</t>
  </si>
  <si>
    <t>Classificação Brasileira de Ocupações (CBO)</t>
  </si>
  <si>
    <r>
      <rPr>
        <b/>
        <sz val="10"/>
        <color theme="1"/>
        <rFont val="Arial"/>
      </rPr>
      <t xml:space="preserve">Salário Normativo da Categoria Profissional </t>
    </r>
    <r>
      <rPr>
        <b/>
        <sz val="10"/>
        <color rgb="FFC00000"/>
        <rFont val="Arial"/>
      </rPr>
      <t>(PESQUISA MERCADO 200hs)</t>
    </r>
  </si>
  <si>
    <t>JORNADA
CONTRATADA</t>
  </si>
  <si>
    <t xml:space="preserve">Categoria Profissional (vinculada à execução contratual) </t>
  </si>
  <si>
    <t xml:space="preserve">Data-Base da Categoria (dia/mês/ano) </t>
  </si>
  <si>
    <r>
      <rPr>
        <b/>
        <sz val="10"/>
        <color rgb="FFFF0000"/>
        <rFont val="Arial"/>
      </rPr>
      <t xml:space="preserve">Valor do salário x hora adicionais 
</t>
    </r>
    <r>
      <rPr>
        <b/>
        <sz val="10"/>
        <color rgb="FF0000FF"/>
        <rFont val="Arial"/>
      </rPr>
      <t>VSH (s/peri)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do salário normativo / 220 h)</t>
    </r>
  </si>
  <si>
    <r>
      <rPr>
        <b/>
        <sz val="10"/>
        <color rgb="FFFF0000"/>
        <rFont val="Arial"/>
      </rPr>
      <t xml:space="preserve">Vlr do salário × hora com  Adicionais pertinentes 
</t>
    </r>
    <r>
      <rPr>
        <b/>
        <sz val="10"/>
        <color rgb="FF0000FF"/>
        <rFont val="Arial"/>
      </rPr>
      <t>VSH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ou 20% insalub)  e adicional de funcao</t>
    </r>
  </si>
  <si>
    <r>
      <rPr>
        <b/>
        <sz val="10"/>
        <color rgb="FFFF0000"/>
        <rFont val="Arial"/>
      </rPr>
      <t xml:space="preserve">Valor da hora EXTRA sem adicionais pertinentes -  50% 
</t>
    </r>
    <r>
      <rPr>
        <b/>
        <sz val="10"/>
        <color rgb="FF0000FF"/>
        <rFont val="Arial"/>
      </rPr>
      <t>HE (c/peri) = (valor da hora + 50% de peri)</t>
    </r>
  </si>
  <si>
    <r>
      <rPr>
        <b/>
        <sz val="10"/>
        <color rgb="FFFF0000"/>
        <rFont val="Arial"/>
      </rPr>
      <t xml:space="preserve">Valor da hora EXTRA 50% - com Adicionais
</t>
    </r>
    <r>
      <rPr>
        <b/>
        <sz val="10"/>
        <color rgb="FF0000FF"/>
        <rFont val="Arial"/>
      </rPr>
      <t>HE (c/peri) = (valor da hora + 30% de peri) + 50%</t>
    </r>
  </si>
  <si>
    <t>Adicionais Previstos
Modulo - 1</t>
  </si>
  <si>
    <r>
      <rPr>
        <b/>
        <sz val="10"/>
        <color rgb="FFFF0000"/>
        <rFont val="Arial"/>
      </rPr>
      <t xml:space="preserve">Valor da hora NOTURNA  com adicionais pertinentes 
</t>
    </r>
    <r>
      <rPr>
        <b/>
        <sz val="10"/>
        <color rgb="FF0000FF"/>
        <rFont val="Arial"/>
      </rPr>
      <t>AN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x 20%</t>
    </r>
  </si>
  <si>
    <r>
      <rPr>
        <b/>
        <sz val="10"/>
        <color rgb="FFFF0000"/>
        <rFont val="Arial"/>
      </rPr>
      <t xml:space="preserve">Valor da hora EXTRA A 100% COM ADICIONAIS PERTINENTES 
</t>
    </r>
    <r>
      <rPr>
        <b/>
        <sz val="10"/>
        <color rgb="FF0000FF"/>
        <rFont val="Arial"/>
      </rPr>
      <t>VHP =</t>
    </r>
    <r>
      <rPr>
        <b/>
        <sz val="10"/>
        <color rgb="FFFF0000"/>
        <rFont val="Arial"/>
      </rPr>
      <t xml:space="preserve">  </t>
    </r>
    <r>
      <rPr>
        <b/>
        <sz val="10"/>
        <color rgb="FF0000FF"/>
        <rFont val="Arial"/>
      </rPr>
      <t>(30% do valor da hora sem peri)</t>
    </r>
  </si>
  <si>
    <r>
      <rPr>
        <b/>
        <sz val="10"/>
        <color rgb="FFFF0000"/>
        <rFont val="Arial"/>
      </rPr>
      <t xml:space="preserve">Valor do adicional de periculosidade              </t>
    </r>
    <r>
      <rPr>
        <b/>
        <sz val="9"/>
        <color rgb="FFFF0000"/>
        <rFont val="Arial"/>
      </rPr>
      <t xml:space="preserve">  </t>
    </r>
    <r>
      <rPr>
        <b/>
        <sz val="10"/>
        <color rgb="FF0000FF"/>
        <rFont val="Arial"/>
      </rPr>
      <t>(30% do salário normativo)</t>
    </r>
  </si>
  <si>
    <t>Adicional de troca de uniforme com periculosidade</t>
  </si>
  <si>
    <t>Quantidade de pessoas por posto de serviço</t>
  </si>
  <si>
    <t>VALOR SALARIO MÍNIMO NACIONAL (2022)</t>
  </si>
  <si>
    <t>Nota 1:  Deverá ser elaborado um quadro para cada tipo de serviço.
Nota 2: A planilha será calculada considerando o valor mensal do empregado</t>
  </si>
  <si>
    <t>Módulo 1: Composição da Remuneração (por Posto)</t>
  </si>
  <si>
    <t>Composição da Remuneração (por Posto)</t>
  </si>
  <si>
    <t>Percentual (%)</t>
  </si>
  <si>
    <t xml:space="preserve">Valor 
(R$) </t>
  </si>
  <si>
    <t>Salário-Base</t>
  </si>
  <si>
    <t>JORNADA</t>
  </si>
  <si>
    <t xml:space="preserve">Adicional de função </t>
  </si>
  <si>
    <r>
      <rPr>
        <b/>
        <sz val="10"/>
        <color theme="1"/>
        <rFont val="Arial"/>
      </rPr>
      <t>Adicional de Periculosidade</t>
    </r>
    <r>
      <rPr>
        <b/>
        <sz val="10"/>
        <color rgb="FFFF0000"/>
        <rFont val="Arial"/>
      </rPr>
      <t xml:space="preserve"> (Lei nº 12.740/2012)    (30% do Salário-Base) </t>
    </r>
    <r>
      <rPr>
        <b/>
        <sz val="10"/>
        <color theme="1"/>
        <rFont val="Arial"/>
      </rPr>
      <t xml:space="preserve">
(cláusula 29 da CCT 2021/2023)</t>
    </r>
  </si>
  <si>
    <r>
      <rPr>
        <b/>
        <sz val="10"/>
        <color theme="1"/>
        <rFont val="Arial"/>
      </rPr>
      <t>Adicional de Insalubridade</t>
    </r>
    <r>
      <rPr>
        <b/>
        <sz val="10"/>
        <color rgb="FFFF0000"/>
        <rFont val="Arial"/>
      </rPr>
      <t xml:space="preserve"> </t>
    </r>
  </si>
  <si>
    <r>
      <rPr>
        <b/>
        <sz val="10"/>
        <color theme="1"/>
        <rFont val="Arial"/>
      </rPr>
      <t xml:space="preserve">Adicional Noturno  : </t>
    </r>
    <r>
      <rPr>
        <b/>
        <sz val="10"/>
        <color rgb="FF0070C0"/>
        <rFont val="Arial"/>
      </rPr>
      <t xml:space="preserve">20% s/salario + vantag </t>
    </r>
    <r>
      <rPr>
        <b/>
        <sz val="10"/>
        <color rgb="FF00B050"/>
        <rFont val="Arial"/>
      </rPr>
      <t>(INFORMAR realizadas)</t>
    </r>
  </si>
  <si>
    <t>QUANT. hs NOTURNAS</t>
  </si>
  <si>
    <t>Vlr da Hora
NOTURNA</t>
  </si>
  <si>
    <r>
      <rPr>
        <b/>
        <sz val="10"/>
        <color rgb="FF000000"/>
        <rFont val="Arial"/>
      </rPr>
      <t>Adicional de Hora Noturna Reduzida</t>
    </r>
    <r>
      <rPr>
        <b/>
        <sz val="10"/>
        <color rgb="FFFF0000"/>
        <rFont val="Arial"/>
      </rPr>
      <t xml:space="preserve"> (Hora Reduzida Noturna como Extra) </t>
    </r>
    <r>
      <rPr>
        <b/>
        <sz val="10"/>
        <color rgb="FF0000FF"/>
        <rFont val="Arial"/>
      </rPr>
      <t xml:space="preserve">(HRN que excedeu de 190,67h) </t>
    </r>
    <r>
      <rPr>
        <b/>
        <sz val="10"/>
        <color rgb="FFFF0000"/>
        <rFont val="Arial"/>
      </rPr>
      <t xml:space="preserve">Cálculo do valor: HE (c/peri) x 4,33 h x 2 vig.)   [195h (=180h + 15h) - 190,67 = 4,33h como horas extras, sendo  15 = 15 x (7hx1,1428571 – 7h) </t>
    </r>
    <r>
      <rPr>
        <b/>
        <sz val="10"/>
        <color rgb="FF0000FF"/>
        <rFont val="Arial"/>
      </rPr>
      <t>Das 22h às 5h</t>
    </r>
    <r>
      <rPr>
        <b/>
        <sz val="10"/>
        <color rgb="FF000000"/>
        <rFont val="Arial"/>
      </rPr>
      <t xml:space="preserve"> (cláusula 28 da CCT 2021/2023)</t>
    </r>
  </si>
  <si>
    <r>
      <rPr>
        <b/>
        <sz val="10"/>
        <color rgb="FF000000"/>
        <rFont val="Arial"/>
      </rPr>
      <t xml:space="preserve">Adicional para Troca de Uniforme -  Cálculo do valor: 1/6 do salário-hora por dia = </t>
    </r>
    <r>
      <rPr>
        <b/>
        <sz val="10"/>
        <color rgb="FFFF0000"/>
        <rFont val="Arial"/>
      </rPr>
      <t xml:space="preserve">(VSH/6=1,34)x1,3x 2x15 </t>
    </r>
    <r>
      <rPr>
        <b/>
        <sz val="10"/>
        <color rgb="FF000000"/>
        <rFont val="Arial"/>
      </rPr>
      <t xml:space="preserve"> (cláusulas 16 e 31, §7º, da CCT 2021/2023)</t>
    </r>
  </si>
  <si>
    <r>
      <rPr>
        <b/>
        <sz val="10"/>
        <color rgb="FF000000"/>
        <rFont val="Arial"/>
      </rPr>
      <t>Hrs extras A 50%</t>
    </r>
    <r>
      <rPr>
        <b/>
        <sz val="10"/>
        <color rgb="FF00B050"/>
        <rFont val="Arial"/>
      </rPr>
      <t>(INFORMAR realizadas)</t>
    </r>
  </si>
  <si>
    <t>QUANT. hs 50%</t>
  </si>
  <si>
    <t>Vlr da Hora 50%</t>
  </si>
  <si>
    <r>
      <rPr>
        <b/>
        <sz val="10"/>
        <color rgb="FF000000"/>
        <rFont val="Arial"/>
      </rPr>
      <t>Hrs extras A 100%</t>
    </r>
    <r>
      <rPr>
        <b/>
        <sz val="10"/>
        <color rgb="FF00B050"/>
        <rFont val="Arial"/>
      </rPr>
      <t xml:space="preserve"> (INFORMAR realizadas)</t>
    </r>
  </si>
  <si>
    <t>QUANT. hs 100%</t>
  </si>
  <si>
    <t xml:space="preserve">Vlr da Hora 100% </t>
  </si>
  <si>
    <r>
      <rPr>
        <b/>
        <sz val="10"/>
        <color theme="1"/>
        <rFont val="Arial"/>
      </rPr>
      <t xml:space="preserve">RSR (Repouso Semanal Remunerado) - </t>
    </r>
    <r>
      <rPr>
        <b/>
        <sz val="10"/>
        <color rgb="FFFF0000"/>
        <rFont val="Arial"/>
      </rPr>
      <t>Cálculo do valor: 20% sobre os adicionais pertinentes) -</t>
    </r>
    <r>
      <rPr>
        <b/>
        <sz val="10"/>
        <color theme="1"/>
        <rFont val="Arial"/>
      </rPr>
      <t xml:space="preserve"> (cláusula 32 da CCT 2021/2023) -</t>
    </r>
    <r>
      <rPr>
        <b/>
        <sz val="10"/>
        <color rgb="FFFF0000"/>
        <rFont val="Arial"/>
      </rPr>
      <t xml:space="preserve"> </t>
    </r>
    <r>
      <rPr>
        <b/>
        <strike/>
        <sz val="10"/>
        <color rgb="FF0000FF"/>
        <rFont val="Arial"/>
      </rPr>
      <t>(???? Item controverso - consulte sua CCT ou assessoria jurídica)</t>
    </r>
    <r>
      <rPr>
        <b/>
        <strike/>
        <sz val="10"/>
        <color theme="1"/>
        <rFont val="Arial"/>
      </rPr>
      <t xml:space="preserve">. </t>
    </r>
    <r>
      <rPr>
        <b/>
        <strike/>
        <sz val="10"/>
        <color rgb="FF0000FF"/>
        <rFont val="Arial"/>
      </rPr>
      <t>Se não tiver na CCT não cotar</t>
    </r>
  </si>
  <si>
    <t>K</t>
  </si>
  <si>
    <t xml:space="preserve">Outros (especificar)                      </t>
  </si>
  <si>
    <t xml:space="preserve">Remuneração 1 = Total da Remuneração de verbas de natureza salarial nas quais incidem INSS + FGTS + Férias + 13º, etc.  </t>
  </si>
  <si>
    <r>
      <rPr>
        <b/>
        <sz val="10"/>
        <color theme="1"/>
        <rFont val="Arial"/>
      </rPr>
      <t xml:space="preserve">Intervalo Intrajornada </t>
    </r>
    <r>
      <rPr>
        <b/>
        <sz val="10"/>
        <color rgb="FFFF0000"/>
        <rFont val="Arial"/>
      </rPr>
      <t>(Adicional de Intervalo)  Cálculo do valor: HE (s/peri) x 15d x2vigx</t>
    </r>
    <r>
      <rPr>
        <b/>
        <sz val="10"/>
        <color rgb="FF0000FF"/>
        <rFont val="Arial"/>
      </rPr>
      <t>0,5h</t>
    </r>
    <r>
      <rPr>
        <b/>
        <sz val="10"/>
        <color rgb="FFFF0000"/>
        <rFont val="Arial"/>
      </rPr>
      <t>) - (</t>
    </r>
    <r>
      <rPr>
        <b/>
        <sz val="10"/>
        <color theme="1"/>
        <rFont val="Arial"/>
      </rPr>
      <t>cláusula 69 da CCT 2021/2023)</t>
    </r>
  </si>
  <si>
    <r>
      <rPr>
        <b/>
        <sz val="11"/>
        <color theme="1"/>
        <rFont val="Arial"/>
      </rPr>
      <t xml:space="preserve">Total da Remuneração de verbas de natureza indenizatória nas quais não incidem INSS, FGTS, Férias, 13º, etc. -  </t>
    </r>
    <r>
      <rPr>
        <b/>
        <sz val="11"/>
        <color rgb="FFFF0000"/>
        <rFont val="Arial"/>
      </rPr>
      <t>Empregado só recebe se estiver trabalhando.</t>
    </r>
  </si>
  <si>
    <r>
      <rPr>
        <b/>
        <sz val="14"/>
        <color theme="1"/>
        <rFont val="Arial"/>
      </rPr>
      <t xml:space="preserve">Remuneração 2 = Total da Remuneração que o empregado irá receber
</t>
    </r>
    <r>
      <rPr>
        <b/>
        <sz val="11"/>
        <color rgb="FF0000FF"/>
        <rFont val="Arial"/>
      </rPr>
      <t>Valor entra nos seguintes cálculos: Item 2, "A" - Quadro-Resumo do Custo por Posto de Trabalho, Custos Indiretos, Lucro e Tributos.</t>
    </r>
  </si>
  <si>
    <t>Nota1:  O Módulo 1 refere-se ao valor mensal devido ao empregado pela prestação do serviço no período de 12 meses.</t>
  </si>
  <si>
    <t>Módulo 2 : Encargos e Benefícios Anuais, Mensais e Diários</t>
  </si>
  <si>
    <r>
      <rPr>
        <b/>
        <sz val="11"/>
        <color rgb="FF000000"/>
        <rFont val="Arial"/>
      </rPr>
      <t xml:space="preserve">Submódulo 2.1 – 13º (décimo terceiro) Salário </t>
    </r>
    <r>
      <rPr>
        <b/>
        <strike/>
        <sz val="11"/>
        <color rgb="FF993366"/>
        <rFont val="Arial"/>
      </rPr>
      <t>(Férias???)</t>
    </r>
    <r>
      <rPr>
        <b/>
        <strike/>
        <sz val="11"/>
        <color rgb="FF808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</si>
  <si>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t>2.1</t>
  </si>
  <si>
    <r>
      <rPr>
        <b/>
        <sz val="11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trike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</si>
  <si>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t>Valor (R$)</t>
  </si>
  <si>
    <r>
      <rPr>
        <b/>
        <sz val="10"/>
        <color rgb="FF000000"/>
        <rFont val="Arial"/>
      </rPr>
      <t>13º (décimo terceiro) Salário</t>
    </r>
    <r>
      <rPr>
        <b/>
        <sz val="11"/>
        <color rgb="FF000000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Remuneração1, conforme Anexo XII da IN 5/17</t>
    </r>
  </si>
  <si>
    <r>
      <rPr>
        <b/>
        <strike/>
        <sz val="10"/>
        <color rgb="FFFF0000"/>
        <rFont val="Arial"/>
      </rPr>
      <t>(Férias e ???)</t>
    </r>
    <r>
      <rPr>
        <b/>
        <sz val="11"/>
        <color rgb="FF808000"/>
        <rFont val="Arial"/>
      </rPr>
      <t xml:space="preserve"> </t>
    </r>
    <r>
      <rPr>
        <b/>
        <sz val="10"/>
        <color rgb="FF000000"/>
        <rFont val="Arial"/>
      </rPr>
      <t>Adicional de Férias</t>
    </r>
    <r>
      <rPr>
        <b/>
        <sz val="10"/>
        <color rgb="FF808000"/>
        <rFont val="Arial"/>
      </rPr>
      <t xml:space="preserve"> </t>
    </r>
    <r>
      <rPr>
        <b/>
        <sz val="8"/>
        <color rgb="FFFF0000"/>
        <rFont val="Arial"/>
      </rPr>
      <t xml:space="preserve">Obrigatória a cotação de 3,025% sobre o valor do Módulo 1 – Composição da Remuneração1. </t>
    </r>
    <r>
      <rPr>
        <b/>
        <sz val="9"/>
        <color rgb="FF0000FF"/>
        <rFont val="Arial"/>
      </rPr>
      <t xml:space="preserve"> É vedada a cotação de Férias neste Submódulo, </t>
    </r>
    <r>
      <rPr>
        <b/>
        <sz val="10"/>
        <color rgb="FF00B050"/>
        <rFont val="Arial"/>
      </rPr>
      <t>em face de tratar-se de Conta Vinculada</t>
    </r>
    <r>
      <rPr>
        <b/>
        <sz val="9"/>
        <color rgb="FF0000FF"/>
        <rFont val="Arial"/>
      </rPr>
      <t>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 Na hipótese de o contrato não ser prorrogado, o pagamento relativo a Férias do empregado deverá ser efetivado pela provisão feita no Submódulo 4.1.A.</t>
    </r>
  </si>
  <si>
    <t>Total</t>
  </si>
  <si>
    <r>
      <rPr>
        <sz val="9"/>
        <color rgb="FF000000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sz val="9"/>
        <color rgb="FF000000"/>
        <rFont val="Arial"/>
      </rPr>
      <t>férias</t>
    </r>
    <r>
      <rPr>
        <sz val="9"/>
        <color rgb="FF000000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  <r>
      <rPr>
        <sz val="9"/>
        <color rgb="FF000000"/>
        <rFont val="Arial"/>
      </rPr>
      <t xml:space="preserve"> </t>
    </r>
    <r>
      <rPr>
        <b/>
        <strike/>
        <sz val="9"/>
        <color rgb="FF0000FF"/>
        <rFont val="Arial"/>
      </rPr>
      <t>EXCLUIR A NOTA 3, POIS  MODELAGEM É DE APENAS 1 FÉRIAS</t>
    </r>
  </si>
  <si>
    <r>
      <rPr>
        <b/>
        <sz val="11"/>
        <color rgb="FF000000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 xml:space="preserve"> (Base de Cálculo = Módulo 1 (Rem1) + Submódulo 2.1)</t>
    </r>
  </si>
  <si>
    <t>2.2</t>
  </si>
  <si>
    <t>GPS, FGTS e outras contribuições</t>
  </si>
  <si>
    <t>Valor
 (R$)</t>
  </si>
  <si>
    <t xml:space="preserve">INSS                                                                                                </t>
  </si>
  <si>
    <t xml:space="preserve">Salário Educação                                                                                            </t>
  </si>
  <si>
    <r>
      <rPr>
        <b/>
        <sz val="10"/>
        <color theme="1"/>
        <rFont val="Arial"/>
      </rPr>
      <t xml:space="preserve">RAT x FAP  </t>
    </r>
    <r>
      <rPr>
        <b/>
        <sz val="11"/>
        <color rgb="FF0000FF"/>
        <rFont val="Arial"/>
      </rPr>
      <t xml:space="preserve"> 
</t>
    </r>
    <r>
      <rPr>
        <b/>
        <sz val="8"/>
        <color rgb="FFFF0000"/>
        <rFont val="Arial"/>
      </rPr>
      <t>Cálculo do valor: % do RAT x FAP (Fator Acidentário de Prevenção de cada empresa)</t>
    </r>
  </si>
  <si>
    <t>RAT =</t>
  </si>
  <si>
    <t xml:space="preserve"> FAP =</t>
  </si>
  <si>
    <t xml:space="preserve">SESC ou SESI                                                                                                 </t>
  </si>
  <si>
    <t xml:space="preserve">SENAC ou SENAI                                                                                           </t>
  </si>
  <si>
    <t xml:space="preserve">SEBRAE                                                                                                              </t>
  </si>
  <si>
    <t xml:space="preserve">INCRA                                                                                                                  </t>
  </si>
  <si>
    <t xml:space="preserve">FGTS                                                                                                                 </t>
  </si>
  <si>
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</si>
  <si>
    <t>Submódulo 2.3 – Benefícios Mensais e Diários</t>
  </si>
  <si>
    <t>2.3</t>
  </si>
  <si>
    <t>Benefícios Mensais e Diários</t>
  </si>
  <si>
    <r>
      <rPr>
        <b/>
        <sz val="10"/>
        <color theme="1"/>
        <rFont val="Arial"/>
      </rPr>
      <t xml:space="preserve">Transporte  </t>
    </r>
    <r>
      <rPr>
        <b/>
        <sz val="10"/>
        <color rgb="FFFF0000"/>
        <rFont val="Arial"/>
      </rPr>
      <t>Cálculo do valor: [(n passag dia × vlr VT × n dias mês ) – (6%xSB)]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</si>
  <si>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A.1)  Valor da passagem do transporte coletivo no município de
                prestação dos serviços</t>
    </r>
    <r>
      <rPr>
        <b/>
        <sz val="10"/>
        <color theme="1"/>
        <rFont val="Arial"/>
      </rPr>
      <t xml:space="preserve"> (Decreto Municipal POA nº ------ 2021)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</si>
  <si>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A.2) Quantidade de passagens por dia por empregado</t>
    </r>
  </si>
  <si>
    <t xml:space="preserve">     A.3) Quantidade de dias do mês de recebimento de passagens</t>
  </si>
  <si>
    <r>
      <rPr>
        <b/>
        <sz val="10"/>
        <color rgb="FFFF0000"/>
        <rFont val="Arial"/>
      </rPr>
      <t xml:space="preserve">     A.4) Participação do empregado em percentual do salário-base  </t>
    </r>
    <r>
      <rPr>
        <b/>
        <sz val="10"/>
        <color rgb="FFFF0000"/>
        <rFont val="Arial"/>
      </rPr>
      <t>(cláusula 34, §1º, da CCT 2021/2023)</t>
    </r>
  </si>
  <si>
    <r>
      <rPr>
        <b/>
        <sz val="10"/>
        <color theme="1"/>
        <rFont val="Arial"/>
      </rPr>
      <t xml:space="preserve">Auxílio-Refeição/Alimentação  </t>
    </r>
    <r>
      <rPr>
        <b/>
        <sz val="10"/>
        <color rgb="FFFF0000"/>
        <rFont val="Arial"/>
      </rPr>
      <t>Cálculo do valor = [(30xVA)x(1-0,20)]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</si>
  <si>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F.1) Valor do Auxílio-Alimentação  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</si>
  <si>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F.2) Quantidade de dias do mês de recebimento de auxílio-alimentação</t>
    </r>
  </si>
  <si>
    <r>
      <rPr>
        <b/>
        <sz val="9"/>
        <color rgb="FFFF0000"/>
        <rFont val="Arial"/>
      </rPr>
      <t xml:space="preserve">     F.3) Participação do empregado em percentual sobre o auxílio-alimentação </t>
    </r>
    <r>
      <rPr>
        <b/>
        <sz val="9"/>
        <color rgb="FFFF0000"/>
        <rFont val="Arial"/>
      </rPr>
      <t xml:space="preserve">(cláusula 33, §3º, da CCT 2021/2023) </t>
    </r>
  </si>
  <si>
    <t>Assistência Médica e Familiar</t>
  </si>
  <si>
    <r>
      <rPr>
        <b/>
        <sz val="10"/>
        <color theme="1"/>
        <rFont val="Arial"/>
      </rPr>
      <t xml:space="preserve">Seguro de Vida </t>
    </r>
    <r>
      <rPr>
        <b/>
        <sz val="9"/>
        <color rgb="FFFF0000"/>
        <rFont val="Arial"/>
      </rPr>
      <t xml:space="preserve">Cálculo do valor: 26 x Rem x 0,023%  </t>
    </r>
    <r>
      <rPr>
        <b/>
        <sz val="9"/>
        <color theme="1"/>
        <rFont val="Arial"/>
      </rPr>
      <t xml:space="preserve"> (cláusula 38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</si>
  <si>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t>L</t>
  </si>
  <si>
    <r>
      <rPr>
        <b/>
        <sz val="10"/>
        <color theme="1"/>
        <rFont val="Arial"/>
      </rPr>
      <t xml:space="preserve">Auxílio-Funeral   </t>
    </r>
    <r>
      <rPr>
        <b/>
        <sz val="9"/>
        <color rgb="FFFF0000"/>
        <rFont val="Arial"/>
      </rPr>
      <t xml:space="preserve">Cálculo do valor: (SB x 0,52066%)/12  </t>
    </r>
    <r>
      <rPr>
        <b/>
        <sz val="9"/>
        <color theme="1"/>
        <rFont val="Arial"/>
      </rPr>
      <t>(cláusula 37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</si>
  <si>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t>M</t>
  </si>
  <si>
    <t>Plano de Beneficio Familiar - BSF</t>
  </si>
  <si>
    <t>Outros (especificar)</t>
  </si>
  <si>
    <t>Nota 1: o valor informado deverá ser o custo real do insumo (descontado o valor eventualmente pago pelo empregado).
Nota 2: Observar a previsão dos benefícios contidos em Acordos, Convenções e Dissídios Coletivos de Trabalho e atentar-se ao disposto no artigo 6º desta Instrução Normativa.</t>
  </si>
  <si>
    <t>Quadro-Resumo do Módulo 2 – Encargos e Benefícios Anuais, Mensais e Diários</t>
  </si>
  <si>
    <t>Encargos e Benefícios Anuais, Mensais e Diários</t>
  </si>
  <si>
    <r>
      <rPr>
        <b/>
        <sz val="10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z val="10"/>
        <color rgb="FF008080"/>
        <rFont val="Arial"/>
      </rPr>
      <t xml:space="preserve"> </t>
    </r>
    <r>
      <rPr>
        <b/>
        <sz val="10"/>
        <color rgb="FF000000"/>
        <rFont val="Arial"/>
      </rPr>
      <t>e Adicional de Férias</t>
    </r>
  </si>
  <si>
    <t>Módulo 3 - Provisão para Rescisão</t>
  </si>
  <si>
    <t>Provisão para Rescisão</t>
  </si>
  <si>
    <r>
      <rPr>
        <b/>
        <sz val="10"/>
        <color theme="1"/>
        <rFont val="Arial"/>
      </rPr>
      <t xml:space="preserve">Aviso Prévio Indenizado    </t>
    </r>
    <r>
      <rPr>
        <b/>
        <sz val="8"/>
        <color rgb="FFFF0000"/>
        <rFont val="Arial"/>
      </rPr>
      <t>Cálculo do valor = {Rem/12 + 13º/12= a (Rem/12)/12 + Férias/12= a (Rem/12)/12 + (1/3xFérias)/12= a 1/3x[(Rem/12)/12]} x (30/30=1) x 5% de rotatividade anual - Os reflexos de 13º, F e 1/3F são referentes a 1 mês de APInd - Na prorrogação, poderão ser considerados 3 dias conforme Lei nº 12.506/2011, dependendo da análise do nº de ocorrências deste evento no período.</t>
    </r>
  </si>
  <si>
    <t>Incidência do FGTS sobre o Aviso Prévio Indenizado</t>
  </si>
  <si>
    <r>
      <rPr>
        <b/>
        <sz val="10"/>
        <color theme="1"/>
        <rFont val="Arial"/>
      </rPr>
      <t xml:space="preserve">Aviso Prévio Trabalhado       </t>
    </r>
    <r>
      <rPr>
        <b/>
        <sz val="10"/>
        <color rgb="FFFF0000"/>
        <rFont val="Arial"/>
      </rPr>
      <t>(</t>
    </r>
    <r>
      <rPr>
        <b/>
        <sz val="9"/>
        <color rgb="FFFF0000"/>
        <rFont val="Arial"/>
      </rPr>
      <t>negociar extinção/redução na 1ª prorrogação)  Cálculo do valor= [(Rem1/30)x7]/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contratox100% dos empregados - ao final do contrato  </t>
    </r>
  </si>
  <si>
    <t>Incidência de GPS, FGTS e outras contribuições sobre o Aviso Prévio Trabalhado</t>
  </si>
  <si>
    <r>
      <rPr>
        <b/>
        <sz val="10"/>
        <color theme="1"/>
        <rFont val="Arial"/>
      </rPr>
      <t>Multa do FGTS sobre o Aviso PrévioTrabalhado e Aviso Prévio Indenizado</t>
    </r>
    <r>
      <rPr>
        <b/>
        <sz val="8"/>
        <color rgb="FFFF0000"/>
        <rFont val="Arial"/>
      </rPr>
      <t xml:space="preserve">Obrigatória a cotação de 4% sobre o valor do Módulo 1 – Composição da Remuneração1, conforme Anexo XII da IN Seges nº 5/2017 </t>
    </r>
  </si>
  <si>
    <t>TOTAL</t>
  </si>
  <si>
    <t>Módulo 4 - Custo de Reposição do Profissional Ausente</t>
  </si>
  <si>
    <t xml:space="preserve">Nota 1: Os itens que contemplam o módulo 4 se referem ao custo dos dias trabalhados pelo repositor/substituto quando o empregado alocado na prestação do serviço estiver ausente, conforme as previsões estabelecidas na legislação. </t>
  </si>
  <si>
    <r>
      <rPr>
        <b/>
        <sz val="11"/>
        <color rgb="FF000000"/>
        <rFont val="Arial"/>
      </rPr>
      <t>Base de cálculo para o Custo de Reposição do Profissional Ausente (substituto): BCCPA = MÓDULO 1 (= a Rem2) + MÓDULO 2 + MÓDULO 3 -</t>
    </r>
    <r>
      <rPr>
        <sz val="11"/>
        <color rgb="FF000000"/>
        <rFont val="Arial"/>
      </rPr>
      <t xml:space="preserve"> </t>
    </r>
    <r>
      <rPr>
        <b/>
        <sz val="11"/>
        <color rgb="FFFF0000"/>
        <rFont val="Arial"/>
      </rPr>
      <t xml:space="preserve"> exceto o Substituto na cobertura de Férias e o Afastamento Maternidade, sendo que neste último a Rem e o 13º podem ser compensados pelo INSS, ambos com base de cálculo própria, conforme consta nesses itens de custo.</t>
    </r>
  </si>
  <si>
    <t>MÓD 1                 (= a Rem1)=</t>
  </si>
  <si>
    <t>+</t>
  </si>
  <si>
    <r>
      <rPr>
        <b/>
        <sz val="11"/>
        <color rgb="FF0000FF"/>
        <rFont val="Arial"/>
      </rPr>
      <t xml:space="preserve">MÓD 2 </t>
    </r>
    <r>
      <rPr>
        <b/>
        <sz val="9"/>
        <color rgb="FFFF0000"/>
        <rFont val="Arial"/>
      </rPr>
      <t>(sem VA e VT)</t>
    </r>
    <r>
      <rPr>
        <b/>
        <sz val="11"/>
        <color rgb="FFFF0000"/>
        <rFont val="Arial"/>
      </rPr>
      <t xml:space="preserve"> </t>
    </r>
    <r>
      <rPr>
        <b/>
        <sz val="11"/>
        <color rgb="FF0000FF"/>
        <rFont val="Arial"/>
      </rPr>
      <t>=</t>
    </r>
  </si>
  <si>
    <t>MÓD 3 =</t>
  </si>
  <si>
    <t xml:space="preserve">Submódulo 4.1 – Substituto nas Ausências Legais </t>
  </si>
  <si>
    <t>4.1</t>
  </si>
  <si>
    <t>Substituto nas Ausências Legais</t>
  </si>
  <si>
    <r>
      <rPr>
        <b/>
        <sz val="10"/>
        <color rgb="FF000000"/>
        <rFont val="Arial"/>
      </rPr>
      <t xml:space="preserve">Substituto na cobertura de Férias  </t>
    </r>
    <r>
      <rPr>
        <b/>
        <sz val="9"/>
        <color rgb="FFFF0000"/>
        <rFont val="Arial"/>
      </rPr>
      <t xml:space="preserve">Obrigatória a cotação de 9,075% sobre o valor do Módulo 1 - Composição da Remuneração, </t>
    </r>
    <r>
      <rPr>
        <b/>
        <sz val="9"/>
        <color rgb="FF0066CC"/>
        <rFont val="Arial"/>
      </rPr>
      <t xml:space="preserve">mais </t>
    </r>
    <r>
      <rPr>
        <b/>
        <sz val="9"/>
        <color rgb="FFFF0000"/>
        <rFont val="Arial"/>
      </rPr>
      <t>o percentual do Submódulo 2.2 sobre o cálculo anterior, conforme Anexo XII da IN 5/17 (Férias + Adicional = 12,10% = 9,075% + 3,025%)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</si>
  <si>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</si>
  <si>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</si>
  <si>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</si>
  <si>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8"/>
        <color rgb="FFFF0000"/>
        <rFont val="Arial"/>
      </rPr>
      <t>{[((MÓD1 + MÓD1 / 3) + SUB2.2 x (MÓD1 + MÓD1 / 3)) x (4/12)] / 12} x 2% + [(SUB2.3 - VA - VT + MÓD3) x (4/12)] x 2%</t>
    </r>
  </si>
  <si>
    <r>
      <rPr>
        <b/>
        <sz val="10"/>
        <color theme="1"/>
        <rFont val="Arial"/>
      </rPr>
      <t>Substituto na cobertura de Outras ausências (especificar)
Substituto na cobertura de Ausência por doença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 xml:space="preserve">(incluído)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 
Incluído por permissão da IN Seges nº 5/2017, Anexo VII-B, item 1.7, alíneas "b" e "c".5.</t>
    </r>
  </si>
  <si>
    <t>Submódulo 4.2 – Substituto na Intrajornada</t>
  </si>
  <si>
    <t xml:space="preserve">4.2 </t>
  </si>
  <si>
    <t>Substituto na Intrajornada</t>
  </si>
  <si>
    <t>Substituto na cobertura de Intervalo para repouso ou alimentação</t>
  </si>
  <si>
    <t>Quadro-Resumo do Módulo 4 – Custo de Reposição do Profissional Ausente</t>
  </si>
  <si>
    <t>Custo de Reposição do Profissional Ausente</t>
  </si>
  <si>
    <t>4.2</t>
  </si>
  <si>
    <t>Módulo 5 – Insumos Diversos</t>
  </si>
  <si>
    <t>Insumos Diversos</t>
  </si>
  <si>
    <t xml:space="preserve">Uniformes </t>
  </si>
  <si>
    <t xml:space="preserve">OUTROS  </t>
  </si>
  <si>
    <t>0.00</t>
  </si>
  <si>
    <t xml:space="preserve">Total </t>
  </si>
  <si>
    <t>Nota: Valores mensais por empregado</t>
  </si>
  <si>
    <t>Módulo 6 - Custos Indiretos, Lucro e Tributos</t>
  </si>
  <si>
    <t xml:space="preserve">Custos Indiretos, Lucro e Tributos </t>
  </si>
  <si>
    <t>BASE DE CÁLCULO DOS CUSTOS INDIRETOS  =  (Total do Módulo 1 – Composição da  Remuneração2 + Total do Módulo 2 - Encargos e Benefícios Anuais, Mensais e Diários + Total do Módulo 3 – Provisão da Rescisão + Total do Módulo 4 - Custo de Reposição do Profissional Ausente + Total do Módulo 5 - Insumos Diversos)</t>
  </si>
  <si>
    <t>Custos Indiretos</t>
  </si>
  <si>
    <t>BASE DE CÁLCULO DO LUCRO = (Total do Módulo 1 – Composição da  Remuneração2 + Total do Módulo 2 - Encargos e Benefícios Anuais, Mensais e Diários + Total do Módulo 3 – Provisão da Rescisão + Total do Módulo 4 - Custo de Reposição do Profissional Ausente + Total do Módulo 5 - Insumos Diversos + Custos Indiretos)</t>
  </si>
  <si>
    <t>BASE DE CÁLCULO DOS TRIBUTOS = (Total do Módulo 1 – Composição da  Remuneração2 + Total do Módulo 2 - Encargos e Benefícios Anuais, Mensais e Diários + Total do Módulo 3 – Provisão da Rescisão + Total do Módulo 4 - Custo de Reposição do Profissional Ausente + Total do Módulo 5 - Insumos Diversos + Custos Indiretos + Lucro)</t>
  </si>
  <si>
    <t>Tributos</t>
  </si>
  <si>
    <t>C.1    Tributos federais (especificar)</t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</si>
  <si>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a) PIS  </t>
    </r>
    <r>
      <rPr>
        <sz val="8"/>
        <color rgb="FFFF0000"/>
        <rFont val="Arial"/>
      </rPr>
      <t>(depende do regime de tributação - utilizada a hipótese de Lucro Real ou Presumido)</t>
    </r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</si>
  <si>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b) COFINS       </t>
    </r>
    <r>
      <rPr>
        <sz val="9"/>
        <color rgb="FFFF0000"/>
        <rFont val="Arial"/>
      </rPr>
      <t>(depende do regime de tributação - utilizada a hipótese de Lucro Real ou Presumido)</t>
    </r>
  </si>
  <si>
    <r>
      <rPr>
        <b/>
        <sz val="10"/>
        <color theme="1"/>
        <rFont val="Arial"/>
      </rPr>
      <t xml:space="preserve"> c) IRPJ</t>
    </r>
    <r>
      <rPr>
        <b/>
        <sz val="10"/>
        <color rgb="FF0000FF"/>
        <rFont val="Arial"/>
      </rPr>
      <t xml:space="preserve"> </t>
    </r>
    <r>
      <rPr>
        <b/>
        <sz val="10"/>
        <color rgb="FF0000FF"/>
        <rFont val="Arial"/>
      </rPr>
      <t>-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</si>
  <si>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b/>
        <sz val="10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>Em face dos Acórdãos TCU nºs 950/2007-P e 205/2018-P, o licitante não pode cotar expressamente este tributo.</t>
    </r>
  </si>
  <si>
    <t>C.2   Tributos estaduais (especificar)</t>
  </si>
  <si>
    <t>C.3   Tributos municipais (especificar):</t>
  </si>
  <si>
    <r>
      <rPr>
        <b/>
        <sz val="10"/>
        <color theme="1"/>
        <rFont val="Arial"/>
      </rPr>
      <t xml:space="preserve">  a) ISS             </t>
    </r>
    <r>
      <rPr>
        <b/>
        <sz val="10"/>
        <color rgb="FFFF0000"/>
        <rFont val="Arial"/>
      </rPr>
      <t>( Lei comp Minic Julio de Cast. .55/2017 )</t>
    </r>
  </si>
  <si>
    <t xml:space="preserve">Percentual Total e Valor Total de Tributos  </t>
  </si>
  <si>
    <t>Cálculo dos Tributos</t>
  </si>
  <si>
    <t xml:space="preserve">                                         Base de Cálculo para os Tributos</t>
  </si>
  <si>
    <t xml:space="preserve"> = ( --------------------------------------------------------- ) x Alíquota do Tributo</t>
  </si>
  <si>
    <t xml:space="preserve">                                  1 - (Total de Tributos em % dividido por 100)</t>
  </si>
  <si>
    <t>Nota 1: Custos Indiretos, Lucro e Tributos por empregado.
Nota 2: O valor referente a tributos é obtido aplicando-se o percentual sobre o valor do faturamento.</t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</si>
  <si>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POSTO DE TRABALHO
</t>
    </r>
  </si>
  <si>
    <t>Mão de obra vinculada à execução contratual (valor por Posto de Trabalho)</t>
  </si>
  <si>
    <t>Módulo 1 - Composição da Remuneração2</t>
  </si>
  <si>
    <t>Módulo 2 – Encargos e Benefícios Anuais, Mensais e Diários</t>
  </si>
  <si>
    <t>Módulo 3 – Provisão para Rescisão</t>
  </si>
  <si>
    <t>Módulo 4 – Custo de Reposição do Profissional Ausente</t>
  </si>
  <si>
    <t xml:space="preserve">Módulo 5 - Insumos Diversos </t>
  </si>
  <si>
    <t>Subtotal (A + B + C + D + E)</t>
  </si>
  <si>
    <t>Valor Total por Posto</t>
  </si>
  <si>
    <t xml:space="preserve">O complemento abaixo é uma planilha auxiliar que consolida as várias planilhas com os diferentes tipos de postos </t>
  </si>
  <si>
    <t>3.  COMPLEMENTO DOS SERVIÇOS DE VIGILÂNCIA – VALOR MENSAL DOS SERVIÇOS</t>
  </si>
  <si>
    <t>ESCALA DE TRABALHO</t>
  </si>
  <si>
    <t>PREÇO MENSAL DO POSTO  
(R$)</t>
  </si>
  <si>
    <t>NÚMERO DE POSTOS</t>
  </si>
  <si>
    <t>SUBTOTAL
(R$)</t>
  </si>
  <si>
    <t>44 (quarenta e quatro) horas semanais diurnas, de segunda a sexta-feira envolvendo 1 (um) vigilante</t>
  </si>
  <si>
    <t xml:space="preserve">12 horas diurnas, de segunda-feira a domingo, envolvendo 2 (dois) vigilantes em turnos de  12 (doze) por 36 (trinta e seis) horas </t>
  </si>
  <si>
    <t xml:space="preserve">12 horas diurnas, de segunda-feira à sexta-feira, envolvendo 2 (dois) vigilantes em turnos de  12 (doze) por 36 (trinta e seis) horas </t>
  </si>
  <si>
    <t xml:space="preserve">12 horas noturnas, de segunda-feira à sexta-feira, envolvendo 2 (dois) vigilantes em turnos de  12 (doze) por 36 (trinta e seis) horas </t>
  </si>
  <si>
    <r>
      <rPr>
        <b/>
        <sz val="10"/>
        <color theme="1"/>
        <rFont val="Arial"/>
      </rPr>
      <t xml:space="preserve">Outros (especificar) </t>
    </r>
    <r>
      <rPr>
        <b/>
        <sz val="14"/>
        <color rgb="FFFF0000"/>
        <rFont val="Arial"/>
      </rPr>
      <t>(excluir linhas que não serão utilizadas)</t>
    </r>
  </si>
  <si>
    <t>TOTAL:</t>
  </si>
  <si>
    <t xml:space="preserve">Nota: Nos casos de inclusão de outros tipos de postos, observar o disposto no item 4 do Anexo VI-A, desta Instrução Normativa </t>
  </si>
  <si>
    <t>Valor mensal do serviço</t>
  </si>
  <si>
    <t>Número de meses do contrato</t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</si>
  <si>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</si>
  <si>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0"/>
        <color rgb="FF00B0F0"/>
        <rFont val="Arial"/>
      </rPr>
      <t xml:space="preserve">Outros (especificar) </t>
    </r>
    <r>
      <rPr>
        <b/>
        <sz val="12"/>
        <color rgb="FF00B0F0"/>
        <rFont val="Arial"/>
      </rPr>
      <t>(excluir as linhas não utilizadas)</t>
    </r>
  </si>
  <si>
    <r>
      <rPr>
        <b/>
        <sz val="15"/>
        <color theme="1"/>
        <rFont val="Arial"/>
      </rPr>
      <t xml:space="preserve">1. MÓDULOS .
</t>
    </r>
    <r>
      <rPr>
        <b/>
        <sz val="12"/>
        <color rgb="FF000000"/>
        <rFont val="Arial"/>
      </rPr>
      <t xml:space="preserve">Mão de obra
</t>
    </r>
    <r>
      <rPr>
        <b/>
        <sz val="11"/>
        <color rgb="FF000000"/>
        <rFont val="Arial"/>
      </rPr>
      <t>Mão de obra vinculada à execução contratual</t>
    </r>
  </si>
  <si>
    <t xml:space="preserve">Salário Normativo da Categoria Profissional </t>
  </si>
  <si>
    <r>
      <rPr>
        <b/>
        <sz val="10"/>
        <color rgb="FFFF0000"/>
        <rFont val="Arial"/>
      </rPr>
      <t xml:space="preserve">Valor do salário x hora adicionais 
</t>
    </r>
    <r>
      <rPr>
        <b/>
        <sz val="10"/>
        <color rgb="FF0000FF"/>
        <rFont val="Arial"/>
      </rPr>
      <t>VSH (s/peri)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do salário normativo / 220 h)</t>
    </r>
  </si>
  <si>
    <r>
      <rPr>
        <b/>
        <sz val="10"/>
        <color rgb="FFFF0000"/>
        <rFont val="Arial"/>
      </rPr>
      <t xml:space="preserve">Vlr do salário × hora com  Adicionais pertinentes 
</t>
    </r>
    <r>
      <rPr>
        <b/>
        <sz val="10"/>
        <color rgb="FF0000FF"/>
        <rFont val="Arial"/>
      </rPr>
      <t>VSH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ou 20% insalub)  e adicional de funcao</t>
    </r>
  </si>
  <si>
    <r>
      <rPr>
        <b/>
        <sz val="10"/>
        <color rgb="FFFF0000"/>
        <rFont val="Arial"/>
      </rPr>
      <t xml:space="preserve">Valor da hora EXTRA sem adicionais pertinentes -  50% 
</t>
    </r>
    <r>
      <rPr>
        <b/>
        <sz val="10"/>
        <color rgb="FF0000FF"/>
        <rFont val="Arial"/>
      </rPr>
      <t>HE (c/peri) = (valor da hora + 50% de peri)</t>
    </r>
  </si>
  <si>
    <r>
      <rPr>
        <b/>
        <sz val="10"/>
        <color rgb="FFFF0000"/>
        <rFont val="Arial"/>
      </rPr>
      <t xml:space="preserve">Valor da hora EXTRA 50% - com Adicionais
</t>
    </r>
    <r>
      <rPr>
        <b/>
        <sz val="10"/>
        <color rgb="FF0000FF"/>
        <rFont val="Arial"/>
      </rPr>
      <t>HE (c/peri) = (valor da hora + 30% de peri) + 50%</t>
    </r>
  </si>
  <si>
    <r>
      <rPr>
        <b/>
        <sz val="10"/>
        <color rgb="FFFF0000"/>
        <rFont val="Arial"/>
      </rPr>
      <t xml:space="preserve">Valor da hora NOTURNA  com adicionais pertinentes 
</t>
    </r>
    <r>
      <rPr>
        <b/>
        <sz val="10"/>
        <color rgb="FF0000FF"/>
        <rFont val="Arial"/>
      </rPr>
      <t>AN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x 20%</t>
    </r>
  </si>
  <si>
    <r>
      <rPr>
        <b/>
        <sz val="10"/>
        <color rgb="FFFF0000"/>
        <rFont val="Arial"/>
      </rPr>
      <t xml:space="preserve">Valor da hora EXTRA A 100% COM ADICIONAIS PERTINENTES 
</t>
    </r>
    <r>
      <rPr>
        <b/>
        <sz val="10"/>
        <color rgb="FF0000FF"/>
        <rFont val="Arial"/>
      </rPr>
      <t>VHP =</t>
    </r>
    <r>
      <rPr>
        <b/>
        <sz val="10"/>
        <color rgb="FFFF0000"/>
        <rFont val="Arial"/>
      </rPr>
      <t xml:space="preserve">  </t>
    </r>
    <r>
      <rPr>
        <b/>
        <sz val="10"/>
        <color rgb="FF0000FF"/>
        <rFont val="Arial"/>
      </rPr>
      <t>(30% do valor da hora sem peri)</t>
    </r>
  </si>
  <si>
    <r>
      <rPr>
        <b/>
        <sz val="10"/>
        <color rgb="FFFF0000"/>
        <rFont val="Arial"/>
      </rPr>
      <t xml:space="preserve">Valor do adicional de periculosidade              </t>
    </r>
    <r>
      <rPr>
        <b/>
        <sz val="9"/>
        <color rgb="FFFF0000"/>
        <rFont val="Arial"/>
      </rPr>
      <t xml:space="preserve">  </t>
    </r>
    <r>
      <rPr>
        <b/>
        <sz val="10"/>
        <color rgb="FF0000FF"/>
        <rFont val="Arial"/>
      </rPr>
      <t>(30% do salário normativo)</t>
    </r>
  </si>
  <si>
    <r>
      <rPr>
        <b/>
        <sz val="10"/>
        <color theme="1"/>
        <rFont val="Arial"/>
      </rPr>
      <t>Adicional de Periculosidade</t>
    </r>
    <r>
      <rPr>
        <b/>
        <sz val="10"/>
        <color rgb="FFFF0000"/>
        <rFont val="Arial"/>
      </rPr>
      <t xml:space="preserve"> (Lei nº 12.740/2012)    (30% do Salário-Base) </t>
    </r>
    <r>
      <rPr>
        <b/>
        <sz val="10"/>
        <color theme="1"/>
        <rFont val="Arial"/>
      </rPr>
      <t xml:space="preserve">
(cláusula 29 da CCT 2021/2023)</t>
    </r>
  </si>
  <si>
    <r>
      <rPr>
        <b/>
        <sz val="10"/>
        <color theme="1"/>
        <rFont val="Arial"/>
      </rPr>
      <t>Adicional de Insalubridade</t>
    </r>
    <r>
      <rPr>
        <b/>
        <sz val="10"/>
        <color rgb="FFFF0000"/>
        <rFont val="Arial"/>
      </rPr>
      <t xml:space="preserve"> (MEDIANTE LAUDO)</t>
    </r>
  </si>
  <si>
    <r>
      <rPr>
        <b/>
        <sz val="10"/>
        <color theme="1"/>
        <rFont val="Arial"/>
      </rPr>
      <t xml:space="preserve">Adicional Noturno  : </t>
    </r>
    <r>
      <rPr>
        <b/>
        <sz val="10"/>
        <color rgb="FF0070C0"/>
        <rFont val="Arial"/>
      </rPr>
      <t xml:space="preserve">20% s/salario + vantag </t>
    </r>
    <r>
      <rPr>
        <b/>
        <sz val="10"/>
        <color rgb="FF00B050"/>
        <rFont val="Arial"/>
      </rPr>
      <t>(INFORMAR realizadas)</t>
    </r>
  </si>
  <si>
    <r>
      <rPr>
        <b/>
        <sz val="10"/>
        <color rgb="FF000000"/>
        <rFont val="Arial"/>
      </rPr>
      <t>Adicional de Hora Noturna Reduzida</t>
    </r>
    <r>
      <rPr>
        <b/>
        <sz val="10"/>
        <color rgb="FFFF0000"/>
        <rFont val="Arial"/>
      </rPr>
      <t xml:space="preserve"> (Hora Reduzida Noturna como Extra) </t>
    </r>
    <r>
      <rPr>
        <b/>
        <sz val="10"/>
        <color rgb="FF0000FF"/>
        <rFont val="Arial"/>
      </rPr>
      <t xml:space="preserve">(HRN que excedeu de 190,67h) </t>
    </r>
    <r>
      <rPr>
        <b/>
        <sz val="10"/>
        <color rgb="FFFF0000"/>
        <rFont val="Arial"/>
      </rPr>
      <t xml:space="preserve">Cálculo do valor: HE (c/peri) x 4,33 h x 2 vig.)   [195h (=180h + 15h) - 190,67 = 4,33h como horas extras, sendo  15 = 15 x (7hx1,1428571 – 7h) </t>
    </r>
    <r>
      <rPr>
        <b/>
        <sz val="10"/>
        <color rgb="FF0000FF"/>
        <rFont val="Arial"/>
      </rPr>
      <t>Das 22h às 5h</t>
    </r>
    <r>
      <rPr>
        <b/>
        <sz val="10"/>
        <color rgb="FF000000"/>
        <rFont val="Arial"/>
      </rPr>
      <t xml:space="preserve"> (cláusula 28 da CCT 2021/2023)</t>
    </r>
  </si>
  <si>
    <r>
      <rPr>
        <b/>
        <sz val="10"/>
        <color rgb="FF000000"/>
        <rFont val="Arial"/>
      </rPr>
      <t xml:space="preserve">Adicional para Troca de Uniforme -  Cálculo do valor: 1/6 do salário-hora por dia = </t>
    </r>
    <r>
      <rPr>
        <b/>
        <sz val="10"/>
        <color rgb="FFFF0000"/>
        <rFont val="Arial"/>
      </rPr>
      <t xml:space="preserve">(VSH/6=1,34)x1,3x 2x15 </t>
    </r>
    <r>
      <rPr>
        <b/>
        <sz val="10"/>
        <color rgb="FF000000"/>
        <rFont val="Arial"/>
      </rPr>
      <t xml:space="preserve"> (cláusulas 16 e 31, §7º, da CCT 2021/2023)</t>
    </r>
  </si>
  <si>
    <r>
      <rPr>
        <b/>
        <sz val="10"/>
        <color rgb="FF000000"/>
        <rFont val="Arial"/>
      </rPr>
      <t>Hrs extras A 50%</t>
    </r>
    <r>
      <rPr>
        <b/>
        <sz val="10"/>
        <color rgb="FF00B050"/>
        <rFont val="Arial"/>
      </rPr>
      <t>(INFORMAR realizadas)</t>
    </r>
  </si>
  <si>
    <r>
      <rPr>
        <b/>
        <sz val="10"/>
        <color rgb="FF000000"/>
        <rFont val="Arial"/>
      </rPr>
      <t>Hrs extras A 100%</t>
    </r>
    <r>
      <rPr>
        <b/>
        <sz val="10"/>
        <color rgb="FF00B050"/>
        <rFont val="Arial"/>
      </rPr>
      <t xml:space="preserve"> (INFORMAR realizadas)</t>
    </r>
  </si>
  <si>
    <r>
      <rPr>
        <b/>
        <sz val="10"/>
        <color theme="1"/>
        <rFont val="Arial"/>
      </rPr>
      <t xml:space="preserve">RSR (Repouso Semanal Remunerado) - </t>
    </r>
    <r>
      <rPr>
        <b/>
        <sz val="10"/>
        <color rgb="FFFF0000"/>
        <rFont val="Arial"/>
      </rPr>
      <t>Cálculo do valor: 20% sobre os adicionais pertinentes) -</t>
    </r>
    <r>
      <rPr>
        <b/>
        <sz val="10"/>
        <color theme="1"/>
        <rFont val="Arial"/>
      </rPr>
      <t xml:space="preserve"> (cláusula 32 da CCT 2021/2023) -</t>
    </r>
    <r>
      <rPr>
        <b/>
        <sz val="10"/>
        <color rgb="FFFF0000"/>
        <rFont val="Arial"/>
      </rPr>
      <t xml:space="preserve"> </t>
    </r>
    <r>
      <rPr>
        <b/>
        <strike/>
        <sz val="10"/>
        <color rgb="FF0000FF"/>
        <rFont val="Arial"/>
      </rPr>
      <t>(???? Item controverso - consulte sua CCT ou assessoria jurídica)</t>
    </r>
    <r>
      <rPr>
        <b/>
        <strike/>
        <sz val="10"/>
        <color theme="1"/>
        <rFont val="Arial"/>
      </rPr>
      <t xml:space="preserve">. </t>
    </r>
    <r>
      <rPr>
        <b/>
        <strike/>
        <sz val="10"/>
        <color rgb="FF0000FF"/>
        <rFont val="Arial"/>
      </rPr>
      <t>Se não tiver na CCT não cotar</t>
    </r>
  </si>
  <si>
    <r>
      <rPr>
        <b/>
        <sz val="10"/>
        <color theme="1"/>
        <rFont val="Arial"/>
      </rPr>
      <t xml:space="preserve">Intervalo Intrajornada </t>
    </r>
    <r>
      <rPr>
        <b/>
        <sz val="10"/>
        <color rgb="FFFF0000"/>
        <rFont val="Arial"/>
      </rPr>
      <t>(Adicional de Intervalo)  Cálculo do valor: HE (s/peri) x 15d x2vigx</t>
    </r>
    <r>
      <rPr>
        <b/>
        <sz val="10"/>
        <color rgb="FF0000FF"/>
        <rFont val="Arial"/>
      </rPr>
      <t>0,5h</t>
    </r>
    <r>
      <rPr>
        <b/>
        <sz val="10"/>
        <color rgb="FFFF0000"/>
        <rFont val="Arial"/>
      </rPr>
      <t>) - (</t>
    </r>
    <r>
      <rPr>
        <b/>
        <sz val="10"/>
        <color theme="1"/>
        <rFont val="Arial"/>
      </rPr>
      <t>cláusula 69 da CCT 2021/2023)</t>
    </r>
  </si>
  <si>
    <r>
      <rPr>
        <b/>
        <sz val="11"/>
        <color theme="1"/>
        <rFont val="Arial"/>
      </rPr>
      <t xml:space="preserve">Total da Remuneração de verbas de natureza indenizatória nas quais não incidem INSS, FGTS, Férias, 13º, etc. -  </t>
    </r>
    <r>
      <rPr>
        <b/>
        <sz val="11"/>
        <color rgb="FFFF0000"/>
        <rFont val="Arial"/>
      </rPr>
      <t>Empregado só recebe se estiver trabalhando.</t>
    </r>
  </si>
  <si>
    <r>
      <rPr>
        <b/>
        <sz val="14"/>
        <color theme="1"/>
        <rFont val="Arial"/>
      </rPr>
      <t xml:space="preserve">Remuneração 2 = Total da Remuneração que o empregado irá receber
</t>
    </r>
    <r>
      <rPr>
        <b/>
        <sz val="11"/>
        <color rgb="FF0000FF"/>
        <rFont val="Arial"/>
      </rPr>
      <t>Valor entra nos seguintes cálculos: Item 2, "A" - Quadro-Resumo do Custo por Posto de Trabalho, Custos Indiretos, Lucro e Tributos.</t>
    </r>
  </si>
  <si>
    <r>
      <rPr>
        <b/>
        <sz val="11"/>
        <color rgb="FF000000"/>
        <rFont val="Arial"/>
      </rPr>
      <t xml:space="preserve">Submódulo 2.1 – 13º (décimo terceiro) Salário </t>
    </r>
    <r>
      <rPr>
        <b/>
        <strike/>
        <sz val="11"/>
        <color rgb="FF993366"/>
        <rFont val="Arial"/>
      </rPr>
      <t>(Férias???)</t>
    </r>
    <r>
      <rPr>
        <b/>
        <strike/>
        <sz val="11"/>
        <color rgb="FF808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</si>
  <si>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r>
      <rPr>
        <b/>
        <sz val="11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trike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</si>
  <si>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r>
      <rPr>
        <b/>
        <sz val="10"/>
        <color rgb="FF000000"/>
        <rFont val="Arial"/>
      </rPr>
      <t>13º (décimo terceiro) Salário</t>
    </r>
    <r>
      <rPr>
        <b/>
        <sz val="11"/>
        <color rgb="FF000000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Remuneração1, conforme Anexo XII da IN 5/17</t>
    </r>
  </si>
  <si>
    <r>
      <rPr>
        <b/>
        <strike/>
        <sz val="10"/>
        <color rgb="FFFF0000"/>
        <rFont val="Arial"/>
      </rPr>
      <t>(Férias e ???)</t>
    </r>
    <r>
      <rPr>
        <b/>
        <sz val="11"/>
        <color rgb="FF808000"/>
        <rFont val="Arial"/>
      </rPr>
      <t xml:space="preserve"> </t>
    </r>
    <r>
      <rPr>
        <b/>
        <sz val="10"/>
        <color rgb="FF000000"/>
        <rFont val="Arial"/>
      </rPr>
      <t>Adicional de Férias</t>
    </r>
    <r>
      <rPr>
        <b/>
        <sz val="10"/>
        <color rgb="FF808000"/>
        <rFont val="Arial"/>
      </rPr>
      <t xml:space="preserve"> </t>
    </r>
    <r>
      <rPr>
        <b/>
        <sz val="8"/>
        <color rgb="FFFF0000"/>
        <rFont val="Arial"/>
      </rPr>
      <t xml:space="preserve">Obrigatória a cotação de 3,025% sobre o valor do Módulo 1 – Composição da Remuneração1. </t>
    </r>
    <r>
      <rPr>
        <b/>
        <sz val="9"/>
        <color rgb="FF0000FF"/>
        <rFont val="Arial"/>
      </rPr>
      <t xml:space="preserve"> É vedada a cotação de Férias neste Submódulo, </t>
    </r>
    <r>
      <rPr>
        <b/>
        <sz val="10"/>
        <color rgb="FF00B050"/>
        <rFont val="Arial"/>
      </rPr>
      <t>em face de tratar-se de Conta Vinculada</t>
    </r>
    <r>
      <rPr>
        <b/>
        <sz val="9"/>
        <color rgb="FF0000FF"/>
        <rFont val="Arial"/>
      </rPr>
      <t>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 Na hipótese de o contrato não ser prorrogado, o pagamento relativo a Férias do empregado deverá ser efetivado pela provisão feita no Submódulo 4.1.A.</t>
    </r>
  </si>
  <si>
    <r>
      <rPr>
        <sz val="9"/>
        <color rgb="FF000000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sz val="9"/>
        <color rgb="FF000000"/>
        <rFont val="Arial"/>
      </rPr>
      <t>férias</t>
    </r>
    <r>
      <rPr>
        <sz val="9"/>
        <color rgb="FF000000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  <r>
      <rPr>
        <sz val="9"/>
        <color rgb="FF000000"/>
        <rFont val="Arial"/>
      </rPr>
      <t xml:space="preserve"> </t>
    </r>
    <r>
      <rPr>
        <b/>
        <strike/>
        <sz val="9"/>
        <color rgb="FF0000FF"/>
        <rFont val="Arial"/>
      </rPr>
      <t>EXCLUIR A NOTA 3, POIS  MODELAGEM É DE APENAS 1 FÉRIAS</t>
    </r>
  </si>
  <si>
    <r>
      <rPr>
        <b/>
        <sz val="11"/>
        <color rgb="FF000000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 xml:space="preserve"> (Base de Cálculo = Módulo 1 (Rem1) + Submódulo 2.1)</t>
    </r>
  </si>
  <si>
    <r>
      <rPr>
        <b/>
        <sz val="10"/>
        <color theme="1"/>
        <rFont val="Arial"/>
      </rPr>
      <t xml:space="preserve">RAT x FAP  </t>
    </r>
    <r>
      <rPr>
        <b/>
        <sz val="11"/>
        <color rgb="FF0000FF"/>
        <rFont val="Arial"/>
      </rPr>
      <t xml:space="preserve"> 
</t>
    </r>
    <r>
      <rPr>
        <b/>
        <sz val="8"/>
        <color rgb="FFFF0000"/>
        <rFont val="Arial"/>
      </rPr>
      <t>Cálculo do valor: % do RAT x FAP (Fator Acidentário de Prevenção de cada empresa)</t>
    </r>
  </si>
  <si>
    <r>
      <rPr>
        <b/>
        <sz val="10"/>
        <color theme="1"/>
        <rFont val="Arial"/>
      </rPr>
      <t xml:space="preserve">Transporte  </t>
    </r>
    <r>
      <rPr>
        <b/>
        <sz val="10"/>
        <color rgb="FFFF0000"/>
        <rFont val="Arial"/>
      </rPr>
      <t>Cálculo do valor: [(n passag dia × vlr VT × n dias mês ) – (6%xSB)]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</si>
  <si>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A.1)  Valor da passagem do transporte coletivo no município de
                prestação dos serviços</t>
    </r>
    <r>
      <rPr>
        <b/>
        <sz val="10"/>
        <color theme="1"/>
        <rFont val="Arial"/>
      </rPr>
      <t xml:space="preserve"> (Decreto Municipal POA nº ------ 2021)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</si>
  <si>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A.2) Quantidade de passagens por dia por empregado</t>
    </r>
  </si>
  <si>
    <r>
      <rPr>
        <b/>
        <sz val="10"/>
        <color rgb="FFFF0000"/>
        <rFont val="Arial"/>
      </rPr>
      <t xml:space="preserve">     A.4) Participação do empregado em percentual do salário-base  </t>
    </r>
    <r>
      <rPr>
        <b/>
        <sz val="10"/>
        <color rgb="FFFF0000"/>
        <rFont val="Arial"/>
      </rPr>
      <t>(cláusula 34, §1º, da CCT 2021/2023)</t>
    </r>
  </si>
  <si>
    <r>
      <rPr>
        <b/>
        <sz val="10"/>
        <color theme="1"/>
        <rFont val="Arial"/>
      </rPr>
      <t xml:space="preserve">Auxílio-Refeição/Alimentação  </t>
    </r>
    <r>
      <rPr>
        <b/>
        <sz val="10"/>
        <color rgb="FFFF0000"/>
        <rFont val="Arial"/>
      </rPr>
      <t>Cálculo do valor = [(30xVA)x(1-0,20)]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</si>
  <si>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B.1) Valor do Auxílio-Alimentação  </t>
    </r>
    <r>
      <rPr>
        <b/>
        <sz val="10"/>
        <color theme="1"/>
        <rFont val="Arial"/>
      </rPr>
      <t xml:space="preserve">(cláusula 33, §10, da CCT 2021/2023) 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</si>
  <si>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B.2) Quantidade de dias do mês de recebimento de auxílio-alimentação</t>
    </r>
  </si>
  <si>
    <r>
      <rPr>
        <b/>
        <sz val="9"/>
        <color rgb="FFFF0000"/>
        <rFont val="Arial"/>
      </rPr>
      <t xml:space="preserve">     B.3) Participação do empregado em percentual sobre o auxílio-alimentação </t>
    </r>
    <r>
      <rPr>
        <b/>
        <sz val="9"/>
        <color rgb="FFFF0000"/>
        <rFont val="Arial"/>
      </rPr>
      <t xml:space="preserve">(cláusula 33, §3º, da CCT 2021/2023) </t>
    </r>
  </si>
  <si>
    <r>
      <rPr>
        <b/>
        <sz val="10"/>
        <color theme="1"/>
        <rFont val="Arial"/>
      </rPr>
      <t xml:space="preserve">Seguro de Vida </t>
    </r>
    <r>
      <rPr>
        <b/>
        <sz val="9"/>
        <color rgb="FFFF0000"/>
        <rFont val="Arial"/>
      </rPr>
      <t xml:space="preserve">Cálculo do valor: 26 x Rem x 0,023%  </t>
    </r>
    <r>
      <rPr>
        <b/>
        <sz val="9"/>
        <color theme="1"/>
        <rFont val="Arial"/>
      </rPr>
      <t xml:space="preserve"> (cláusula 38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</si>
  <si>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r>
      <rPr>
        <b/>
        <sz val="10"/>
        <color theme="1"/>
        <rFont val="Arial"/>
      </rPr>
      <t xml:space="preserve">Auxílio-Funeral   </t>
    </r>
    <r>
      <rPr>
        <b/>
        <sz val="9"/>
        <color rgb="FFFF0000"/>
        <rFont val="Arial"/>
      </rPr>
      <t xml:space="preserve">Cálculo do valor: (SB x 0,52066%)/12  </t>
    </r>
    <r>
      <rPr>
        <b/>
        <sz val="9"/>
        <color theme="1"/>
        <rFont val="Arial"/>
      </rPr>
      <t>(cláusula 37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</si>
  <si>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r>
      <rPr>
        <b/>
        <sz val="10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z val="10"/>
        <color rgb="FF008080"/>
        <rFont val="Arial"/>
      </rPr>
      <t xml:space="preserve"> </t>
    </r>
    <r>
      <rPr>
        <b/>
        <sz val="10"/>
        <color rgb="FF000000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</si>
  <si>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</t>
    </r>
    <r>
      <rPr>
        <b/>
        <sz val="8"/>
        <color rgb="FFFF0000"/>
        <rFont val="Arial"/>
      </rPr>
      <t>Cálculo do valor = {Rem/12 + 13º/12= a (Rem/12)/12 + Férias/12= a (Rem/12)/12 + (1/3xFérias)/12= a 1/3x[(Rem/12)/12]} x (30/30=1) x 5% de rotatividade anual - Os reflexos de 13º, F e 1/3F são referentes a 1 mês de APInd - Na prorrogação, poderão ser considerados 3 dias conforme Lei nº 12.506/2011, dependendo da análise do nº de ocorrências deste evento no período.</t>
    </r>
  </si>
  <si>
    <r>
      <rPr>
        <b/>
        <sz val="10"/>
        <color theme="1"/>
        <rFont val="Arial"/>
      </rPr>
      <t xml:space="preserve">Aviso Prévio Trabalhado       </t>
    </r>
    <r>
      <rPr>
        <b/>
        <sz val="10"/>
        <color rgb="FFFF0000"/>
        <rFont val="Arial"/>
      </rPr>
      <t>(</t>
    </r>
    <r>
      <rPr>
        <b/>
        <sz val="9"/>
        <color rgb="FFFF0000"/>
        <rFont val="Arial"/>
      </rPr>
      <t>negociar extinção/redução na 1ª prorrogação)  Cálculo do valor= [(Rem1/30)x7]/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contratox100% dos empregados - ao final do contrato  </t>
    </r>
  </si>
  <si>
    <r>
      <rPr>
        <b/>
        <sz val="10"/>
        <color theme="1"/>
        <rFont val="Arial"/>
      </rPr>
      <t>Multa do FGTS sobre o Aviso PrévioTrabalhado e Aviso Prévio Indenizado</t>
    </r>
    <r>
      <rPr>
        <b/>
        <sz val="8"/>
        <color rgb="FFFF0000"/>
        <rFont val="Arial"/>
      </rPr>
      <t xml:space="preserve">Obrigatória a cotação de 4% sobre o valor do Módulo 1 – Composição da Remuneração1, conforme Anexo XII da IN Seges nº 5/2017 </t>
    </r>
  </si>
  <si>
    <r>
      <rPr>
        <b/>
        <sz val="11"/>
        <color rgb="FF000000"/>
        <rFont val="Arial"/>
      </rPr>
      <t>Base de cálculo para o Custo de Reposição do Profissional Ausente (substituto): BCCPA = MÓDULO 1 (= a Rem2) + MÓDULO 2 + MÓDULO 3 -</t>
    </r>
    <r>
      <rPr>
        <sz val="11"/>
        <color rgb="FF000000"/>
        <rFont val="Arial"/>
      </rPr>
      <t xml:space="preserve"> </t>
    </r>
    <r>
      <rPr>
        <b/>
        <sz val="11"/>
        <color rgb="FFFF0000"/>
        <rFont val="Arial"/>
      </rPr>
      <t xml:space="preserve"> exceto o Substituto na cobertura de Férias e o Afastamento Maternidade, sendo que neste último a Rem e o 13º podem ser compensados pelo INSS,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</si>
  <si>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9"/>
        <color rgb="FFFF0000"/>
        <rFont val="Arial"/>
      </rPr>
      <t>(sem VA e VT)</t>
    </r>
    <r>
      <rPr>
        <b/>
        <sz val="11"/>
        <color rgb="FFFF0000"/>
        <rFont val="Arial"/>
      </rPr>
      <t xml:space="preserve"> </t>
    </r>
    <r>
      <rPr>
        <b/>
        <sz val="11"/>
        <color rgb="FF0000FF"/>
        <rFont val="Arial"/>
      </rPr>
      <t>=</t>
    </r>
  </si>
  <si>
    <r>
      <rPr>
        <b/>
        <sz val="10"/>
        <color rgb="FF000000"/>
        <rFont val="Arial"/>
      </rPr>
      <t xml:space="preserve">Substituto na cobertura de Férias  </t>
    </r>
    <r>
      <rPr>
        <b/>
        <sz val="9"/>
        <color rgb="FFFF0000"/>
        <rFont val="Arial"/>
      </rPr>
      <t xml:space="preserve">Obrigatória a cotação de 9,075% sobre o valor do Módulo 1 - Composição da Remuneração, </t>
    </r>
    <r>
      <rPr>
        <b/>
        <sz val="9"/>
        <color rgb="FF0066CC"/>
        <rFont val="Arial"/>
      </rPr>
      <t xml:space="preserve">mais </t>
    </r>
    <r>
      <rPr>
        <b/>
        <sz val="9"/>
        <color rgb="FFFF0000"/>
        <rFont val="Arial"/>
      </rPr>
      <t>o percentual do Submódulo 2.2 sobre o cálculo anterior, conforme Anexo XII da IN 5/17 (Férias + Adicional = 12,10% = 9,075% + 3,025%)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</si>
  <si>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</si>
  <si>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</si>
  <si>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</si>
  <si>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8"/>
        <color rgb="FFFF0000"/>
        <rFont val="Arial"/>
      </rPr>
      <t>{[((MÓD1 + MÓD1 / 3) + SUB2.2 x (MÓD1 + MÓD1 / 3)) x (4/12)] / 12} x 2% + [(SUB2.3 - VA - VT + MÓD3) x (4/12)] x 2%</t>
    </r>
  </si>
  <si>
    <r>
      <rPr>
        <b/>
        <sz val="10"/>
        <color theme="1"/>
        <rFont val="Arial"/>
      </rPr>
      <t>Substituto na cobertura de Outras ausências (especificar)
Substituto na cobertura de Ausência por doença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 xml:space="preserve">(incluído)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 
Incluído por permissão da IN Seges nº 5/2017, Anexo VII-B, item 1.7, alíneas "b" e "c".5.</t>
    </r>
  </si>
  <si>
    <t>Uniformes</t>
  </si>
  <si>
    <t xml:space="preserve">Outros  </t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</si>
  <si>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a) PIS  </t>
    </r>
    <r>
      <rPr>
        <sz val="8"/>
        <color rgb="FFFF0000"/>
        <rFont val="Arial"/>
      </rPr>
      <t>(depende do regime de tributação - utilizada a hipótese de Lucro Real ou Presumido)</t>
    </r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</si>
  <si>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b) COFINS       </t>
    </r>
    <r>
      <rPr>
        <sz val="9"/>
        <color rgb="FFFF0000"/>
        <rFont val="Arial"/>
      </rPr>
      <t>(depende do regime de tributação - utilizada a hipótese de Lucro Real ou Presumido)</t>
    </r>
  </si>
  <si>
    <r>
      <rPr>
        <b/>
        <sz val="10"/>
        <color theme="1"/>
        <rFont val="Arial"/>
      </rPr>
      <t xml:space="preserve"> c) IRPJ</t>
    </r>
    <r>
      <rPr>
        <b/>
        <sz val="10"/>
        <color rgb="FF0000FF"/>
        <rFont val="Arial"/>
      </rPr>
      <t xml:space="preserve"> </t>
    </r>
    <r>
      <rPr>
        <b/>
        <sz val="10"/>
        <color rgb="FF0000FF"/>
        <rFont val="Arial"/>
      </rPr>
      <t>-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</si>
  <si>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b/>
        <sz val="10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>Em face dos Acórdãos TCU nºs 950/2007-P e 205/2018-P, o licitante não pode cotar expressamente este tributo.</t>
    </r>
  </si>
  <si>
    <r>
      <rPr>
        <b/>
        <sz val="10"/>
        <color theme="1"/>
        <rFont val="Arial"/>
      </rPr>
      <t xml:space="preserve">  a) ISS             </t>
    </r>
    <r>
      <rPr>
        <b/>
        <sz val="10"/>
        <color rgb="FFFF0000"/>
        <rFont val="Arial"/>
      </rPr>
      <t>( Lei comp Minic Julio de Cast. .55/2017 )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</si>
  <si>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POSTO DE TRABALHO
</t>
    </r>
  </si>
  <si>
    <r>
      <rPr>
        <b/>
        <sz val="10"/>
        <color theme="1"/>
        <rFont val="Arial"/>
      </rPr>
      <t xml:space="preserve">Outros (especificar) </t>
    </r>
    <r>
      <rPr>
        <b/>
        <sz val="14"/>
        <color rgb="FFFF0000"/>
        <rFont val="Arial"/>
      </rPr>
      <t>(excluir linhas que não serão utilizadas)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</si>
  <si>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</si>
  <si>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0"/>
        <color rgb="FF00B0F0"/>
        <rFont val="Arial"/>
      </rPr>
      <t xml:space="preserve">Outros (especificar) </t>
    </r>
    <r>
      <rPr>
        <b/>
        <sz val="12"/>
        <color rgb="FF00B0F0"/>
        <rFont val="Arial"/>
      </rPr>
      <t>(excluir as linhas não utilizadas)</t>
    </r>
  </si>
  <si>
    <r>
      <rPr>
        <b/>
        <sz val="15"/>
        <color theme="1"/>
        <rFont val="Arial"/>
      </rPr>
      <t xml:space="preserve">1. MÓDULOS .
</t>
    </r>
    <r>
      <rPr>
        <b/>
        <sz val="12"/>
        <color rgb="FF000000"/>
        <rFont val="Arial"/>
      </rPr>
      <t xml:space="preserve">Mão de obra
</t>
    </r>
    <r>
      <rPr>
        <b/>
        <sz val="11"/>
        <color rgb="FF000000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</si>
  <si>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Normativo da Categoria Profissional </t>
    </r>
    <r>
      <rPr>
        <b/>
        <sz val="10"/>
        <color rgb="FFC00000"/>
        <rFont val="Arial"/>
      </rPr>
      <t>(PESQUISA MERCADO 200hs)</t>
    </r>
  </si>
  <si>
    <r>
      <rPr>
        <b/>
        <sz val="10"/>
        <color rgb="FFFF0000"/>
        <rFont val="Arial"/>
      </rPr>
      <t xml:space="preserve">Valor do salário x hora adicionais 
</t>
    </r>
    <r>
      <rPr>
        <b/>
        <sz val="10"/>
        <color rgb="FF0000FF"/>
        <rFont val="Arial"/>
      </rPr>
      <t>VSH (s/peri)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do salário normativo / 220 h)</t>
    </r>
  </si>
  <si>
    <r>
      <rPr>
        <b/>
        <sz val="10"/>
        <color rgb="FFFF0000"/>
        <rFont val="Arial"/>
      </rPr>
      <t xml:space="preserve">Vlr do salário × hora com  Adicionais pertinentes 
</t>
    </r>
    <r>
      <rPr>
        <b/>
        <sz val="10"/>
        <color rgb="FF0000FF"/>
        <rFont val="Arial"/>
      </rPr>
      <t>VSH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ou 20% insalub)  e adicional de funcao</t>
    </r>
  </si>
  <si>
    <r>
      <rPr>
        <b/>
        <sz val="10"/>
        <color rgb="FFFF0000"/>
        <rFont val="Arial"/>
      </rPr>
      <t xml:space="preserve">Valor da hora EXTRA sem adicionais pertinentes -  50% 
</t>
    </r>
    <r>
      <rPr>
        <b/>
        <sz val="10"/>
        <color rgb="FF0000FF"/>
        <rFont val="Arial"/>
      </rPr>
      <t>HE (c/peri) = (valor da hora + 50% de peri)</t>
    </r>
  </si>
  <si>
    <r>
      <rPr>
        <b/>
        <sz val="10"/>
        <color rgb="FFFF0000"/>
        <rFont val="Arial"/>
      </rPr>
      <t xml:space="preserve">Valor da hora EXTRA 50% - com Adicionais
</t>
    </r>
    <r>
      <rPr>
        <b/>
        <sz val="10"/>
        <color rgb="FF0000FF"/>
        <rFont val="Arial"/>
      </rPr>
      <t>HE (c/peri) = (valor da hora + 30% de peri) + 50%</t>
    </r>
  </si>
  <si>
    <r>
      <rPr>
        <b/>
        <sz val="10"/>
        <color rgb="FFFF0000"/>
        <rFont val="Arial"/>
      </rPr>
      <t xml:space="preserve">Valor da hora NOTURNA  com adicionais pertinentes 
</t>
    </r>
    <r>
      <rPr>
        <b/>
        <sz val="10"/>
        <color rgb="FF0000FF"/>
        <rFont val="Arial"/>
      </rPr>
      <t>AN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x 20%</t>
    </r>
  </si>
  <si>
    <r>
      <rPr>
        <b/>
        <sz val="10"/>
        <color rgb="FFFF0000"/>
        <rFont val="Arial"/>
      </rPr>
      <t xml:space="preserve">Valor da hora EXTRA A 100% COM ADICIONAIS PERTINENTES 
</t>
    </r>
    <r>
      <rPr>
        <b/>
        <sz val="10"/>
        <color rgb="FF0000FF"/>
        <rFont val="Arial"/>
      </rPr>
      <t>VHP =</t>
    </r>
    <r>
      <rPr>
        <b/>
        <sz val="10"/>
        <color rgb="FFFF0000"/>
        <rFont val="Arial"/>
      </rPr>
      <t xml:space="preserve">  </t>
    </r>
    <r>
      <rPr>
        <b/>
        <sz val="10"/>
        <color rgb="FF0000FF"/>
        <rFont val="Arial"/>
      </rPr>
      <t>(30% do valor da hora sem peri)</t>
    </r>
  </si>
  <si>
    <r>
      <rPr>
        <b/>
        <sz val="10"/>
        <color rgb="FFFF0000"/>
        <rFont val="Arial"/>
      </rPr>
      <t xml:space="preserve">Valor do adicional de periculosidade              </t>
    </r>
    <r>
      <rPr>
        <b/>
        <sz val="9"/>
        <color rgb="FFFF0000"/>
        <rFont val="Arial"/>
      </rPr>
      <t xml:space="preserve">  </t>
    </r>
    <r>
      <rPr>
        <b/>
        <sz val="10"/>
        <color rgb="FF0000FF"/>
        <rFont val="Arial"/>
      </rPr>
      <t>(30% do salário normativo)</t>
    </r>
  </si>
  <si>
    <r>
      <rPr>
        <b/>
        <sz val="10"/>
        <color theme="1"/>
        <rFont val="Arial"/>
      </rPr>
      <t>Adicional de Periculosidade</t>
    </r>
    <r>
      <rPr>
        <b/>
        <sz val="10"/>
        <color rgb="FFFF0000"/>
        <rFont val="Arial"/>
      </rPr>
      <t xml:space="preserve"> (Lei nº 12.740/2012)    (30% do Salário-Base) </t>
    </r>
    <r>
      <rPr>
        <b/>
        <sz val="10"/>
        <color theme="1"/>
        <rFont val="Arial"/>
      </rPr>
      <t xml:space="preserve">
(cláusula 29 da CCT 2021/2023)</t>
    </r>
  </si>
  <si>
    <r>
      <rPr>
        <b/>
        <sz val="10"/>
        <color theme="1"/>
        <rFont val="Arial"/>
      </rPr>
      <t>Adicional de Insalubridade</t>
    </r>
    <r>
      <rPr>
        <b/>
        <sz val="10"/>
        <color rgb="FFFF0000"/>
        <rFont val="Arial"/>
      </rPr>
      <t xml:space="preserve"> (MEDIANTE LAUDO)</t>
    </r>
  </si>
  <si>
    <r>
      <rPr>
        <b/>
        <sz val="10"/>
        <color theme="1"/>
        <rFont val="Arial"/>
      </rPr>
      <t xml:space="preserve">Adicional Noturno  : </t>
    </r>
    <r>
      <rPr>
        <b/>
        <sz val="10"/>
        <color rgb="FF0070C0"/>
        <rFont val="Arial"/>
      </rPr>
      <t xml:space="preserve">20% s/salario + vantag </t>
    </r>
    <r>
      <rPr>
        <b/>
        <sz val="10"/>
        <color rgb="FF00B050"/>
        <rFont val="Arial"/>
      </rPr>
      <t>(INFORMAR realizadas)</t>
    </r>
  </si>
  <si>
    <r>
      <rPr>
        <b/>
        <sz val="10"/>
        <color rgb="FF000000"/>
        <rFont val="Arial"/>
      </rPr>
      <t>Adicional de Hora Noturna Reduzida</t>
    </r>
    <r>
      <rPr>
        <b/>
        <sz val="10"/>
        <color rgb="FFFF0000"/>
        <rFont val="Arial"/>
      </rPr>
      <t xml:space="preserve"> (Hora Reduzida Noturna como Extra) </t>
    </r>
    <r>
      <rPr>
        <b/>
        <sz val="10"/>
        <color rgb="FF0000FF"/>
        <rFont val="Arial"/>
      </rPr>
      <t xml:space="preserve">(HRN que excedeu de 190,67h) </t>
    </r>
    <r>
      <rPr>
        <b/>
        <sz val="10"/>
        <color rgb="FFFF0000"/>
        <rFont val="Arial"/>
      </rPr>
      <t xml:space="preserve">Cálculo do valor: HE (c/peri) x 4,33 h x 2 vig.)   [195h (=180h + 15h) - 190,67 = 4,33h como horas extras, sendo  15 = 15 x (7hx1,1428571 – 7h) </t>
    </r>
    <r>
      <rPr>
        <b/>
        <sz val="10"/>
        <color rgb="FF0000FF"/>
        <rFont val="Arial"/>
      </rPr>
      <t>Das 22h às 5h</t>
    </r>
    <r>
      <rPr>
        <b/>
        <sz val="10"/>
        <color rgb="FF000000"/>
        <rFont val="Arial"/>
      </rPr>
      <t xml:space="preserve"> (cláusula 28 da CCT 2021/2023)</t>
    </r>
  </si>
  <si>
    <r>
      <rPr>
        <b/>
        <sz val="10"/>
        <color rgb="FF000000"/>
        <rFont val="Arial"/>
      </rPr>
      <t xml:space="preserve">Adicional para Troca de Uniforme -  Cálculo do valor: 1/6 do salário-hora por dia = </t>
    </r>
    <r>
      <rPr>
        <b/>
        <sz val="10"/>
        <color rgb="FFFF0000"/>
        <rFont val="Arial"/>
      </rPr>
      <t xml:space="preserve">(VSH/6=1,34)x1,3x 2x15 </t>
    </r>
    <r>
      <rPr>
        <b/>
        <sz val="10"/>
        <color rgb="FF000000"/>
        <rFont val="Arial"/>
      </rPr>
      <t xml:space="preserve"> (cláusulas 16 e 31, §7º, da CCT 2021/2023)</t>
    </r>
  </si>
  <si>
    <r>
      <rPr>
        <b/>
        <sz val="10"/>
        <color rgb="FF000000"/>
        <rFont val="Arial"/>
      </rPr>
      <t>Hrs extras A 50%</t>
    </r>
    <r>
      <rPr>
        <b/>
        <sz val="10"/>
        <color rgb="FF00B050"/>
        <rFont val="Arial"/>
      </rPr>
      <t>(INFORMAR realizadas)</t>
    </r>
  </si>
  <si>
    <r>
      <rPr>
        <b/>
        <sz val="10"/>
        <color rgb="FF000000"/>
        <rFont val="Arial"/>
      </rPr>
      <t>Hrs extras A 100%</t>
    </r>
    <r>
      <rPr>
        <b/>
        <sz val="10"/>
        <color rgb="FF00B050"/>
        <rFont val="Arial"/>
      </rPr>
      <t xml:space="preserve"> (INFORMAR realizadas)</t>
    </r>
  </si>
  <si>
    <r>
      <rPr>
        <b/>
        <sz val="10"/>
        <color theme="1"/>
        <rFont val="Arial"/>
      </rPr>
      <t xml:space="preserve">RSR (Repouso Semanal Remunerado) - </t>
    </r>
    <r>
      <rPr>
        <b/>
        <sz val="10"/>
        <color rgb="FFFF0000"/>
        <rFont val="Arial"/>
      </rPr>
      <t>Cálculo do valor: 20% sobre os adicionais pertinentes) -</t>
    </r>
    <r>
      <rPr>
        <b/>
        <sz val="10"/>
        <color theme="1"/>
        <rFont val="Arial"/>
      </rPr>
      <t xml:space="preserve"> (cláusula 32 da CCT 2021/2023) -</t>
    </r>
    <r>
      <rPr>
        <b/>
        <sz val="10"/>
        <color rgb="FFFF0000"/>
        <rFont val="Arial"/>
      </rPr>
      <t xml:space="preserve"> </t>
    </r>
    <r>
      <rPr>
        <b/>
        <strike/>
        <sz val="10"/>
        <color rgb="FF0000FF"/>
        <rFont val="Arial"/>
      </rPr>
      <t>(???? Item controverso - consulte sua CCT ou assessoria jurídica)</t>
    </r>
    <r>
      <rPr>
        <b/>
        <strike/>
        <sz val="10"/>
        <color theme="1"/>
        <rFont val="Arial"/>
      </rPr>
      <t xml:space="preserve">. </t>
    </r>
    <r>
      <rPr>
        <b/>
        <strike/>
        <sz val="10"/>
        <color rgb="FF0000FF"/>
        <rFont val="Arial"/>
      </rPr>
      <t>Se não tiver na CCT não cotar</t>
    </r>
  </si>
  <si>
    <r>
      <rPr>
        <b/>
        <sz val="10"/>
        <color theme="1"/>
        <rFont val="Arial"/>
      </rPr>
      <t xml:space="preserve">Intervalo Intrajornada </t>
    </r>
    <r>
      <rPr>
        <b/>
        <sz val="10"/>
        <color rgb="FFFF0000"/>
        <rFont val="Arial"/>
      </rPr>
      <t>(Adicional de Intervalo)  Cálculo do valor: HE (s/peri) x 15d x2vigx</t>
    </r>
    <r>
      <rPr>
        <b/>
        <sz val="10"/>
        <color rgb="FF0000FF"/>
        <rFont val="Arial"/>
      </rPr>
      <t>0,5h</t>
    </r>
    <r>
      <rPr>
        <b/>
        <sz val="10"/>
        <color rgb="FFFF0000"/>
        <rFont val="Arial"/>
      </rPr>
      <t>) - (</t>
    </r>
    <r>
      <rPr>
        <b/>
        <sz val="10"/>
        <color theme="1"/>
        <rFont val="Arial"/>
      </rPr>
      <t>cláusula 69 da CCT 2021/2023)</t>
    </r>
  </si>
  <si>
    <r>
      <rPr>
        <b/>
        <sz val="11"/>
        <color theme="1"/>
        <rFont val="Arial"/>
      </rPr>
      <t xml:space="preserve">Total da Remuneração de verbas de natureza indenizatória nas quais não incidem INSS, FGTS, Férias, 13º, etc. -  </t>
    </r>
    <r>
      <rPr>
        <b/>
        <sz val="11"/>
        <color rgb="FFFF0000"/>
        <rFont val="Arial"/>
      </rPr>
      <t>Empregado só recebe se estiver trabalhando.</t>
    </r>
  </si>
  <si>
    <r>
      <rPr>
        <b/>
        <sz val="14"/>
        <color theme="1"/>
        <rFont val="Arial"/>
      </rPr>
      <t xml:space="preserve">Remuneração 2 = Total da Remuneração que o empregado irá receber
</t>
    </r>
    <r>
      <rPr>
        <b/>
        <sz val="11"/>
        <color rgb="FF0000FF"/>
        <rFont val="Arial"/>
      </rPr>
      <t>Valor entra nos seguintes cálculos: Item 2, "A" - Quadro-Resumo do Custo por Posto de Trabalho, Custos Indiretos, Lucro e Tributos.</t>
    </r>
  </si>
  <si>
    <r>
      <rPr>
        <b/>
        <sz val="11"/>
        <color rgb="FF000000"/>
        <rFont val="Arial"/>
      </rPr>
      <t xml:space="preserve">Submódulo 2.1 – 13º (décimo terceiro) Salário </t>
    </r>
    <r>
      <rPr>
        <b/>
        <strike/>
        <sz val="11"/>
        <color rgb="FF993366"/>
        <rFont val="Arial"/>
      </rPr>
      <t>(Férias???)</t>
    </r>
    <r>
      <rPr>
        <b/>
        <strike/>
        <sz val="11"/>
        <color rgb="FF808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</si>
  <si>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r>
      <rPr>
        <b/>
        <sz val="11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trike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</si>
  <si>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r>
      <rPr>
        <b/>
        <sz val="10"/>
        <color rgb="FF000000"/>
        <rFont val="Arial"/>
      </rPr>
      <t>13º (décimo terceiro) Salário</t>
    </r>
    <r>
      <rPr>
        <b/>
        <sz val="11"/>
        <color rgb="FF000000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Remuneração1, conforme Anexo XII da IN 5/17</t>
    </r>
  </si>
  <si>
    <r>
      <rPr>
        <b/>
        <strike/>
        <sz val="10"/>
        <color rgb="FFFF0000"/>
        <rFont val="Arial"/>
      </rPr>
      <t>(Férias e ???)</t>
    </r>
    <r>
      <rPr>
        <b/>
        <sz val="11"/>
        <color rgb="FF808000"/>
        <rFont val="Arial"/>
      </rPr>
      <t xml:space="preserve"> </t>
    </r>
    <r>
      <rPr>
        <b/>
        <sz val="10"/>
        <color rgb="FF000000"/>
        <rFont val="Arial"/>
      </rPr>
      <t>Adicional de Férias</t>
    </r>
    <r>
      <rPr>
        <b/>
        <sz val="10"/>
        <color rgb="FF808000"/>
        <rFont val="Arial"/>
      </rPr>
      <t xml:space="preserve"> </t>
    </r>
    <r>
      <rPr>
        <b/>
        <sz val="8"/>
        <color rgb="FFFF0000"/>
        <rFont val="Arial"/>
      </rPr>
      <t xml:space="preserve">Obrigatória a cotação de 3,025% sobre o valor do Módulo 1 – Composição da Remuneração1. </t>
    </r>
    <r>
      <rPr>
        <b/>
        <sz val="9"/>
        <color rgb="FF0000FF"/>
        <rFont val="Arial"/>
      </rPr>
      <t xml:space="preserve"> É vedada a cotação de Férias neste Submódulo, </t>
    </r>
    <r>
      <rPr>
        <b/>
        <sz val="10"/>
        <color rgb="FF00B050"/>
        <rFont val="Arial"/>
      </rPr>
      <t>em face de tratar-se de Conta Vinculada</t>
    </r>
    <r>
      <rPr>
        <b/>
        <sz val="9"/>
        <color rgb="FF0000FF"/>
        <rFont val="Arial"/>
      </rPr>
      <t>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 Na hipótese de o contrato não ser prorrogado, o pagamento relativo a Férias do empregado deverá ser efetivado pela provisão feita no Submódulo 4.1.A.</t>
    </r>
  </si>
  <si>
    <r>
      <rPr>
        <sz val="9"/>
        <color rgb="FF000000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sz val="9"/>
        <color rgb="FF000000"/>
        <rFont val="Arial"/>
      </rPr>
      <t>férias</t>
    </r>
    <r>
      <rPr>
        <sz val="9"/>
        <color rgb="FF000000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  <r>
      <rPr>
        <sz val="9"/>
        <color rgb="FF000000"/>
        <rFont val="Arial"/>
      </rPr>
      <t xml:space="preserve"> </t>
    </r>
    <r>
      <rPr>
        <b/>
        <strike/>
        <sz val="9"/>
        <color rgb="FF0000FF"/>
        <rFont val="Arial"/>
      </rPr>
      <t>EXCLUIR A NOTA 3, POIS  MODELAGEM É DE APENAS 1 FÉRIAS</t>
    </r>
  </si>
  <si>
    <r>
      <rPr>
        <b/>
        <sz val="11"/>
        <color rgb="FF000000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 xml:space="preserve"> (Base de Cálculo = Módulo 1 (Rem1) + Submódulo 2.1)</t>
    </r>
  </si>
  <si>
    <r>
      <rPr>
        <b/>
        <sz val="10"/>
        <color theme="1"/>
        <rFont val="Arial"/>
      </rPr>
      <t xml:space="preserve">RAT x FAP  </t>
    </r>
    <r>
      <rPr>
        <b/>
        <sz val="11"/>
        <color rgb="FF0000FF"/>
        <rFont val="Arial"/>
      </rPr>
      <t xml:space="preserve"> 
</t>
    </r>
    <r>
      <rPr>
        <b/>
        <sz val="8"/>
        <color rgb="FFFF0000"/>
        <rFont val="Arial"/>
      </rPr>
      <t>Cálculo do valor: % do RAT x FAP (Fator Acidentário de Prevenção de cada empresa)</t>
    </r>
  </si>
  <si>
    <r>
      <rPr>
        <b/>
        <sz val="10"/>
        <color theme="1"/>
        <rFont val="Arial"/>
      </rPr>
      <t xml:space="preserve">Transporte  </t>
    </r>
    <r>
      <rPr>
        <b/>
        <sz val="10"/>
        <color rgb="FFFF0000"/>
        <rFont val="Arial"/>
      </rPr>
      <t>Cálculo do valor: [(n passag dia × vlr VT × n dias mês ) – (6%xSB)]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</si>
  <si>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A.1)  Valor da passagem do transporte coletivo no município de
                prestação dos serviços</t>
    </r>
    <r>
      <rPr>
        <b/>
        <sz val="10"/>
        <color theme="1"/>
        <rFont val="Arial"/>
      </rPr>
      <t xml:space="preserve"> (Decreto Municipal POA nº ------ 2021)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</si>
  <si>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A.2) Quantidade de passagens por dia por empregado</t>
    </r>
  </si>
  <si>
    <r>
      <rPr>
        <b/>
        <sz val="10"/>
        <color rgb="FFFF0000"/>
        <rFont val="Arial"/>
      </rPr>
      <t xml:space="preserve">     A.4) Participação do empregado em percentual do salário-base  </t>
    </r>
    <r>
      <rPr>
        <b/>
        <sz val="10"/>
        <color rgb="FFFF0000"/>
        <rFont val="Arial"/>
      </rPr>
      <t>(cláusula 34, §1º, da CCT 2021/2023)</t>
    </r>
  </si>
  <si>
    <r>
      <rPr>
        <b/>
        <sz val="10"/>
        <color theme="1"/>
        <rFont val="Arial"/>
      </rPr>
      <t xml:space="preserve">Auxílio-Refeição/Alimentação  </t>
    </r>
    <r>
      <rPr>
        <b/>
        <sz val="10"/>
        <color rgb="FFFF0000"/>
        <rFont val="Arial"/>
      </rPr>
      <t>Cálculo do valor = [(30xVA)x(1-0,20)]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</si>
  <si>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B.1) Valor do Auxílio-Alimentação  </t>
    </r>
    <r>
      <rPr>
        <b/>
        <sz val="10"/>
        <color theme="1"/>
        <rFont val="Arial"/>
      </rPr>
      <t xml:space="preserve">(cláusula 33, §10, da CCT 2021/2023) 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</si>
  <si>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B.2) Quantidade de dias do mês de recebimento de auxílio-alimentação</t>
    </r>
  </si>
  <si>
    <r>
      <rPr>
        <b/>
        <sz val="9"/>
        <color rgb="FFFF0000"/>
        <rFont val="Arial"/>
      </rPr>
      <t xml:space="preserve">     B.3) Participação do empregado em percentual sobre o auxílio-alimentação </t>
    </r>
    <r>
      <rPr>
        <b/>
        <sz val="9"/>
        <color rgb="FFFF0000"/>
        <rFont val="Arial"/>
      </rPr>
      <t xml:space="preserve">(cláusula 33, §3º, da CCT 2021/2023) </t>
    </r>
  </si>
  <si>
    <r>
      <rPr>
        <b/>
        <sz val="10"/>
        <color theme="1"/>
        <rFont val="Arial"/>
      </rPr>
      <t xml:space="preserve">Seguro de Vida </t>
    </r>
    <r>
      <rPr>
        <b/>
        <sz val="9"/>
        <color rgb="FFFF0000"/>
        <rFont val="Arial"/>
      </rPr>
      <t xml:space="preserve">Cálculo do valor: 26 x Rem x 0,023%  </t>
    </r>
    <r>
      <rPr>
        <b/>
        <sz val="9"/>
        <color theme="1"/>
        <rFont val="Arial"/>
      </rPr>
      <t xml:space="preserve"> (cláusula 38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</si>
  <si>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r>
      <rPr>
        <b/>
        <sz val="10"/>
        <color theme="1"/>
        <rFont val="Arial"/>
      </rPr>
      <t xml:space="preserve">Auxílio-Funeral   </t>
    </r>
    <r>
      <rPr>
        <b/>
        <sz val="9"/>
        <color rgb="FFFF0000"/>
        <rFont val="Arial"/>
      </rPr>
      <t xml:space="preserve">Cálculo do valor: (SB x 0,52066%)/12  </t>
    </r>
    <r>
      <rPr>
        <b/>
        <sz val="9"/>
        <color theme="1"/>
        <rFont val="Arial"/>
      </rPr>
      <t>(cláusula 37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</si>
  <si>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t xml:space="preserve">Plano de Beneficio Familiar </t>
  </si>
  <si>
    <r>
      <rPr>
        <b/>
        <sz val="10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z val="10"/>
        <color rgb="FF008080"/>
        <rFont val="Arial"/>
      </rPr>
      <t xml:space="preserve"> </t>
    </r>
    <r>
      <rPr>
        <b/>
        <sz val="10"/>
        <color rgb="FF000000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</si>
  <si>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</t>
    </r>
    <r>
      <rPr>
        <b/>
        <sz val="8"/>
        <color rgb="FFFF0000"/>
        <rFont val="Arial"/>
      </rPr>
      <t>Cálculo do valor = {Rem/12 + 13º/12= a (Rem/12)/12 + Férias/12= a (Rem/12)/12 + (1/3xFérias)/12= a 1/3x[(Rem/12)/12]} x (30/30=1) x 5% de rotatividade anual - Os reflexos de 13º, F e 1/3F são referentes a 1 mês de APInd - Na prorrogação, poderão ser considerados 3 dias conforme Lei nº 12.506/2011, dependendo da análise do nº de ocorrências deste evento no período.</t>
    </r>
  </si>
  <si>
    <r>
      <rPr>
        <b/>
        <sz val="10"/>
        <color theme="1"/>
        <rFont val="Arial"/>
      </rPr>
      <t xml:space="preserve">Aviso Prévio Trabalhado       </t>
    </r>
    <r>
      <rPr>
        <b/>
        <sz val="10"/>
        <color rgb="FFFF0000"/>
        <rFont val="Arial"/>
      </rPr>
      <t>(</t>
    </r>
    <r>
      <rPr>
        <b/>
        <sz val="9"/>
        <color rgb="FFFF0000"/>
        <rFont val="Arial"/>
      </rPr>
      <t>negociar extinção/redução na 1ª prorrogação)  Cálculo do valor= [(Rem1/30)x7]/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contratox100% dos empregados - ao final do contrato  </t>
    </r>
  </si>
  <si>
    <r>
      <rPr>
        <b/>
        <sz val="10"/>
        <color theme="1"/>
        <rFont val="Arial"/>
      </rPr>
      <t>Multa do FGTS sobre o Aviso PrévioTrabalhado e Aviso Prévio Indenizado</t>
    </r>
    <r>
      <rPr>
        <b/>
        <sz val="8"/>
        <color rgb="FFFF0000"/>
        <rFont val="Arial"/>
      </rPr>
      <t xml:space="preserve">Obrigatória a cotação de 4% sobre o valor do Módulo 1 – Composição da Remuneração1, conforme Anexo XII da IN Seges nº 5/2017 </t>
    </r>
  </si>
  <si>
    <r>
      <rPr>
        <b/>
        <sz val="11"/>
        <color rgb="FF000000"/>
        <rFont val="Arial"/>
      </rPr>
      <t>Base de cálculo para o Custo de Reposição do Profissional Ausente (substituto): BCCPA = MÓDULO 1 (= a Rem2) + MÓDULO 2 + MÓDULO 3 -</t>
    </r>
    <r>
      <rPr>
        <sz val="11"/>
        <color rgb="FF000000"/>
        <rFont val="Arial"/>
      </rPr>
      <t xml:space="preserve"> </t>
    </r>
    <r>
      <rPr>
        <b/>
        <sz val="11"/>
        <color rgb="FFFF0000"/>
        <rFont val="Arial"/>
      </rPr>
      <t xml:space="preserve"> exceto o Substituto na cobertura de Férias e o Afastamento Maternidade, sendo que neste último a Rem e o 13º podem ser compensados pelo INSS,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</si>
  <si>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9"/>
        <color rgb="FFFF0000"/>
        <rFont val="Arial"/>
      </rPr>
      <t>(sem VA e VT)</t>
    </r>
    <r>
      <rPr>
        <b/>
        <sz val="11"/>
        <color rgb="FFFF0000"/>
        <rFont val="Arial"/>
      </rPr>
      <t xml:space="preserve"> </t>
    </r>
    <r>
      <rPr>
        <b/>
        <sz val="11"/>
        <color rgb="FF0000FF"/>
        <rFont val="Arial"/>
      </rPr>
      <t>=</t>
    </r>
  </si>
  <si>
    <r>
      <rPr>
        <b/>
        <sz val="10"/>
        <color rgb="FF000000"/>
        <rFont val="Arial"/>
      </rPr>
      <t xml:space="preserve">Substituto na cobertura de Férias  </t>
    </r>
    <r>
      <rPr>
        <b/>
        <sz val="9"/>
        <color rgb="FFFF0000"/>
        <rFont val="Arial"/>
      </rPr>
      <t xml:space="preserve">Obrigatória a cotação de 9,075% sobre o valor do Módulo 1 - Composição da Remuneração, </t>
    </r>
    <r>
      <rPr>
        <b/>
        <sz val="9"/>
        <color rgb="FF0066CC"/>
        <rFont val="Arial"/>
      </rPr>
      <t xml:space="preserve">mais </t>
    </r>
    <r>
      <rPr>
        <b/>
        <sz val="9"/>
        <color rgb="FFFF0000"/>
        <rFont val="Arial"/>
      </rPr>
      <t>o percentual do Submódulo 2.2 sobre o cálculo anterior, conforme Anexo XII da IN 5/17 (Férias + Adicional = 12,10% = 9,075% + 3,025%)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</si>
  <si>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</si>
  <si>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</si>
  <si>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</si>
  <si>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8"/>
        <color rgb="FFFF0000"/>
        <rFont val="Arial"/>
      </rPr>
      <t>{[((MÓD1 + MÓD1 / 3) + SUB2.2 x (MÓD1 + MÓD1 / 3)) x (4/12)] / 12} x 2% + [(SUB2.3 - VA - VT + MÓD3) x (4/12)] x 2%</t>
    </r>
  </si>
  <si>
    <r>
      <rPr>
        <b/>
        <sz val="10"/>
        <color theme="1"/>
        <rFont val="Arial"/>
      </rPr>
      <t>Substituto na cobertura de Outras ausências (especificar)
Substituto na cobertura de Ausência por doença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 xml:space="preserve">(incluído)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 
Incluído por permissão da IN Seges nº 5/2017, Anexo VII-B, item 1.7, alíneas "b" e "c".5.</t>
    </r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</si>
  <si>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a) PIS  </t>
    </r>
    <r>
      <rPr>
        <sz val="8"/>
        <color rgb="FFFF0000"/>
        <rFont val="Arial"/>
      </rPr>
      <t>(depende do regime de tributação - utilizada a hipótese de Lucro Real ou Presumido)</t>
    </r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</si>
  <si>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b) COFINS       </t>
    </r>
    <r>
      <rPr>
        <sz val="9"/>
        <color rgb="FFFF0000"/>
        <rFont val="Arial"/>
      </rPr>
      <t>(depende do regime de tributação - utilizada a hipótese de Lucro Real ou Presumido)</t>
    </r>
  </si>
  <si>
    <r>
      <rPr>
        <b/>
        <sz val="10"/>
        <color theme="1"/>
        <rFont val="Arial"/>
      </rPr>
      <t xml:space="preserve"> c) IRPJ</t>
    </r>
    <r>
      <rPr>
        <b/>
        <sz val="10"/>
        <color rgb="FF0000FF"/>
        <rFont val="Arial"/>
      </rPr>
      <t xml:space="preserve"> </t>
    </r>
    <r>
      <rPr>
        <b/>
        <sz val="10"/>
        <color rgb="FF0000FF"/>
        <rFont val="Arial"/>
      </rPr>
      <t>-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</si>
  <si>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b/>
        <sz val="10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>Em face dos Acórdãos TCU nºs 950/2007-P e 205/2018-P, o licitante não pode cotar expressamente este tributo.</t>
    </r>
  </si>
  <si>
    <t xml:space="preserve">  a) ISS        </t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</si>
  <si>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POSTO DE TRABALHO
</t>
    </r>
  </si>
  <si>
    <r>
      <rPr>
        <b/>
        <sz val="10"/>
        <color theme="1"/>
        <rFont val="Arial"/>
      </rPr>
      <t xml:space="preserve">Outros (especificar) </t>
    </r>
    <r>
      <rPr>
        <b/>
        <sz val="14"/>
        <color rgb="FFFF0000"/>
        <rFont val="Arial"/>
      </rPr>
      <t>(excluir linhas que não serão utilizadas)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</si>
  <si>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</si>
  <si>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0"/>
        <color rgb="FF00B0F0"/>
        <rFont val="Arial"/>
      </rPr>
      <t xml:space="preserve">Outros (especificar) </t>
    </r>
    <r>
      <rPr>
        <b/>
        <sz val="12"/>
        <color rgb="FF00B0F0"/>
        <rFont val="Arial"/>
      </rPr>
      <t>(excluir as linhas não utilizadas)</t>
    </r>
  </si>
  <si>
    <r>
      <rPr>
        <b/>
        <sz val="15"/>
        <color theme="1"/>
        <rFont val="Arial"/>
      </rPr>
      <t xml:space="preserve">1. MÓDULOS .
</t>
    </r>
    <r>
      <rPr>
        <b/>
        <sz val="12"/>
        <color rgb="FF000000"/>
        <rFont val="Arial"/>
      </rPr>
      <t xml:space="preserve">Mão de obra
</t>
    </r>
    <r>
      <rPr>
        <b/>
        <sz val="11"/>
        <color rgb="FF000000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</si>
  <si>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Normativo da Categoria Profissional 
</t>
    </r>
    <r>
      <rPr>
        <b/>
        <sz val="10"/>
        <color rgb="FFC00000"/>
        <rFont val="Arial"/>
      </rPr>
      <t>(PESQUISA MERCADO)
100hs R$ 2.016,00</t>
    </r>
  </si>
  <si>
    <r>
      <rPr>
        <b/>
        <sz val="10"/>
        <color rgb="FFFF0000"/>
        <rFont val="Arial"/>
      </rPr>
      <t xml:space="preserve">Valor do salário x  hora SEM adicionais 
</t>
    </r>
    <r>
      <rPr>
        <b/>
        <sz val="10"/>
        <color rgb="FF0000FF"/>
        <rFont val="Arial"/>
      </rPr>
      <t>VSH (s/peri)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do salário normativo / 220 h)</t>
    </r>
  </si>
  <si>
    <r>
      <rPr>
        <b/>
        <sz val="10"/>
        <color rgb="FFFF0000"/>
        <rFont val="Arial"/>
      </rPr>
      <t xml:space="preserve">Vlr do salário × hora com  Adicionais pertinentes 
</t>
    </r>
    <r>
      <rPr>
        <b/>
        <sz val="10"/>
        <color rgb="FF0000FF"/>
        <rFont val="Arial"/>
      </rPr>
      <t>VSH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ou 20% insalub)  e adicional de funcao</t>
    </r>
  </si>
  <si>
    <r>
      <rPr>
        <b/>
        <sz val="10"/>
        <color rgb="FFFF0000"/>
        <rFont val="Arial"/>
      </rPr>
      <t xml:space="preserve">Valor da hora EXTRA sem adicionais pertinentes -  50% 
</t>
    </r>
    <r>
      <rPr>
        <b/>
        <sz val="10"/>
        <color rgb="FF0000FF"/>
        <rFont val="Arial"/>
      </rPr>
      <t>HE (c/peri) = (valor da hora + 50% de peri)</t>
    </r>
  </si>
  <si>
    <r>
      <rPr>
        <b/>
        <sz val="10"/>
        <color rgb="FFFF0000"/>
        <rFont val="Arial"/>
      </rPr>
      <t xml:space="preserve">Valor da hora EXTRA 50% - com Adicionais
</t>
    </r>
    <r>
      <rPr>
        <b/>
        <sz val="10"/>
        <color rgb="FF0000FF"/>
        <rFont val="Arial"/>
      </rPr>
      <t>HE (c/peri) = (valor da hora + 30% de peri) + 50%</t>
    </r>
  </si>
  <si>
    <r>
      <rPr>
        <b/>
        <sz val="10"/>
        <color rgb="FFFF0000"/>
        <rFont val="Arial"/>
      </rPr>
      <t xml:space="preserve">Valor da hora NOTURNA com ADIC. 20% 
</t>
    </r>
    <r>
      <rPr>
        <b/>
        <sz val="10"/>
        <color rgb="FF0000FF"/>
        <rFont val="Arial"/>
      </rPr>
      <t>AN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x 20%</t>
    </r>
  </si>
  <si>
    <t xml:space="preserve">Valor da hora EXTRA A 75% </t>
  </si>
  <si>
    <r>
      <rPr>
        <b/>
        <sz val="10"/>
        <color rgb="FFFF0000"/>
        <rFont val="Arial"/>
      </rPr>
      <t xml:space="preserve">Valor da hora EXTRA A 100% 
 </t>
    </r>
    <r>
      <rPr>
        <b/>
        <sz val="10"/>
        <color rgb="FF0000FF"/>
        <rFont val="Arial"/>
      </rPr>
      <t>sal hora × 2,5</t>
    </r>
  </si>
  <si>
    <r>
      <rPr>
        <b/>
        <sz val="10"/>
        <color theme="1"/>
        <rFont val="Arial"/>
      </rPr>
      <t>Adicional de Periculosidade</t>
    </r>
    <r>
      <rPr>
        <b/>
        <sz val="10"/>
        <color rgb="FFFF0000"/>
        <rFont val="Arial"/>
      </rPr>
      <t xml:space="preserve"> (Lei nº 12.740/2012)    (30% do Salário-Base) </t>
    </r>
    <r>
      <rPr>
        <b/>
        <sz val="10"/>
        <color theme="1"/>
        <rFont val="Arial"/>
      </rPr>
      <t xml:space="preserve">
(cláusula 29 da CCT 2021/2023)</t>
    </r>
  </si>
  <si>
    <r>
      <rPr>
        <b/>
        <sz val="10"/>
        <color theme="1"/>
        <rFont val="Arial"/>
      </rPr>
      <t>Adicional de Insalubridade</t>
    </r>
    <r>
      <rPr>
        <b/>
        <sz val="10"/>
        <color rgb="FFFF0000"/>
        <rFont val="Arial"/>
      </rPr>
      <t xml:space="preserve"> (MEDIANTE LAUDO)</t>
    </r>
  </si>
  <si>
    <r>
      <rPr>
        <b/>
        <sz val="10"/>
        <color theme="1"/>
        <rFont val="Arial"/>
      </rPr>
      <t xml:space="preserve">Adicional Noturno  : </t>
    </r>
    <r>
      <rPr>
        <b/>
        <sz val="10"/>
        <color rgb="FF0070C0"/>
        <rFont val="Arial"/>
      </rPr>
      <t xml:space="preserve">20% s/salario + vantag </t>
    </r>
    <r>
      <rPr>
        <b/>
        <sz val="10"/>
        <color rgb="FF00B050"/>
        <rFont val="Arial"/>
      </rPr>
      <t>(INFORMAR realizadas)</t>
    </r>
  </si>
  <si>
    <r>
      <rPr>
        <b/>
        <sz val="10"/>
        <color rgb="FF000000"/>
        <rFont val="Arial"/>
      </rPr>
      <t>Adicional de Hora Noturna Reduzida</t>
    </r>
    <r>
      <rPr>
        <b/>
        <sz val="10"/>
        <color rgb="FFFF0000"/>
        <rFont val="Arial"/>
      </rPr>
      <t xml:space="preserve"> (Hora Reduzida Noturna como Extra) </t>
    </r>
    <r>
      <rPr>
        <b/>
        <sz val="10"/>
        <color rgb="FF0000FF"/>
        <rFont val="Arial"/>
      </rPr>
      <t xml:space="preserve">(HRN que excedeu de 190,67h) </t>
    </r>
    <r>
      <rPr>
        <b/>
        <sz val="10"/>
        <color rgb="FFFF0000"/>
        <rFont val="Arial"/>
      </rPr>
      <t xml:space="preserve">Cálculo do valor: HE (c/peri) x 4,33 h x 2 vig.)   [195h (=180h + 15h) - 190,67 = 4,33h como horas extras, sendo  15 = 15 x (7hx1,1428571 – 7h) </t>
    </r>
    <r>
      <rPr>
        <b/>
        <sz val="10"/>
        <color rgb="FF0000FF"/>
        <rFont val="Arial"/>
      </rPr>
      <t>Das 22h às 5h</t>
    </r>
    <r>
      <rPr>
        <b/>
        <sz val="10"/>
        <color rgb="FF000000"/>
        <rFont val="Arial"/>
      </rPr>
      <t xml:space="preserve"> (cláusula 28 da CCT 2021/2023)</t>
    </r>
  </si>
  <si>
    <r>
      <rPr>
        <b/>
        <sz val="10"/>
        <color rgb="FF000000"/>
        <rFont val="Arial"/>
      </rPr>
      <t xml:space="preserve">Adicional para Troca de Uniforme -  Cálculo do valor: 1/6 do salário-hora por dia = </t>
    </r>
    <r>
      <rPr>
        <b/>
        <sz val="10"/>
        <color rgb="FFFF0000"/>
        <rFont val="Arial"/>
      </rPr>
      <t xml:space="preserve">(VSH/6=1,34)x1,3x 2x15 </t>
    </r>
    <r>
      <rPr>
        <b/>
        <sz val="10"/>
        <color rgb="FF000000"/>
        <rFont val="Arial"/>
      </rPr>
      <t xml:space="preserve"> (cláusulas 16 e 31, §7º, da CCT 2021/2023)</t>
    </r>
  </si>
  <si>
    <r>
      <rPr>
        <b/>
        <sz val="10"/>
        <color rgb="FF000000"/>
        <rFont val="Arial"/>
      </rPr>
      <t>Hrs extras A 50%</t>
    </r>
    <r>
      <rPr>
        <b/>
        <sz val="10"/>
        <color rgb="FF00B050"/>
        <rFont val="Arial"/>
      </rPr>
      <t>(INFORMAR realizadas)</t>
    </r>
  </si>
  <si>
    <r>
      <rPr>
        <b/>
        <sz val="10"/>
        <color rgb="FF000000"/>
        <rFont val="Arial"/>
      </rPr>
      <t>Hrs extras A 100%</t>
    </r>
    <r>
      <rPr>
        <b/>
        <sz val="10"/>
        <color rgb="FF00B050"/>
        <rFont val="Arial"/>
      </rPr>
      <t xml:space="preserve"> (INFORMAR realizadas)</t>
    </r>
  </si>
  <si>
    <r>
      <rPr>
        <b/>
        <sz val="10"/>
        <color theme="1"/>
        <rFont val="Arial"/>
      </rPr>
      <t xml:space="preserve">RSR (Repouso Semanal Remunerado) - </t>
    </r>
    <r>
      <rPr>
        <b/>
        <sz val="10"/>
        <color rgb="FFFF0000"/>
        <rFont val="Arial"/>
      </rPr>
      <t>Cálculo do valor: 20% sobre os adicionais pertinentes) -</t>
    </r>
    <r>
      <rPr>
        <b/>
        <sz val="10"/>
        <color theme="1"/>
        <rFont val="Arial"/>
      </rPr>
      <t xml:space="preserve"> (cláusula 32 da CCT 2021/2023) -</t>
    </r>
    <r>
      <rPr>
        <b/>
        <sz val="10"/>
        <color rgb="FFFF0000"/>
        <rFont val="Arial"/>
      </rPr>
      <t xml:space="preserve"> </t>
    </r>
    <r>
      <rPr>
        <b/>
        <strike/>
        <sz val="10"/>
        <color rgb="FF0000FF"/>
        <rFont val="Arial"/>
      </rPr>
      <t>(???? Item controverso - consulte sua CCT ou assessoria jurídica)</t>
    </r>
    <r>
      <rPr>
        <b/>
        <strike/>
        <sz val="10"/>
        <color theme="1"/>
        <rFont val="Arial"/>
      </rPr>
      <t xml:space="preserve">. </t>
    </r>
    <r>
      <rPr>
        <b/>
        <strike/>
        <sz val="10"/>
        <color rgb="FF0000FF"/>
        <rFont val="Arial"/>
      </rPr>
      <t>Se não tiver na CCT não cotar</t>
    </r>
  </si>
  <si>
    <r>
      <rPr>
        <b/>
        <sz val="10"/>
        <color theme="1"/>
        <rFont val="Arial"/>
      </rPr>
      <t xml:space="preserve">Intervalo Intrajornada </t>
    </r>
    <r>
      <rPr>
        <b/>
        <sz val="10"/>
        <color rgb="FFFF0000"/>
        <rFont val="Arial"/>
      </rPr>
      <t>(Adicional de Intervalo)  Cálculo do valor: HE (s/peri) x 15d x2vigx</t>
    </r>
    <r>
      <rPr>
        <b/>
        <sz val="10"/>
        <color rgb="FF0000FF"/>
        <rFont val="Arial"/>
      </rPr>
      <t>0,5h</t>
    </r>
    <r>
      <rPr>
        <b/>
        <sz val="10"/>
        <color rgb="FFFF0000"/>
        <rFont val="Arial"/>
      </rPr>
      <t>) - (</t>
    </r>
    <r>
      <rPr>
        <b/>
        <sz val="10"/>
        <color theme="1"/>
        <rFont val="Arial"/>
      </rPr>
      <t>cláusula 69 da CCT 2021/2023)</t>
    </r>
  </si>
  <si>
    <r>
      <rPr>
        <b/>
        <sz val="11"/>
        <color theme="1"/>
        <rFont val="Arial"/>
      </rPr>
      <t xml:space="preserve">Total da Remuneração de verbas de natureza indenizatória nas quais não incidem INSS, FGTS, Férias, 13º, etc. -  </t>
    </r>
    <r>
      <rPr>
        <b/>
        <sz val="11"/>
        <color rgb="FFFF0000"/>
        <rFont val="Arial"/>
      </rPr>
      <t>Empregado só recebe se estiver trabalhando.</t>
    </r>
  </si>
  <si>
    <r>
      <rPr>
        <b/>
        <sz val="14"/>
        <color theme="1"/>
        <rFont val="Arial"/>
      </rPr>
      <t xml:space="preserve">Remuneração 2 = Total da Remuneração que o empregado irá receber
</t>
    </r>
    <r>
      <rPr>
        <b/>
        <sz val="11"/>
        <color rgb="FF0000FF"/>
        <rFont val="Arial"/>
      </rPr>
      <t>Valor entra nos seguintes cálculos: Item 2, "A" - Quadro-Resumo do Custo por Posto de Trabalho, Custos Indiretos, Lucro e Tributos.</t>
    </r>
  </si>
  <si>
    <r>
      <rPr>
        <b/>
        <sz val="11"/>
        <color rgb="FF000000"/>
        <rFont val="Arial"/>
      </rPr>
      <t xml:space="preserve">Submódulo 2.1 – 13º (décimo terceiro) Salário </t>
    </r>
    <r>
      <rPr>
        <b/>
        <strike/>
        <sz val="11"/>
        <color rgb="FF993366"/>
        <rFont val="Arial"/>
      </rPr>
      <t>(Férias???)</t>
    </r>
    <r>
      <rPr>
        <b/>
        <strike/>
        <sz val="11"/>
        <color rgb="FF808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</si>
  <si>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r>
      <rPr>
        <b/>
        <sz val="11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trike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</si>
  <si>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r>
      <rPr>
        <b/>
        <sz val="10"/>
        <color rgb="FF000000"/>
        <rFont val="Arial"/>
      </rPr>
      <t>13º (décimo terceiro) Salário</t>
    </r>
    <r>
      <rPr>
        <b/>
        <sz val="11"/>
        <color rgb="FF000000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Remuneração1, conforme Anexo XII da IN 5/17</t>
    </r>
  </si>
  <si>
    <r>
      <rPr>
        <b/>
        <strike/>
        <sz val="10"/>
        <color rgb="FFFF0000"/>
        <rFont val="Arial"/>
      </rPr>
      <t>(Férias e ???)</t>
    </r>
    <r>
      <rPr>
        <b/>
        <sz val="11"/>
        <color rgb="FF808000"/>
        <rFont val="Arial"/>
      </rPr>
      <t xml:space="preserve"> </t>
    </r>
    <r>
      <rPr>
        <b/>
        <sz val="10"/>
        <color rgb="FF000000"/>
        <rFont val="Arial"/>
      </rPr>
      <t>Adicional de Férias</t>
    </r>
    <r>
      <rPr>
        <b/>
        <sz val="10"/>
        <color rgb="FF808000"/>
        <rFont val="Arial"/>
      </rPr>
      <t xml:space="preserve"> </t>
    </r>
    <r>
      <rPr>
        <b/>
        <sz val="8"/>
        <color rgb="FFFF0000"/>
        <rFont val="Arial"/>
      </rPr>
      <t xml:space="preserve">Obrigatória a cotação de 3,025% sobre o valor do Módulo 1 – Composição da Remuneração1. </t>
    </r>
    <r>
      <rPr>
        <b/>
        <sz val="9"/>
        <color rgb="FF0000FF"/>
        <rFont val="Arial"/>
      </rPr>
      <t xml:space="preserve"> É vedada a cotação de Férias neste Submódulo, </t>
    </r>
    <r>
      <rPr>
        <b/>
        <sz val="10"/>
        <color rgb="FF00B050"/>
        <rFont val="Arial"/>
      </rPr>
      <t>em face de tratar-se de Conta Vinculada</t>
    </r>
    <r>
      <rPr>
        <b/>
        <sz val="9"/>
        <color rgb="FF0000FF"/>
        <rFont val="Arial"/>
      </rPr>
      <t>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 Na hipótese de o contrato não ser prorrogado, o pagamento relativo a Férias do empregado deverá ser efetivado pela provisão feita no Submódulo 4.1.A.</t>
    </r>
  </si>
  <si>
    <r>
      <rPr>
        <sz val="9"/>
        <color rgb="FF000000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sz val="9"/>
        <color rgb="FF000000"/>
        <rFont val="Arial"/>
      </rPr>
      <t>férias</t>
    </r>
    <r>
      <rPr>
        <sz val="9"/>
        <color rgb="FF000000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  <r>
      <rPr>
        <sz val="9"/>
        <color rgb="FF000000"/>
        <rFont val="Arial"/>
      </rPr>
      <t xml:space="preserve"> </t>
    </r>
    <r>
      <rPr>
        <b/>
        <strike/>
        <sz val="9"/>
        <color rgb="FF0000FF"/>
        <rFont val="Arial"/>
      </rPr>
      <t>EXCLUIR A NOTA 3, POIS  MODELAGEM É DE APENAS 1 FÉRIAS</t>
    </r>
  </si>
  <si>
    <r>
      <rPr>
        <b/>
        <sz val="11"/>
        <color rgb="FF000000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 xml:space="preserve"> (Base de Cálculo = Módulo 1 (Rem1) + Submódulo 2.1)</t>
    </r>
  </si>
  <si>
    <r>
      <rPr>
        <b/>
        <sz val="10"/>
        <color theme="1"/>
        <rFont val="Arial"/>
      </rPr>
      <t xml:space="preserve">RAT x FAP  </t>
    </r>
    <r>
      <rPr>
        <b/>
        <sz val="11"/>
        <color rgb="FF0000FF"/>
        <rFont val="Arial"/>
      </rPr>
      <t xml:space="preserve"> 
</t>
    </r>
    <r>
      <rPr>
        <b/>
        <sz val="8"/>
        <color rgb="FFFF0000"/>
        <rFont val="Arial"/>
      </rPr>
      <t>Cálculo do valor: % do RAT x FAP (Fator Acidentário de Prevenção de cada empresa)</t>
    </r>
  </si>
  <si>
    <r>
      <rPr>
        <b/>
        <sz val="10"/>
        <color theme="1"/>
        <rFont val="Arial"/>
      </rPr>
      <t xml:space="preserve">Transporte  </t>
    </r>
    <r>
      <rPr>
        <b/>
        <sz val="10"/>
        <color rgb="FFFF0000"/>
        <rFont val="Arial"/>
      </rPr>
      <t>Cálculo do valor: [(n passag dia × vlr VT × n dias mês ) – (6%xSB)]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</si>
  <si>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A.1)  Valor da passagem do transporte coletivo no município de
                prestação dos serviços</t>
    </r>
    <r>
      <rPr>
        <b/>
        <sz val="10"/>
        <color theme="1"/>
        <rFont val="Arial"/>
      </rPr>
      <t xml:space="preserve"> (Decreto Municipal POA nº ------ 2021)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</si>
  <si>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A.2) Quantidade de passagens por dia por empregado</t>
    </r>
  </si>
  <si>
    <r>
      <rPr>
        <b/>
        <sz val="10"/>
        <color rgb="FFFF0000"/>
        <rFont val="Arial"/>
      </rPr>
      <t xml:space="preserve">     A.4) Participação do empregado em percentual do salário-base  </t>
    </r>
    <r>
      <rPr>
        <b/>
        <sz val="10"/>
        <color rgb="FFFF0000"/>
        <rFont val="Arial"/>
      </rPr>
      <t>(cláusula 34, §1º, da CCT 2021/2023)</t>
    </r>
  </si>
  <si>
    <r>
      <rPr>
        <b/>
        <sz val="10"/>
        <color theme="1"/>
        <rFont val="Arial"/>
      </rPr>
      <t xml:space="preserve">Auxílio-Refeição/Alimentação  </t>
    </r>
    <r>
      <rPr>
        <b/>
        <sz val="10"/>
        <color rgb="FFFF0000"/>
        <rFont val="Arial"/>
      </rPr>
      <t>Cálculo do valor = [(30xVA)x(1-0,20)]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</si>
  <si>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B.1) Valor do Auxílio-Alimentação  </t>
    </r>
    <r>
      <rPr>
        <b/>
        <sz val="10"/>
        <color theme="1"/>
        <rFont val="Arial"/>
      </rPr>
      <t xml:space="preserve">(cláusula 33, §10, da CCT 2021/2023) 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</si>
  <si>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B.2) Quantidade de dias do mês de recebimento de auxílio-alimentação</t>
    </r>
  </si>
  <si>
    <r>
      <rPr>
        <b/>
        <sz val="9"/>
        <color rgb="FFFF0000"/>
        <rFont val="Arial"/>
      </rPr>
      <t xml:space="preserve">     B.3) Participação do empregado em percentual sobre o auxílio-alimentação </t>
    </r>
    <r>
      <rPr>
        <b/>
        <sz val="9"/>
        <color rgb="FFFF0000"/>
        <rFont val="Arial"/>
      </rPr>
      <t xml:space="preserve">(cláusula 33, §3º, da CCT 2021/2023) </t>
    </r>
  </si>
  <si>
    <r>
      <rPr>
        <b/>
        <sz val="10"/>
        <color theme="1"/>
        <rFont val="Arial"/>
      </rPr>
      <t xml:space="preserve">Seguro de Vida </t>
    </r>
    <r>
      <rPr>
        <b/>
        <sz val="9"/>
        <color rgb="FFFF0000"/>
        <rFont val="Arial"/>
      </rPr>
      <t xml:space="preserve">Cálculo do valor: 26 x Rem x 0,023%  </t>
    </r>
    <r>
      <rPr>
        <b/>
        <sz val="9"/>
        <color theme="1"/>
        <rFont val="Arial"/>
      </rPr>
      <t xml:space="preserve"> (cláusula 38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</si>
  <si>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r>
      <rPr>
        <b/>
        <sz val="10"/>
        <color theme="1"/>
        <rFont val="Arial"/>
      </rPr>
      <t xml:space="preserve">Auxílio-Funeral   </t>
    </r>
    <r>
      <rPr>
        <b/>
        <sz val="9"/>
        <color rgb="FFFF0000"/>
        <rFont val="Arial"/>
      </rPr>
      <t xml:space="preserve">Cálculo do valor: (SB x 0,52066%)/12  </t>
    </r>
    <r>
      <rPr>
        <b/>
        <sz val="9"/>
        <color theme="1"/>
        <rFont val="Arial"/>
      </rPr>
      <t>(cláusula 37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</si>
  <si>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r>
      <rPr>
        <b/>
        <sz val="10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z val="10"/>
        <color rgb="FF008080"/>
        <rFont val="Arial"/>
      </rPr>
      <t xml:space="preserve"> </t>
    </r>
    <r>
      <rPr>
        <b/>
        <sz val="10"/>
        <color rgb="FF000000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</si>
  <si>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</t>
    </r>
    <r>
      <rPr>
        <b/>
        <sz val="8"/>
        <color rgb="FFFF0000"/>
        <rFont val="Arial"/>
      </rPr>
      <t>Cálculo do valor = {Rem/12 + 13º/12= a (Rem/12)/12 + Férias/12= a (Rem/12)/12 + (1/3xFérias)/12= a 1/3x[(Rem/12)/12]} x (30/30=1) x 5% de rotatividade anual - Os reflexos de 13º, F e 1/3F são referentes a 1 mês de APInd - Na prorrogação, poderão ser considerados 3 dias conforme Lei nº 12.506/2011, dependendo da análise do nº de ocorrências deste evento no período.</t>
    </r>
  </si>
  <si>
    <r>
      <rPr>
        <b/>
        <sz val="10"/>
        <color theme="1"/>
        <rFont val="Arial"/>
      </rPr>
      <t xml:space="preserve">Aviso Prévio Trabalhado       </t>
    </r>
    <r>
      <rPr>
        <b/>
        <sz val="10"/>
        <color rgb="FFFF0000"/>
        <rFont val="Arial"/>
      </rPr>
      <t>(</t>
    </r>
    <r>
      <rPr>
        <b/>
        <sz val="9"/>
        <color rgb="FFFF0000"/>
        <rFont val="Arial"/>
      </rPr>
      <t>negociar extinção/redução na 1ª prorrogação)  Cálculo do valor= [(Rem1/30)x7]/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contratox100% dos empregados - ao final do contrato  </t>
    </r>
  </si>
  <si>
    <r>
      <rPr>
        <b/>
        <sz val="10"/>
        <color theme="1"/>
        <rFont val="Arial"/>
      </rPr>
      <t>Multa do FGTS sobre o Aviso PrévioTrabalhado e Aviso Prévio Indenizado</t>
    </r>
    <r>
      <rPr>
        <b/>
        <sz val="8"/>
        <color rgb="FFFF0000"/>
        <rFont val="Arial"/>
      </rPr>
      <t xml:space="preserve">Obrigatória a cotação de 4% sobre o valor do Módulo 1 – Composição da Remuneração1, conforme Anexo XII da IN Seges nº 5/2017 </t>
    </r>
  </si>
  <si>
    <r>
      <rPr>
        <b/>
        <sz val="11"/>
        <color rgb="FF000000"/>
        <rFont val="Arial"/>
      </rPr>
      <t>Base de cálculo para o Custo de Reposição do Profissional Ausente (substituto): BCCPA = MÓDULO 1 (= a Rem2) + MÓDULO 2 + MÓDULO 3 -</t>
    </r>
    <r>
      <rPr>
        <sz val="11"/>
        <color rgb="FF000000"/>
        <rFont val="Arial"/>
      </rPr>
      <t xml:space="preserve"> </t>
    </r>
    <r>
      <rPr>
        <b/>
        <sz val="11"/>
        <color rgb="FFFF0000"/>
        <rFont val="Arial"/>
      </rPr>
      <t xml:space="preserve"> exceto o Substituto na cobertura de Férias e o Afastamento Maternidade, sendo que neste último a Rem e o 13º podem ser compensados pelo INSS,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</si>
  <si>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9"/>
        <color rgb="FFFF0000"/>
        <rFont val="Arial"/>
      </rPr>
      <t>(sem VA e VT)</t>
    </r>
    <r>
      <rPr>
        <b/>
        <sz val="11"/>
        <color rgb="FFFF0000"/>
        <rFont val="Arial"/>
      </rPr>
      <t xml:space="preserve"> </t>
    </r>
    <r>
      <rPr>
        <b/>
        <sz val="11"/>
        <color rgb="FF0000FF"/>
        <rFont val="Arial"/>
      </rPr>
      <t>=</t>
    </r>
  </si>
  <si>
    <r>
      <rPr>
        <b/>
        <sz val="10"/>
        <color rgb="FF000000"/>
        <rFont val="Arial"/>
      </rPr>
      <t xml:space="preserve">Substituto na cobertura de Férias  </t>
    </r>
    <r>
      <rPr>
        <b/>
        <sz val="9"/>
        <color rgb="FFFF0000"/>
        <rFont val="Arial"/>
      </rPr>
      <t xml:space="preserve">Obrigatória a cotação de 9,075% sobre o valor do Módulo 1 - Composição da Remuneração, </t>
    </r>
    <r>
      <rPr>
        <b/>
        <sz val="9"/>
        <color rgb="FF0066CC"/>
        <rFont val="Arial"/>
      </rPr>
      <t xml:space="preserve">mais </t>
    </r>
    <r>
      <rPr>
        <b/>
        <sz val="9"/>
        <color rgb="FFFF0000"/>
        <rFont val="Arial"/>
      </rPr>
      <t>o percentual do Submódulo 2.2 sobre o cálculo anterior, conforme Anexo XII da IN 5/17 (Férias + Adicional = 12,10% = 9,075% + 3,025%)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</si>
  <si>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</si>
  <si>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</si>
  <si>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</si>
  <si>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8"/>
        <color rgb="FFFF0000"/>
        <rFont val="Arial"/>
      </rPr>
      <t>{[((MÓD1 + MÓD1 / 3) + SUB2.2 x (MÓD1 + MÓD1 / 3)) x (4/12)] / 12} x 2% + [(SUB2.3 - VA - VT + MÓD3) x (4/12)] x 2%</t>
    </r>
  </si>
  <si>
    <r>
      <rPr>
        <b/>
        <sz val="10"/>
        <color theme="1"/>
        <rFont val="Arial"/>
      </rPr>
      <t>Substituto na cobertura de Outras ausências (especificar)
Substituto na cobertura de Ausência por doença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 xml:space="preserve">(incluído)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 
Incluído por permissão da IN Seges nº 5/2017, Anexo VII-B, item 1.7, alíneas "b" e "c".5.</t>
    </r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</si>
  <si>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a) PIS  </t>
    </r>
    <r>
      <rPr>
        <sz val="8"/>
        <color rgb="FFFF0000"/>
        <rFont val="Arial"/>
      </rPr>
      <t>(depende do regime de tributação - utilizada a hipótese de Lucro Real ou Presumido)</t>
    </r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</si>
  <si>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b) COFINS       </t>
    </r>
    <r>
      <rPr>
        <sz val="9"/>
        <color rgb="FFFF0000"/>
        <rFont val="Arial"/>
      </rPr>
      <t>(depende do regime de tributação - utilizada a hipótese de Lucro Real ou Presumido)</t>
    </r>
  </si>
  <si>
    <r>
      <rPr>
        <b/>
        <sz val="10"/>
        <color theme="1"/>
        <rFont val="Arial"/>
      </rPr>
      <t xml:space="preserve"> c) IRPJ</t>
    </r>
    <r>
      <rPr>
        <b/>
        <sz val="10"/>
        <color rgb="FF0000FF"/>
        <rFont val="Arial"/>
      </rPr>
      <t xml:space="preserve"> </t>
    </r>
    <r>
      <rPr>
        <b/>
        <sz val="10"/>
        <color rgb="FF0000FF"/>
        <rFont val="Arial"/>
      </rPr>
      <t>-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</si>
  <si>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b/>
        <sz val="10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>Em face dos Acórdãos TCU nºs 950/2007-P e 205/2018-P, o licitante não pode cotar expressamente este tributo.</t>
    </r>
  </si>
  <si>
    <r>
      <rPr>
        <b/>
        <sz val="10"/>
        <color theme="1"/>
        <rFont val="Arial"/>
      </rPr>
      <t xml:space="preserve">  a) ISS             </t>
    </r>
    <r>
      <rPr>
        <b/>
        <sz val="10"/>
        <color rgb="FFFF0000"/>
        <rFont val="Arial"/>
      </rPr>
      <t>( Lei comp Minic Julio de Cast. .55/2017 )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</si>
  <si>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POSTO DE TRABALHO
</t>
    </r>
  </si>
  <si>
    <r>
      <rPr>
        <b/>
        <sz val="10"/>
        <color theme="1"/>
        <rFont val="Arial"/>
      </rPr>
      <t xml:space="preserve">Outros (especificar) </t>
    </r>
    <r>
      <rPr>
        <b/>
        <sz val="14"/>
        <color rgb="FFFF0000"/>
        <rFont val="Arial"/>
      </rPr>
      <t>(excluir linhas que não serão utilizadas)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</si>
  <si>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</si>
  <si>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0"/>
        <color rgb="FF00B0F0"/>
        <rFont val="Arial"/>
      </rPr>
      <t xml:space="preserve">Outros (especificar) </t>
    </r>
    <r>
      <rPr>
        <b/>
        <sz val="12"/>
        <color rgb="FF00B0F0"/>
        <rFont val="Arial"/>
      </rPr>
      <t>(excluir as linhas não utilizadas)</t>
    </r>
  </si>
  <si>
    <r>
      <rPr>
        <b/>
        <sz val="15"/>
        <color theme="1"/>
        <rFont val="Arial"/>
      </rPr>
      <t xml:space="preserve">1. MÓDULOS .
</t>
    </r>
    <r>
      <rPr>
        <b/>
        <sz val="12"/>
        <color rgb="FF000000"/>
        <rFont val="Arial"/>
      </rPr>
      <t xml:space="preserve">Mão de obra
</t>
    </r>
    <r>
      <rPr>
        <b/>
        <sz val="11"/>
        <color rgb="FF000000"/>
        <rFont val="Arial"/>
      </rPr>
      <t>Mão de obra vinculada à execução contratual</t>
    </r>
  </si>
  <si>
    <r>
      <rPr>
        <b/>
        <sz val="10"/>
        <color theme="1"/>
        <rFont val="Arial"/>
      </rPr>
      <t xml:space="preserve">Salário Normativo da Categoria Profissional 
</t>
    </r>
    <r>
      <rPr>
        <b/>
        <sz val="10"/>
        <color rgb="FFC00000"/>
        <rFont val="Arial"/>
      </rPr>
      <t>(PESQUISA MERCADO)
100hs  R$ 2.016,00</t>
    </r>
  </si>
  <si>
    <r>
      <rPr>
        <b/>
        <sz val="10"/>
        <color rgb="FFFF0000"/>
        <rFont val="Arial"/>
      </rPr>
      <t xml:space="preserve">Valor do salário x hora adicionais 
</t>
    </r>
    <r>
      <rPr>
        <b/>
        <sz val="10"/>
        <color rgb="FF0000FF"/>
        <rFont val="Arial"/>
      </rPr>
      <t>VSH (s/peri)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do salário normativo / 220 h)</t>
    </r>
  </si>
  <si>
    <r>
      <rPr>
        <b/>
        <sz val="10"/>
        <color rgb="FFFF0000"/>
        <rFont val="Arial"/>
      </rPr>
      <t xml:space="preserve">Vlr do salário × hora com  Adicionais pertinentes 
</t>
    </r>
    <r>
      <rPr>
        <b/>
        <sz val="10"/>
        <color rgb="FF0000FF"/>
        <rFont val="Arial"/>
      </rPr>
      <t>VSH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ou 20% insalub)  e adicional de funcao</t>
    </r>
  </si>
  <si>
    <r>
      <rPr>
        <b/>
        <sz val="10"/>
        <color rgb="FFFF0000"/>
        <rFont val="Arial"/>
      </rPr>
      <t xml:space="preserve">Valor da hora EXTRA sem adicionais pertinentes -  50% 
</t>
    </r>
    <r>
      <rPr>
        <b/>
        <sz val="10"/>
        <color rgb="FF0000FF"/>
        <rFont val="Arial"/>
      </rPr>
      <t>HE (c/peri) = (valor da hora + 50% de peri)</t>
    </r>
  </si>
  <si>
    <r>
      <rPr>
        <b/>
        <sz val="10"/>
        <color rgb="FFFF0000"/>
        <rFont val="Arial"/>
      </rPr>
      <t xml:space="preserve">Valor da hora EXTRA 50% - com Adicionais
</t>
    </r>
    <r>
      <rPr>
        <b/>
        <sz val="10"/>
        <color rgb="FF0000FF"/>
        <rFont val="Arial"/>
      </rPr>
      <t>HE (c/peri) = (valor da hora + 30% de peri) + 50%</t>
    </r>
  </si>
  <si>
    <r>
      <rPr>
        <b/>
        <sz val="10"/>
        <color rgb="FFFF0000"/>
        <rFont val="Arial"/>
      </rPr>
      <t xml:space="preserve">Valor da hora NOTURNA com ADIC. 20% 
</t>
    </r>
    <r>
      <rPr>
        <b/>
        <sz val="10"/>
        <color rgb="FF0000FF"/>
        <rFont val="Arial"/>
      </rPr>
      <t>AN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x 20%</t>
    </r>
  </si>
  <si>
    <r>
      <rPr>
        <b/>
        <sz val="10"/>
        <color rgb="FFFF0000"/>
        <rFont val="Arial"/>
      </rPr>
      <t xml:space="preserve">Valor da hora EXTRA A 100% 
 </t>
    </r>
    <r>
      <rPr>
        <b/>
        <sz val="10"/>
        <color rgb="FF0000FF"/>
        <rFont val="Arial"/>
      </rPr>
      <t>sal hora × 2,5</t>
    </r>
  </si>
  <si>
    <r>
      <rPr>
        <b/>
        <sz val="10"/>
        <color theme="1"/>
        <rFont val="Arial"/>
      </rPr>
      <t>Adicional de Periculosidade</t>
    </r>
    <r>
      <rPr>
        <b/>
        <sz val="10"/>
        <color rgb="FFFF0000"/>
        <rFont val="Arial"/>
      </rPr>
      <t xml:space="preserve"> (Lei nº 12.740/2012)    (30% do Salário-Base) </t>
    </r>
    <r>
      <rPr>
        <b/>
        <sz val="10"/>
        <color theme="1"/>
        <rFont val="Arial"/>
      </rPr>
      <t xml:space="preserve">
(cláusula 29 da CCT 2021/2023)</t>
    </r>
  </si>
  <si>
    <r>
      <rPr>
        <b/>
        <sz val="10"/>
        <color theme="1"/>
        <rFont val="Arial"/>
      </rPr>
      <t>Adicional de Insalubridade</t>
    </r>
    <r>
      <rPr>
        <b/>
        <sz val="10"/>
        <color rgb="FFFF0000"/>
        <rFont val="Arial"/>
      </rPr>
      <t xml:space="preserve"> (MEDIANTE LAUDO)</t>
    </r>
  </si>
  <si>
    <r>
      <rPr>
        <b/>
        <sz val="10"/>
        <color theme="1"/>
        <rFont val="Arial"/>
      </rPr>
      <t xml:space="preserve">Adicional Noturno  : </t>
    </r>
    <r>
      <rPr>
        <b/>
        <sz val="10"/>
        <color rgb="FF0070C0"/>
        <rFont val="Arial"/>
      </rPr>
      <t xml:space="preserve">20% s/salario + vantag </t>
    </r>
    <r>
      <rPr>
        <b/>
        <sz val="10"/>
        <color rgb="FF00B050"/>
        <rFont val="Arial"/>
      </rPr>
      <t>(INFORMAR realizadas)</t>
    </r>
  </si>
  <si>
    <r>
      <rPr>
        <b/>
        <sz val="10"/>
        <color rgb="FF000000"/>
        <rFont val="Arial"/>
      </rPr>
      <t>Adicional de Hora Noturna Reduzida</t>
    </r>
    <r>
      <rPr>
        <b/>
        <sz val="10"/>
        <color rgb="FFFF0000"/>
        <rFont val="Arial"/>
      </rPr>
      <t xml:space="preserve"> (Hora Reduzida Noturna como Extra) </t>
    </r>
    <r>
      <rPr>
        <b/>
        <sz val="10"/>
        <color rgb="FF0000FF"/>
        <rFont val="Arial"/>
      </rPr>
      <t xml:space="preserve">(HRN que excedeu de 190,67h) </t>
    </r>
    <r>
      <rPr>
        <b/>
        <sz val="10"/>
        <color rgb="FFFF0000"/>
        <rFont val="Arial"/>
      </rPr>
      <t xml:space="preserve">Cálculo do valor: HE (c/peri) x 4,33 h x 2 vig.)   [195h (=180h + 15h) - 190,67 = 4,33h como horas extras, sendo  15 = 15 x (7hx1,1428571 – 7h) </t>
    </r>
    <r>
      <rPr>
        <b/>
        <sz val="10"/>
        <color rgb="FF0000FF"/>
        <rFont val="Arial"/>
      </rPr>
      <t>Das 22h às 5h</t>
    </r>
    <r>
      <rPr>
        <b/>
        <sz val="10"/>
        <color rgb="FF000000"/>
        <rFont val="Arial"/>
      </rPr>
      <t xml:space="preserve"> (cláusula 28 da CCT 2021/2023)</t>
    </r>
  </si>
  <si>
    <r>
      <rPr>
        <b/>
        <sz val="10"/>
        <color rgb="FF000000"/>
        <rFont val="Arial"/>
      </rPr>
      <t xml:space="preserve">Adicional para Troca de Uniforme -  Cálculo do valor: 1/6 do salário-hora por dia = </t>
    </r>
    <r>
      <rPr>
        <b/>
        <sz val="10"/>
        <color rgb="FFFF0000"/>
        <rFont val="Arial"/>
      </rPr>
      <t xml:space="preserve">(VSH/6=1,34)x1,3x 2x15 </t>
    </r>
    <r>
      <rPr>
        <b/>
        <sz val="10"/>
        <color rgb="FF000000"/>
        <rFont val="Arial"/>
      </rPr>
      <t xml:space="preserve"> (cláusulas 16 e 31, §7º, da CCT 2021/2023)</t>
    </r>
  </si>
  <si>
    <r>
      <rPr>
        <b/>
        <sz val="10"/>
        <color rgb="FF000000"/>
        <rFont val="Arial"/>
      </rPr>
      <t>Hrs extras A 50%</t>
    </r>
    <r>
      <rPr>
        <b/>
        <sz val="10"/>
        <color rgb="FF00B050"/>
        <rFont val="Arial"/>
      </rPr>
      <t xml:space="preserve">(INFORMAR realizadas)
</t>
    </r>
    <r>
      <rPr>
        <b/>
        <sz val="10"/>
        <color rgb="FFC00000"/>
        <rFont val="Arial"/>
      </rPr>
      <t>ADIC 25% SÁBADOS (febrabpils)</t>
    </r>
  </si>
  <si>
    <r>
      <rPr>
        <b/>
        <sz val="10"/>
        <color theme="1"/>
        <rFont val="Arial"/>
      </rPr>
      <t xml:space="preserve">Vlr da Hora 50%
</t>
    </r>
    <r>
      <rPr>
        <b/>
        <sz val="10"/>
        <color rgb="FFC00000"/>
        <rFont val="Arial"/>
      </rPr>
      <t>+ 25% febrapils</t>
    </r>
  </si>
  <si>
    <r>
      <rPr>
        <b/>
        <sz val="10"/>
        <color rgb="FF000000"/>
        <rFont val="Arial"/>
      </rPr>
      <t>Hrs extras A 100%</t>
    </r>
    <r>
      <rPr>
        <b/>
        <sz val="10"/>
        <color rgb="FF00B050"/>
        <rFont val="Arial"/>
      </rPr>
      <t xml:space="preserve"> (INFORMAR realizadas)
</t>
    </r>
    <r>
      <rPr>
        <b/>
        <sz val="10"/>
        <color rgb="FFC00000"/>
        <rFont val="Arial"/>
      </rPr>
      <t>ADIC 50% DOM e FERIADOS (febrabpils)</t>
    </r>
  </si>
  <si>
    <r>
      <rPr>
        <b/>
        <sz val="10"/>
        <color theme="1"/>
        <rFont val="Arial"/>
      </rPr>
      <t xml:space="preserve">Vlr da Hora 100% 
</t>
    </r>
    <r>
      <rPr>
        <b/>
        <sz val="10"/>
        <color rgb="FFC00000"/>
        <rFont val="Arial"/>
      </rPr>
      <t>+ 50% febrapils</t>
    </r>
  </si>
  <si>
    <r>
      <rPr>
        <b/>
        <sz val="10"/>
        <color theme="1"/>
        <rFont val="Arial"/>
      </rPr>
      <t xml:space="preserve">RSR (Repouso Semanal Remunerado) - </t>
    </r>
    <r>
      <rPr>
        <b/>
        <sz val="10"/>
        <color rgb="FFFF0000"/>
        <rFont val="Arial"/>
      </rPr>
      <t>Cálculo do valor: 20% sobre os adicionais pertinentes) -</t>
    </r>
    <r>
      <rPr>
        <b/>
        <sz val="10"/>
        <color theme="1"/>
        <rFont val="Arial"/>
      </rPr>
      <t xml:space="preserve"> (cláusula 32 da CCT 2021/2023) -</t>
    </r>
    <r>
      <rPr>
        <b/>
        <sz val="10"/>
        <color rgb="FFFF0000"/>
        <rFont val="Arial"/>
      </rPr>
      <t xml:space="preserve"> </t>
    </r>
    <r>
      <rPr>
        <b/>
        <strike/>
        <sz val="10"/>
        <color rgb="FF0000FF"/>
        <rFont val="Arial"/>
      </rPr>
      <t>(???? Item controverso - consulte sua CCT ou assessoria jurídica)</t>
    </r>
    <r>
      <rPr>
        <b/>
        <strike/>
        <sz val="10"/>
        <color theme="1"/>
        <rFont val="Arial"/>
      </rPr>
      <t xml:space="preserve">. </t>
    </r>
    <r>
      <rPr>
        <b/>
        <strike/>
        <sz val="10"/>
        <color rgb="FF0000FF"/>
        <rFont val="Arial"/>
      </rPr>
      <t>Se não tiver na CCT não cotar</t>
    </r>
  </si>
  <si>
    <r>
      <rPr>
        <b/>
        <sz val="10"/>
        <color theme="1"/>
        <rFont val="Arial"/>
      </rPr>
      <t xml:space="preserve">Intervalo Intrajornada </t>
    </r>
    <r>
      <rPr>
        <b/>
        <sz val="10"/>
        <color rgb="FFFF0000"/>
        <rFont val="Arial"/>
      </rPr>
      <t>(Adicional de Intervalo)  Cálculo do valor: HE (s/peri) x 15d x2vigx</t>
    </r>
    <r>
      <rPr>
        <b/>
        <sz val="10"/>
        <color rgb="FF0000FF"/>
        <rFont val="Arial"/>
      </rPr>
      <t>0,5h</t>
    </r>
    <r>
      <rPr>
        <b/>
        <sz val="10"/>
        <color rgb="FFFF0000"/>
        <rFont val="Arial"/>
      </rPr>
      <t>) - (</t>
    </r>
    <r>
      <rPr>
        <b/>
        <sz val="10"/>
        <color theme="1"/>
        <rFont val="Arial"/>
      </rPr>
      <t>cláusula 69 da CCT 2021/2023)</t>
    </r>
  </si>
  <si>
    <r>
      <rPr>
        <b/>
        <sz val="11"/>
        <color theme="1"/>
        <rFont val="Arial"/>
      </rPr>
      <t xml:space="preserve">Total da Remuneração de verbas de natureza indenizatória nas quais não incidem INSS, FGTS, Férias, 13º, etc. -  </t>
    </r>
    <r>
      <rPr>
        <b/>
        <sz val="11"/>
        <color rgb="FFFF0000"/>
        <rFont val="Arial"/>
      </rPr>
      <t>Empregado só recebe se estiver trabalhando.</t>
    </r>
  </si>
  <si>
    <r>
      <rPr>
        <b/>
        <sz val="14"/>
        <color theme="1"/>
        <rFont val="Arial"/>
      </rPr>
      <t xml:space="preserve">Remuneração 2 = Total da Remuneração que o empregado irá receber
</t>
    </r>
    <r>
      <rPr>
        <b/>
        <sz val="11"/>
        <color rgb="FF0000FF"/>
        <rFont val="Arial"/>
      </rPr>
      <t>Valor entra nos seguintes cálculos: Item 2, "A" - Quadro-Resumo do Custo por Posto de Trabalho, Custos Indiretos, Lucro e Tributos.</t>
    </r>
  </si>
  <si>
    <r>
      <rPr>
        <b/>
        <sz val="11"/>
        <color rgb="FF000000"/>
        <rFont val="Arial"/>
      </rPr>
      <t xml:space="preserve">Submódulo 2.1 – 13º (décimo terceiro) Salário </t>
    </r>
    <r>
      <rPr>
        <b/>
        <strike/>
        <sz val="11"/>
        <color rgb="FF993366"/>
        <rFont val="Arial"/>
      </rPr>
      <t>(Férias???)</t>
    </r>
    <r>
      <rPr>
        <b/>
        <strike/>
        <sz val="11"/>
        <color rgb="FF808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</si>
  <si>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r>
      <rPr>
        <b/>
        <sz val="11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trike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</si>
  <si>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r>
      <rPr>
        <b/>
        <sz val="10"/>
        <color rgb="FF000000"/>
        <rFont val="Arial"/>
      </rPr>
      <t>13º (décimo terceiro) Salário</t>
    </r>
    <r>
      <rPr>
        <b/>
        <sz val="11"/>
        <color rgb="FF000000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Remuneração1, conforme Anexo XII da IN 5/17</t>
    </r>
  </si>
  <si>
    <r>
      <rPr>
        <b/>
        <strike/>
        <sz val="10"/>
        <color rgb="FFFF0000"/>
        <rFont val="Arial"/>
      </rPr>
      <t>(Férias e ???)</t>
    </r>
    <r>
      <rPr>
        <b/>
        <sz val="11"/>
        <color rgb="FF808000"/>
        <rFont val="Arial"/>
      </rPr>
      <t xml:space="preserve"> </t>
    </r>
    <r>
      <rPr>
        <b/>
        <sz val="10"/>
        <color rgb="FF000000"/>
        <rFont val="Arial"/>
      </rPr>
      <t>Adicional de Férias</t>
    </r>
    <r>
      <rPr>
        <b/>
        <sz val="10"/>
        <color rgb="FF808000"/>
        <rFont val="Arial"/>
      </rPr>
      <t xml:space="preserve"> </t>
    </r>
    <r>
      <rPr>
        <b/>
        <sz val="8"/>
        <color rgb="FFFF0000"/>
        <rFont val="Arial"/>
      </rPr>
      <t xml:space="preserve">Obrigatória a cotação de 3,025% sobre o valor do Módulo 1 – Composição da Remuneração1. </t>
    </r>
    <r>
      <rPr>
        <b/>
        <sz val="9"/>
        <color rgb="FF0000FF"/>
        <rFont val="Arial"/>
      </rPr>
      <t xml:space="preserve"> É vedada a cotação de Férias neste Submódulo, </t>
    </r>
    <r>
      <rPr>
        <b/>
        <sz val="10"/>
        <color rgb="FF00B050"/>
        <rFont val="Arial"/>
      </rPr>
      <t>em face de tratar-se de Conta Vinculada</t>
    </r>
    <r>
      <rPr>
        <b/>
        <sz val="9"/>
        <color rgb="FF0000FF"/>
        <rFont val="Arial"/>
      </rPr>
      <t>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 Na hipótese de o contrato não ser prorrogado, o pagamento relativo a Férias do empregado deverá ser efetivado pela provisão feita no Submódulo 4.1.A.</t>
    </r>
  </si>
  <si>
    <r>
      <rPr>
        <sz val="9"/>
        <color rgb="FF000000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sz val="9"/>
        <color rgb="FF000000"/>
        <rFont val="Arial"/>
      </rPr>
      <t>férias</t>
    </r>
    <r>
      <rPr>
        <sz val="9"/>
        <color rgb="FF000000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  <r>
      <rPr>
        <sz val="9"/>
        <color rgb="FF000000"/>
        <rFont val="Arial"/>
      </rPr>
      <t xml:space="preserve"> </t>
    </r>
    <r>
      <rPr>
        <b/>
        <strike/>
        <sz val="9"/>
        <color rgb="FF0000FF"/>
        <rFont val="Arial"/>
      </rPr>
      <t>EXCLUIR A NOTA 3, POIS  MODELAGEM É DE APENAS 1 FÉRIAS</t>
    </r>
  </si>
  <si>
    <r>
      <rPr>
        <b/>
        <sz val="11"/>
        <color rgb="FF000000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 xml:space="preserve"> (Base de Cálculo = Módulo 1 (Rem1) + Submódulo 2.1)</t>
    </r>
  </si>
  <si>
    <r>
      <rPr>
        <b/>
        <sz val="10"/>
        <color theme="1"/>
        <rFont val="Arial"/>
      </rPr>
      <t xml:space="preserve">RAT x FAP  </t>
    </r>
    <r>
      <rPr>
        <b/>
        <sz val="11"/>
        <color rgb="FF0000FF"/>
        <rFont val="Arial"/>
      </rPr>
      <t xml:space="preserve"> 
</t>
    </r>
    <r>
      <rPr>
        <b/>
        <sz val="8"/>
        <color rgb="FFFF0000"/>
        <rFont val="Arial"/>
      </rPr>
      <t>Cálculo do valor: % do RAT x FAP (Fator Acidentário de Prevenção de cada empresa)</t>
    </r>
  </si>
  <si>
    <r>
      <rPr>
        <b/>
        <sz val="10"/>
        <color theme="1"/>
        <rFont val="Arial"/>
      </rPr>
      <t xml:space="preserve">Transporte  </t>
    </r>
    <r>
      <rPr>
        <b/>
        <sz val="10"/>
        <color rgb="FFFF0000"/>
        <rFont val="Arial"/>
      </rPr>
      <t>Cálculo do valor: [(n passag dia × vlr VT × n dias mês ) – (6%xSB)]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</si>
  <si>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A.1)  Valor da passagem do transporte coletivo no município de
                prestação dos serviços</t>
    </r>
    <r>
      <rPr>
        <b/>
        <sz val="10"/>
        <color theme="1"/>
        <rFont val="Arial"/>
      </rPr>
      <t xml:space="preserve"> (Decreto Municipal POA nº ------ 2021)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</si>
  <si>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A.2) Quantidade de passagens por dia por empregado</t>
    </r>
  </si>
  <si>
    <r>
      <rPr>
        <b/>
        <sz val="10"/>
        <color rgb="FFFF0000"/>
        <rFont val="Arial"/>
      </rPr>
      <t xml:space="preserve">     A.4) Participação do empregado em percentual do salário-base  </t>
    </r>
    <r>
      <rPr>
        <b/>
        <sz val="10"/>
        <color rgb="FFFF0000"/>
        <rFont val="Arial"/>
      </rPr>
      <t>(cláusula 34, §1º, da CCT 2021/2023)</t>
    </r>
  </si>
  <si>
    <r>
      <rPr>
        <b/>
        <sz val="10"/>
        <color theme="1"/>
        <rFont val="Arial"/>
      </rPr>
      <t xml:space="preserve">Auxílio-Refeição/Alimentação  </t>
    </r>
    <r>
      <rPr>
        <b/>
        <sz val="10"/>
        <color rgb="FFFF0000"/>
        <rFont val="Arial"/>
      </rPr>
      <t>Cálculo do valor = [(30xVA)x(1-0,20)]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</si>
  <si>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B.1) Valor do Auxílio-Alimentação  </t>
    </r>
    <r>
      <rPr>
        <b/>
        <sz val="10"/>
        <color theme="1"/>
        <rFont val="Arial"/>
      </rPr>
      <t xml:space="preserve">(cláusula 33, §10, da CCT 2021/2023) 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</si>
  <si>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B.2) Quantidade de dias do mês de recebimento de auxílio-alimentação</t>
    </r>
  </si>
  <si>
    <r>
      <rPr>
        <b/>
        <sz val="9"/>
        <color rgb="FFFF0000"/>
        <rFont val="Arial"/>
      </rPr>
      <t xml:space="preserve">     B.3) Participação do empregado em percentual sobre o auxílio-alimentação </t>
    </r>
    <r>
      <rPr>
        <b/>
        <sz val="9"/>
        <color rgb="FFFF0000"/>
        <rFont val="Arial"/>
      </rPr>
      <t xml:space="preserve">(cláusula 33, §3º, da CCT 2021/2023) </t>
    </r>
  </si>
  <si>
    <r>
      <rPr>
        <b/>
        <sz val="10"/>
        <color theme="1"/>
        <rFont val="Arial"/>
      </rPr>
      <t xml:space="preserve">Seguro de Vida </t>
    </r>
    <r>
      <rPr>
        <b/>
        <sz val="9"/>
        <color rgb="FFFF0000"/>
        <rFont val="Arial"/>
      </rPr>
      <t xml:space="preserve">Cálculo do valor: 26 x Rem x 0,023%  </t>
    </r>
    <r>
      <rPr>
        <b/>
        <sz val="9"/>
        <color theme="1"/>
        <rFont val="Arial"/>
      </rPr>
      <t xml:space="preserve"> (cláusula 38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</si>
  <si>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r>
      <rPr>
        <b/>
        <sz val="10"/>
        <color theme="1"/>
        <rFont val="Arial"/>
      </rPr>
      <t xml:space="preserve">Auxílio-Funeral   </t>
    </r>
    <r>
      <rPr>
        <b/>
        <sz val="9"/>
        <color rgb="FFFF0000"/>
        <rFont val="Arial"/>
      </rPr>
      <t xml:space="preserve">Cálculo do valor: (SB x 0,52066%)/12  </t>
    </r>
    <r>
      <rPr>
        <b/>
        <sz val="9"/>
        <color theme="1"/>
        <rFont val="Arial"/>
      </rPr>
      <t>(cláusula 37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</si>
  <si>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r>
      <rPr>
        <b/>
        <sz val="10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z val="10"/>
        <color rgb="FF008080"/>
        <rFont val="Arial"/>
      </rPr>
      <t xml:space="preserve"> </t>
    </r>
    <r>
      <rPr>
        <b/>
        <sz val="10"/>
        <color rgb="FF000000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</si>
  <si>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</t>
    </r>
    <r>
      <rPr>
        <b/>
        <sz val="8"/>
        <color rgb="FFFF0000"/>
        <rFont val="Arial"/>
      </rPr>
      <t>Cálculo do valor = {Rem/12 + 13º/12= a (Rem/12)/12 + Férias/12= a (Rem/12)/12 + (1/3xFérias)/12= a 1/3x[(Rem/12)/12]} x (30/30=1) x 5% de rotatividade anual - Os reflexos de 13º, F e 1/3F são referentes a 1 mês de APInd - Na prorrogação, poderão ser considerados 3 dias conforme Lei nº 12.506/2011, dependendo da análise do nº de ocorrências deste evento no período.</t>
    </r>
  </si>
  <si>
    <r>
      <rPr>
        <b/>
        <sz val="10"/>
        <color theme="1"/>
        <rFont val="Arial"/>
      </rPr>
      <t xml:space="preserve">Aviso Prévio Trabalhado       </t>
    </r>
    <r>
      <rPr>
        <b/>
        <sz val="10"/>
        <color rgb="FFFF0000"/>
        <rFont val="Arial"/>
      </rPr>
      <t>(</t>
    </r>
    <r>
      <rPr>
        <b/>
        <sz val="9"/>
        <color rgb="FFFF0000"/>
        <rFont val="Arial"/>
      </rPr>
      <t>negociar extinção/redução na 1ª prorrogação)  Cálculo do valor= [(Rem1/30)x7]/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contratox100% dos empregados - ao final do contrato  </t>
    </r>
  </si>
  <si>
    <r>
      <rPr>
        <b/>
        <sz val="10"/>
        <color theme="1"/>
        <rFont val="Arial"/>
      </rPr>
      <t>Multa do FGTS sobre o Aviso PrévioTrabalhado e Aviso Prévio Indenizado</t>
    </r>
    <r>
      <rPr>
        <b/>
        <sz val="8"/>
        <color rgb="FFFF0000"/>
        <rFont val="Arial"/>
      </rPr>
      <t xml:space="preserve">Obrigatória a cotação de 4% sobre o valor do Módulo 1 – Composição da Remuneração1, conforme Anexo XII da IN Seges nº 5/2017 </t>
    </r>
  </si>
  <si>
    <r>
      <rPr>
        <b/>
        <sz val="11"/>
        <color rgb="FF000000"/>
        <rFont val="Arial"/>
      </rPr>
      <t>Base de cálculo para o Custo de Reposição do Profissional Ausente (substituto): BCCPA = MÓDULO 1 (= a Rem2) + MÓDULO 2 + MÓDULO 3 -</t>
    </r>
    <r>
      <rPr>
        <sz val="11"/>
        <color rgb="FF000000"/>
        <rFont val="Arial"/>
      </rPr>
      <t xml:space="preserve"> </t>
    </r>
    <r>
      <rPr>
        <b/>
        <sz val="11"/>
        <color rgb="FFFF0000"/>
        <rFont val="Arial"/>
      </rPr>
      <t xml:space="preserve"> exceto o Substituto na cobertura de Férias e o Afastamento Maternidade, sendo que neste último a Rem e o 13º podem ser compensados pelo INSS,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</si>
  <si>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9"/>
        <color rgb="FFFF0000"/>
        <rFont val="Arial"/>
      </rPr>
      <t>(sem VA e VT)</t>
    </r>
    <r>
      <rPr>
        <b/>
        <sz val="11"/>
        <color rgb="FFFF0000"/>
        <rFont val="Arial"/>
      </rPr>
      <t xml:space="preserve"> </t>
    </r>
    <r>
      <rPr>
        <b/>
        <sz val="11"/>
        <color rgb="FF0000FF"/>
        <rFont val="Arial"/>
      </rPr>
      <t>=</t>
    </r>
  </si>
  <si>
    <r>
      <rPr>
        <b/>
        <sz val="10"/>
        <color rgb="FF000000"/>
        <rFont val="Arial"/>
      </rPr>
      <t xml:space="preserve">Substituto na cobertura de Férias  </t>
    </r>
    <r>
      <rPr>
        <b/>
        <sz val="9"/>
        <color rgb="FFFF0000"/>
        <rFont val="Arial"/>
      </rPr>
      <t xml:space="preserve">Obrigatória a cotação de 9,075% sobre o valor do Módulo 1 - Composição da Remuneração, </t>
    </r>
    <r>
      <rPr>
        <b/>
        <sz val="9"/>
        <color rgb="FF0066CC"/>
        <rFont val="Arial"/>
      </rPr>
      <t xml:space="preserve">mais </t>
    </r>
    <r>
      <rPr>
        <b/>
        <sz val="9"/>
        <color rgb="FFFF0000"/>
        <rFont val="Arial"/>
      </rPr>
      <t>o percentual do Submódulo 2.2 sobre o cálculo anterior, conforme Anexo XII da IN 5/17 (Férias + Adicional = 12,10% = 9,075% + 3,025%)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</si>
  <si>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</si>
  <si>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</si>
  <si>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</si>
  <si>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8"/>
        <color rgb="FFFF0000"/>
        <rFont val="Arial"/>
      </rPr>
      <t>{[((MÓD1 + MÓD1 / 3) + SUB2.2 x (MÓD1 + MÓD1 / 3)) x (4/12)] / 12} x 2% + [(SUB2.3 - VA - VT + MÓD3) x (4/12)] x 2%</t>
    </r>
  </si>
  <si>
    <r>
      <rPr>
        <b/>
        <sz val="10"/>
        <color theme="1"/>
        <rFont val="Arial"/>
      </rPr>
      <t>Substituto na cobertura de Outras ausências (especificar)
Substituto na cobertura de Ausência por doença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 xml:space="preserve">(incluído)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 
Incluído por permissão da IN Seges nº 5/2017, Anexo VII-B, item 1.7, alíneas "b" e "c".5.</t>
    </r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</si>
  <si>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a) PIS  </t>
    </r>
    <r>
      <rPr>
        <sz val="8"/>
        <color rgb="FFFF0000"/>
        <rFont val="Arial"/>
      </rPr>
      <t>(depende do regime de tributação - utilizada a hipótese de Lucro Real ou Presumido)</t>
    </r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</si>
  <si>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b) COFINS       </t>
    </r>
    <r>
      <rPr>
        <sz val="9"/>
        <color rgb="FFFF0000"/>
        <rFont val="Arial"/>
      </rPr>
      <t>(depende do regime de tributação - utilizada a hipótese de Lucro Real ou Presumido)</t>
    </r>
  </si>
  <si>
    <r>
      <rPr>
        <b/>
        <sz val="10"/>
        <color theme="1"/>
        <rFont val="Arial"/>
      </rPr>
      <t xml:space="preserve"> c) IRPJ</t>
    </r>
    <r>
      <rPr>
        <b/>
        <sz val="10"/>
        <color rgb="FF0000FF"/>
        <rFont val="Arial"/>
      </rPr>
      <t xml:space="preserve"> </t>
    </r>
    <r>
      <rPr>
        <b/>
        <sz val="10"/>
        <color rgb="FF0000FF"/>
        <rFont val="Arial"/>
      </rPr>
      <t>-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</si>
  <si>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b/>
        <sz val="10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>Em face dos Acórdãos TCU nºs 950/2007-P e 205/2018-P, o licitante não pode cotar expressamente este tributo.</t>
    </r>
  </si>
  <si>
    <r>
      <rPr>
        <b/>
        <sz val="10"/>
        <color theme="1"/>
        <rFont val="Arial"/>
      </rPr>
      <t xml:space="preserve">  a) ISS             </t>
    </r>
    <r>
      <rPr>
        <b/>
        <sz val="10"/>
        <color rgb="FFFF0000"/>
        <rFont val="Arial"/>
      </rPr>
      <t>( Lei comp Minic Julio de Cast. .55/2017 )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</si>
  <si>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POSTO DE TRABALHO
</t>
    </r>
  </si>
  <si>
    <r>
      <rPr>
        <b/>
        <sz val="10"/>
        <color theme="1"/>
        <rFont val="Arial"/>
      </rPr>
      <t xml:space="preserve">Outros (especificar) </t>
    </r>
    <r>
      <rPr>
        <b/>
        <sz val="14"/>
        <color rgb="FFFF0000"/>
        <rFont val="Arial"/>
      </rPr>
      <t>(excluir linhas que não serão utilizadas)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</si>
  <si>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</si>
  <si>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0"/>
        <color rgb="FF00B0F0"/>
        <rFont val="Arial"/>
      </rPr>
      <t xml:space="preserve">Outros (especificar) </t>
    </r>
    <r>
      <rPr>
        <b/>
        <sz val="12"/>
        <color rgb="FF00B0F0"/>
        <rFont val="Arial"/>
      </rPr>
      <t>(excluir as linhas não utilizadas)</t>
    </r>
  </si>
  <si>
    <r>
      <rPr>
        <b/>
        <sz val="15"/>
        <color theme="1"/>
        <rFont val="Arial"/>
      </rPr>
      <t xml:space="preserve">1. MÓDULOS .
</t>
    </r>
    <r>
      <rPr>
        <b/>
        <sz val="12"/>
        <color rgb="FF000000"/>
        <rFont val="Arial"/>
      </rPr>
      <t xml:space="preserve">Mão de obra
</t>
    </r>
    <r>
      <rPr>
        <b/>
        <sz val="11"/>
        <color rgb="FF000000"/>
        <rFont val="Arial"/>
      </rPr>
      <t>Mão de obra vinculada à execução contratual</t>
    </r>
  </si>
  <si>
    <r>
      <rPr>
        <b/>
        <sz val="10"/>
        <color rgb="FFFF0000"/>
        <rFont val="Arial"/>
      </rPr>
      <t xml:space="preserve">Valor do salário x hora adicionais 
</t>
    </r>
    <r>
      <rPr>
        <b/>
        <sz val="10"/>
        <color rgb="FF0000FF"/>
        <rFont val="Arial"/>
      </rPr>
      <t>VSH (s/peri)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do salário normativo / 220 h)</t>
    </r>
  </si>
  <si>
    <r>
      <rPr>
        <b/>
        <sz val="10"/>
        <color rgb="FFFF0000"/>
        <rFont val="Arial"/>
      </rPr>
      <t xml:space="preserve">Vlr do salário × hora com  Adicionais pertinentes 
</t>
    </r>
    <r>
      <rPr>
        <b/>
        <sz val="10"/>
        <color rgb="FF0000FF"/>
        <rFont val="Arial"/>
      </rPr>
      <t>VSH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ou 20% insalub)  e adicional de funcao</t>
    </r>
  </si>
  <si>
    <r>
      <rPr>
        <b/>
        <sz val="10"/>
        <color rgb="FFFF0000"/>
        <rFont val="Arial"/>
      </rPr>
      <t xml:space="preserve">Valor da hora EXTRA sem adicionais pertinentes -  50% 
</t>
    </r>
    <r>
      <rPr>
        <b/>
        <sz val="10"/>
        <color rgb="FF0000FF"/>
        <rFont val="Arial"/>
      </rPr>
      <t>HE (c/peri) = (valor da hora + 50% de peri)</t>
    </r>
  </si>
  <si>
    <r>
      <rPr>
        <b/>
        <sz val="10"/>
        <color rgb="FFFF0000"/>
        <rFont val="Arial"/>
      </rPr>
      <t xml:space="preserve">Valor da hora EXTRA 50% - com Adicionais
</t>
    </r>
    <r>
      <rPr>
        <b/>
        <sz val="10"/>
        <color rgb="FF0000FF"/>
        <rFont val="Arial"/>
      </rPr>
      <t>HE (c/peri) = (valor da hora + 30% de peri) + 50%</t>
    </r>
  </si>
  <si>
    <r>
      <rPr>
        <b/>
        <sz val="10"/>
        <color rgb="FFFF0000"/>
        <rFont val="Arial"/>
      </rPr>
      <t xml:space="preserve">Valor da hora NOTURNA  com adicionais pertinentes 
</t>
    </r>
    <r>
      <rPr>
        <b/>
        <sz val="10"/>
        <color rgb="FF0000FF"/>
        <rFont val="Arial"/>
      </rPr>
      <t>AN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x 20%</t>
    </r>
  </si>
  <si>
    <r>
      <rPr>
        <b/>
        <sz val="10"/>
        <color rgb="FFFF0000"/>
        <rFont val="Arial"/>
      </rPr>
      <t xml:space="preserve">Valor da hora EXTRA A 100% COM ADICIONAIS PERTINENTES 
</t>
    </r>
    <r>
      <rPr>
        <b/>
        <sz val="10"/>
        <color rgb="FF0000FF"/>
        <rFont val="Arial"/>
      </rPr>
      <t>VHP =</t>
    </r>
    <r>
      <rPr>
        <b/>
        <sz val="10"/>
        <color rgb="FFFF0000"/>
        <rFont val="Arial"/>
      </rPr>
      <t xml:space="preserve">  </t>
    </r>
    <r>
      <rPr>
        <b/>
        <sz val="10"/>
        <color rgb="FF0000FF"/>
        <rFont val="Arial"/>
      </rPr>
      <t>(30% do valor da hora sem peri)</t>
    </r>
  </si>
  <si>
    <r>
      <rPr>
        <b/>
        <sz val="10"/>
        <color rgb="FFFF0000"/>
        <rFont val="Arial"/>
      </rPr>
      <t xml:space="preserve">Valor do adicional de periculosidade              </t>
    </r>
    <r>
      <rPr>
        <b/>
        <sz val="9"/>
        <color rgb="FFFF0000"/>
        <rFont val="Arial"/>
      </rPr>
      <t xml:space="preserve">  </t>
    </r>
    <r>
      <rPr>
        <b/>
        <sz val="10"/>
        <color rgb="FF0000FF"/>
        <rFont val="Arial"/>
      </rPr>
      <t>(30% do salário normativo)</t>
    </r>
  </si>
  <si>
    <r>
      <rPr>
        <b/>
        <sz val="10"/>
        <color theme="1"/>
        <rFont val="Arial"/>
      </rPr>
      <t>Adicional de Periculosidade</t>
    </r>
    <r>
      <rPr>
        <b/>
        <sz val="10"/>
        <color rgb="FFFF0000"/>
        <rFont val="Arial"/>
      </rPr>
      <t xml:space="preserve"> (Lei nº 12.740/2012)    (30% do Salário-Base) </t>
    </r>
    <r>
      <rPr>
        <b/>
        <sz val="10"/>
        <color theme="1"/>
        <rFont val="Arial"/>
      </rPr>
      <t xml:space="preserve">
(cláusula 29 da CCT 2021/2023)</t>
    </r>
  </si>
  <si>
    <r>
      <rPr>
        <b/>
        <sz val="10"/>
        <color theme="1"/>
        <rFont val="Arial"/>
      </rPr>
      <t>Adicional de Insalubridade</t>
    </r>
    <r>
      <rPr>
        <b/>
        <sz val="10"/>
        <color rgb="FFFF0000"/>
        <rFont val="Arial"/>
      </rPr>
      <t xml:space="preserve"> (MEDIANTE LAUDO)</t>
    </r>
  </si>
  <si>
    <r>
      <rPr>
        <b/>
        <sz val="10"/>
        <color theme="1"/>
        <rFont val="Arial"/>
      </rPr>
      <t xml:space="preserve">Adicional Noturno  : </t>
    </r>
    <r>
      <rPr>
        <b/>
        <sz val="10"/>
        <color rgb="FF0070C0"/>
        <rFont val="Arial"/>
      </rPr>
      <t xml:space="preserve">20% s/salario + vantag </t>
    </r>
    <r>
      <rPr>
        <b/>
        <sz val="10"/>
        <color rgb="FF00B050"/>
        <rFont val="Arial"/>
      </rPr>
      <t>(INFORMAR realizadas)</t>
    </r>
  </si>
  <si>
    <r>
      <rPr>
        <b/>
        <sz val="10"/>
        <color rgb="FF000000"/>
        <rFont val="Arial"/>
      </rPr>
      <t>Adicional de Hora Noturna Reduzida</t>
    </r>
    <r>
      <rPr>
        <b/>
        <sz val="10"/>
        <color rgb="FFFF0000"/>
        <rFont val="Arial"/>
      </rPr>
      <t xml:space="preserve"> (Hora Reduzida Noturna como Extra) </t>
    </r>
    <r>
      <rPr>
        <b/>
        <sz val="10"/>
        <color rgb="FF0000FF"/>
        <rFont val="Arial"/>
      </rPr>
      <t xml:space="preserve">(HRN que excedeu de 190,67h) </t>
    </r>
    <r>
      <rPr>
        <b/>
        <sz val="10"/>
        <color rgb="FFFF0000"/>
        <rFont val="Arial"/>
      </rPr>
      <t xml:space="preserve">Cálculo do valor: HE (c/peri) x 4,33 h x 2 vig.)   [195h (=180h + 15h) - 190,67 = 4,33h como horas extras, sendo  15 = 15 x (7hx1,1428571 – 7h) </t>
    </r>
    <r>
      <rPr>
        <b/>
        <sz val="10"/>
        <color rgb="FF0000FF"/>
        <rFont val="Arial"/>
      </rPr>
      <t>Das 22h às 5h</t>
    </r>
    <r>
      <rPr>
        <b/>
        <sz val="10"/>
        <color rgb="FF000000"/>
        <rFont val="Arial"/>
      </rPr>
      <t xml:space="preserve"> (cláusula 28 da CCT 2021/2023)</t>
    </r>
  </si>
  <si>
    <r>
      <rPr>
        <b/>
        <sz val="10"/>
        <color rgb="FF000000"/>
        <rFont val="Arial"/>
      </rPr>
      <t xml:space="preserve">Adicional para Troca de Uniforme -  Cálculo do valor: 1/6 do salário-hora por dia = </t>
    </r>
    <r>
      <rPr>
        <b/>
        <sz val="10"/>
        <color rgb="FFFF0000"/>
        <rFont val="Arial"/>
      </rPr>
      <t xml:space="preserve">(VSH/6=1,34)x1,3x 2x15 </t>
    </r>
    <r>
      <rPr>
        <b/>
        <sz val="10"/>
        <color rgb="FF000000"/>
        <rFont val="Arial"/>
      </rPr>
      <t xml:space="preserve"> (cláusulas 16 e 31, §7º, da CCT 2021/2023)</t>
    </r>
  </si>
  <si>
    <r>
      <rPr>
        <b/>
        <sz val="10"/>
        <color rgb="FF000000"/>
        <rFont val="Arial"/>
      </rPr>
      <t>Hrs extras A 50%</t>
    </r>
    <r>
      <rPr>
        <b/>
        <sz val="10"/>
        <color rgb="FF00B050"/>
        <rFont val="Arial"/>
      </rPr>
      <t>(INFORMAR realizadas)</t>
    </r>
  </si>
  <si>
    <r>
      <rPr>
        <b/>
        <sz val="10"/>
        <color rgb="FF000000"/>
        <rFont val="Arial"/>
      </rPr>
      <t>Hrs extras A 100%</t>
    </r>
    <r>
      <rPr>
        <b/>
        <sz val="10"/>
        <color rgb="FF00B050"/>
        <rFont val="Arial"/>
      </rPr>
      <t xml:space="preserve"> (INFORMAR realizadas)</t>
    </r>
  </si>
  <si>
    <r>
      <rPr>
        <b/>
        <sz val="10"/>
        <color theme="1"/>
        <rFont val="Arial"/>
      </rPr>
      <t xml:space="preserve">RSR (Repouso Semanal Remunerado) - </t>
    </r>
    <r>
      <rPr>
        <b/>
        <sz val="10"/>
        <color rgb="FFFF0000"/>
        <rFont val="Arial"/>
      </rPr>
      <t>Cálculo do valor: 20% sobre os adicionais pertinentes) -</t>
    </r>
    <r>
      <rPr>
        <b/>
        <sz val="10"/>
        <color theme="1"/>
        <rFont val="Arial"/>
      </rPr>
      <t xml:space="preserve"> (cláusula 32 da CCT 2021/2023) -</t>
    </r>
    <r>
      <rPr>
        <b/>
        <sz val="10"/>
        <color rgb="FFFF0000"/>
        <rFont val="Arial"/>
      </rPr>
      <t xml:space="preserve"> </t>
    </r>
    <r>
      <rPr>
        <b/>
        <strike/>
        <sz val="10"/>
        <color rgb="FF0000FF"/>
        <rFont val="Arial"/>
      </rPr>
      <t>(???? Item controverso - consulte sua CCT ou assessoria jurídica)</t>
    </r>
    <r>
      <rPr>
        <b/>
        <strike/>
        <sz val="10"/>
        <color theme="1"/>
        <rFont val="Arial"/>
      </rPr>
      <t xml:space="preserve">. </t>
    </r>
    <r>
      <rPr>
        <b/>
        <strike/>
        <sz val="10"/>
        <color rgb="FF0000FF"/>
        <rFont val="Arial"/>
      </rPr>
      <t>Se não tiver na CCT não cotar</t>
    </r>
  </si>
  <si>
    <r>
      <rPr>
        <b/>
        <sz val="10"/>
        <color theme="1"/>
        <rFont val="Arial"/>
      </rPr>
      <t xml:space="preserve">Intervalo Intrajornada </t>
    </r>
    <r>
      <rPr>
        <b/>
        <sz val="10"/>
        <color rgb="FFFF0000"/>
        <rFont val="Arial"/>
      </rPr>
      <t>(Adicional de Intervalo)  Cálculo do valor: HE (s/peri) x 15d x2vigx</t>
    </r>
    <r>
      <rPr>
        <b/>
        <sz val="10"/>
        <color rgb="FF0000FF"/>
        <rFont val="Arial"/>
      </rPr>
      <t>0,5h</t>
    </r>
    <r>
      <rPr>
        <b/>
        <sz val="10"/>
        <color rgb="FFFF0000"/>
        <rFont val="Arial"/>
      </rPr>
      <t>) - (</t>
    </r>
    <r>
      <rPr>
        <b/>
        <sz val="10"/>
        <color theme="1"/>
        <rFont val="Arial"/>
      </rPr>
      <t>cláusula 69 da CCT 2021/2023)</t>
    </r>
  </si>
  <si>
    <r>
      <rPr>
        <b/>
        <sz val="11"/>
        <color theme="1"/>
        <rFont val="Arial"/>
      </rPr>
      <t xml:space="preserve">Total da Remuneração de verbas de natureza indenizatória nas quais não incidem INSS, FGTS, Férias, 13º, etc. -  </t>
    </r>
    <r>
      <rPr>
        <b/>
        <sz val="11"/>
        <color rgb="FFFF0000"/>
        <rFont val="Arial"/>
      </rPr>
      <t>Empregado só recebe se estiver trabalhando.</t>
    </r>
  </si>
  <si>
    <r>
      <rPr>
        <b/>
        <sz val="14"/>
        <color theme="1"/>
        <rFont val="Arial"/>
      </rPr>
      <t xml:space="preserve">Remuneração 2 = Total da Remuneração que o empregado irá receber
</t>
    </r>
    <r>
      <rPr>
        <b/>
        <sz val="11"/>
        <color rgb="FF0000FF"/>
        <rFont val="Arial"/>
      </rPr>
      <t>Valor entra nos seguintes cálculos: Item 2, "A" - Quadro-Resumo do Custo por Posto de Trabalho, Custos Indiretos, Lucro e Tributos.</t>
    </r>
  </si>
  <si>
    <r>
      <rPr>
        <b/>
        <sz val="11"/>
        <color rgb="FF000000"/>
        <rFont val="Arial"/>
      </rPr>
      <t xml:space="preserve">Submódulo 2.1 – 13º (décimo terceiro) Salário </t>
    </r>
    <r>
      <rPr>
        <b/>
        <strike/>
        <sz val="11"/>
        <color rgb="FF993366"/>
        <rFont val="Arial"/>
      </rPr>
      <t>(Férias???)</t>
    </r>
    <r>
      <rPr>
        <b/>
        <strike/>
        <sz val="11"/>
        <color rgb="FF808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</si>
  <si>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r>
      <rPr>
        <b/>
        <sz val="11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trike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</si>
  <si>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r>
      <rPr>
        <b/>
        <sz val="10"/>
        <color rgb="FF000000"/>
        <rFont val="Arial"/>
      </rPr>
      <t>13º (décimo terceiro) Salário</t>
    </r>
    <r>
      <rPr>
        <b/>
        <sz val="11"/>
        <color rgb="FF000000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Remuneração1, conforme Anexo XII da IN 5/17</t>
    </r>
  </si>
  <si>
    <r>
      <rPr>
        <b/>
        <strike/>
        <sz val="10"/>
        <color rgb="FFFF0000"/>
        <rFont val="Arial"/>
      </rPr>
      <t>(Férias e ???)</t>
    </r>
    <r>
      <rPr>
        <b/>
        <sz val="11"/>
        <color rgb="FF808000"/>
        <rFont val="Arial"/>
      </rPr>
      <t xml:space="preserve"> </t>
    </r>
    <r>
      <rPr>
        <b/>
        <sz val="10"/>
        <color rgb="FF000000"/>
        <rFont val="Arial"/>
      </rPr>
      <t>Adicional de Férias</t>
    </r>
    <r>
      <rPr>
        <b/>
        <sz val="10"/>
        <color rgb="FF808000"/>
        <rFont val="Arial"/>
      </rPr>
      <t xml:space="preserve"> </t>
    </r>
    <r>
      <rPr>
        <b/>
        <sz val="8"/>
        <color rgb="FFFF0000"/>
        <rFont val="Arial"/>
      </rPr>
      <t xml:space="preserve">Obrigatória a cotação de 3,025% sobre o valor do Módulo 1 – Composição da Remuneração1. </t>
    </r>
    <r>
      <rPr>
        <b/>
        <sz val="9"/>
        <color rgb="FF0000FF"/>
        <rFont val="Arial"/>
      </rPr>
      <t xml:space="preserve"> É vedada a cotação de Férias neste Submódulo, </t>
    </r>
    <r>
      <rPr>
        <b/>
        <sz val="10"/>
        <color rgb="FF00B050"/>
        <rFont val="Arial"/>
      </rPr>
      <t>em face de tratar-se de Conta Vinculada</t>
    </r>
    <r>
      <rPr>
        <b/>
        <sz val="9"/>
        <color rgb="FF0000FF"/>
        <rFont val="Arial"/>
      </rPr>
      <t>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 Na hipótese de o contrato não ser prorrogado, o pagamento relativo a Férias do empregado deverá ser efetivado pela provisão feita no Submódulo 4.1.A.</t>
    </r>
  </si>
  <si>
    <r>
      <rPr>
        <sz val="9"/>
        <color rgb="FF000000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sz val="9"/>
        <color rgb="FF000000"/>
        <rFont val="Arial"/>
      </rPr>
      <t>férias</t>
    </r>
    <r>
      <rPr>
        <sz val="9"/>
        <color rgb="FF000000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  <r>
      <rPr>
        <sz val="9"/>
        <color rgb="FF000000"/>
        <rFont val="Arial"/>
      </rPr>
      <t xml:space="preserve"> </t>
    </r>
    <r>
      <rPr>
        <b/>
        <strike/>
        <sz val="9"/>
        <color rgb="FF0000FF"/>
        <rFont val="Arial"/>
      </rPr>
      <t>EXCLUIR A NOTA 3, POIS  MODELAGEM É DE APENAS 1 FÉRIAS</t>
    </r>
  </si>
  <si>
    <r>
      <rPr>
        <b/>
        <sz val="11"/>
        <color rgb="FF000000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 xml:space="preserve"> (Base de Cálculo = Módulo 1 (Rem1) + Submódulo 2.1)</t>
    </r>
  </si>
  <si>
    <r>
      <rPr>
        <b/>
        <sz val="10"/>
        <color theme="1"/>
        <rFont val="Arial"/>
      </rPr>
      <t xml:space="preserve">RAT x FAP  </t>
    </r>
    <r>
      <rPr>
        <b/>
        <sz val="11"/>
        <color rgb="FF0000FF"/>
        <rFont val="Arial"/>
      </rPr>
      <t xml:space="preserve"> 
</t>
    </r>
    <r>
      <rPr>
        <b/>
        <sz val="8"/>
        <color rgb="FFFF0000"/>
        <rFont val="Arial"/>
      </rPr>
      <t>Cálculo do valor: % do RAT x FAP (Fator Acidentário de Prevenção de cada empresa)</t>
    </r>
  </si>
  <si>
    <r>
      <rPr>
        <b/>
        <sz val="10"/>
        <color theme="1"/>
        <rFont val="Arial"/>
      </rPr>
      <t xml:space="preserve">Transporte  </t>
    </r>
    <r>
      <rPr>
        <b/>
        <sz val="10"/>
        <color rgb="FFFF0000"/>
        <rFont val="Arial"/>
      </rPr>
      <t>Cálculo do valor: [(n passag dia × vlr VT × n dias mês ) – (6%xSB)]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</si>
  <si>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A.1)  Valor da passagem do transporte coletivo no município de
                prestação dos serviços</t>
    </r>
    <r>
      <rPr>
        <b/>
        <sz val="10"/>
        <color theme="1"/>
        <rFont val="Arial"/>
      </rPr>
      <t xml:space="preserve"> (Decreto Municipal POA nº ------ 2021)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</si>
  <si>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A.2) Quantidade de passagens por dia por empregado</t>
    </r>
  </si>
  <si>
    <r>
      <rPr>
        <b/>
        <sz val="10"/>
        <color rgb="FFFF0000"/>
        <rFont val="Arial"/>
      </rPr>
      <t xml:space="preserve">     A.4) Participação do empregado em percentual do salário-base  </t>
    </r>
    <r>
      <rPr>
        <b/>
        <sz val="10"/>
        <color rgb="FFFF0000"/>
        <rFont val="Arial"/>
      </rPr>
      <t>(cláusula 34, §1º, da CCT 2021/2023)</t>
    </r>
  </si>
  <si>
    <r>
      <rPr>
        <b/>
        <sz val="10"/>
        <color theme="1"/>
        <rFont val="Arial"/>
      </rPr>
      <t xml:space="preserve">Auxílio-Refeição/Alimentação  </t>
    </r>
    <r>
      <rPr>
        <b/>
        <sz val="10"/>
        <color rgb="FFFF0000"/>
        <rFont val="Arial"/>
      </rPr>
      <t>Cálculo do valor = [(30xVA)x(1-0,20)]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</si>
  <si>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B.1) Valor do Auxílio-Alimentação  </t>
    </r>
    <r>
      <rPr>
        <b/>
        <sz val="10"/>
        <color theme="1"/>
        <rFont val="Arial"/>
      </rPr>
      <t xml:space="preserve">(cláusula 33, §10, da CCT 2021/2023) 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</si>
  <si>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B.2) Quantidade de dias do mês de recebimento de auxílio-alimentação</t>
    </r>
  </si>
  <si>
    <r>
      <rPr>
        <b/>
        <sz val="9"/>
        <color rgb="FFFF0000"/>
        <rFont val="Arial"/>
      </rPr>
      <t xml:space="preserve">     B.3) Participação do empregado em percentual sobre o auxílio-alimentação </t>
    </r>
    <r>
      <rPr>
        <b/>
        <sz val="9"/>
        <color rgb="FFFF0000"/>
        <rFont val="Arial"/>
      </rPr>
      <t xml:space="preserve">(cláusula 33, §3º, da CCT 2021/2023) </t>
    </r>
  </si>
  <si>
    <r>
      <rPr>
        <b/>
        <sz val="10"/>
        <color theme="1"/>
        <rFont val="Arial"/>
      </rPr>
      <t xml:space="preserve">Seguro de Vida </t>
    </r>
    <r>
      <rPr>
        <b/>
        <sz val="9"/>
        <color rgb="FFFF0000"/>
        <rFont val="Arial"/>
      </rPr>
      <t xml:space="preserve">Cálculo do valor: 26 x Rem x 0,023%  </t>
    </r>
    <r>
      <rPr>
        <b/>
        <sz val="9"/>
        <color theme="1"/>
        <rFont val="Arial"/>
      </rPr>
      <t xml:space="preserve"> (cláusula 38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</si>
  <si>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r>
      <rPr>
        <b/>
        <sz val="10"/>
        <color theme="1"/>
        <rFont val="Arial"/>
      </rPr>
      <t xml:space="preserve">Auxílio-Funeral   </t>
    </r>
    <r>
      <rPr>
        <b/>
        <sz val="9"/>
        <color rgb="FFFF0000"/>
        <rFont val="Arial"/>
      </rPr>
      <t xml:space="preserve">Cálculo do valor: (SB x 0,52066%)/12  </t>
    </r>
    <r>
      <rPr>
        <b/>
        <sz val="9"/>
        <color theme="1"/>
        <rFont val="Arial"/>
      </rPr>
      <t>(cláusula 37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</si>
  <si>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r>
      <rPr>
        <b/>
        <sz val="10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z val="10"/>
        <color rgb="FF008080"/>
        <rFont val="Arial"/>
      </rPr>
      <t xml:space="preserve"> </t>
    </r>
    <r>
      <rPr>
        <b/>
        <sz val="10"/>
        <color rgb="FF000000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</si>
  <si>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</t>
    </r>
    <r>
      <rPr>
        <b/>
        <sz val="8"/>
        <color rgb="FFFF0000"/>
        <rFont val="Arial"/>
      </rPr>
      <t>Cálculo do valor = {Rem/12 + 13º/12= a (Rem/12)/12 + Férias/12= a (Rem/12)/12 + (1/3xFérias)/12= a 1/3x[(Rem/12)/12]} x (30/30=1) x 5% de rotatividade anual - Os reflexos de 13º, F e 1/3F são referentes a 1 mês de APInd - Na prorrogação, poderão ser considerados 3 dias conforme Lei nº 12.506/2011, dependendo da análise do nº de ocorrências deste evento no período.</t>
    </r>
  </si>
  <si>
    <r>
      <rPr>
        <b/>
        <sz val="10"/>
        <color theme="1"/>
        <rFont val="Arial"/>
      </rPr>
      <t xml:space="preserve">Aviso Prévio Trabalhado       </t>
    </r>
    <r>
      <rPr>
        <b/>
        <sz val="10"/>
        <color rgb="FFFF0000"/>
        <rFont val="Arial"/>
      </rPr>
      <t>(</t>
    </r>
    <r>
      <rPr>
        <b/>
        <sz val="9"/>
        <color rgb="FFFF0000"/>
        <rFont val="Arial"/>
      </rPr>
      <t>negociar extinção/redução na 1ª prorrogação)  Cálculo do valor= [(Rem1/30)x7]/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contratox100% dos empregados - ao final do contrato  </t>
    </r>
  </si>
  <si>
    <r>
      <rPr>
        <b/>
        <sz val="10"/>
        <color theme="1"/>
        <rFont val="Arial"/>
      </rPr>
      <t>Multa do FGTS sobre o Aviso PrévioTrabalhado e Aviso Prévio Indenizado</t>
    </r>
    <r>
      <rPr>
        <b/>
        <sz val="8"/>
        <color rgb="FFFF0000"/>
        <rFont val="Arial"/>
      </rPr>
      <t xml:space="preserve">Obrigatória a cotação de 4% sobre o valor do Módulo 1 – Composição da Remuneração1, conforme Anexo XII da IN Seges nº 5/2017 </t>
    </r>
  </si>
  <si>
    <r>
      <rPr>
        <b/>
        <sz val="11"/>
        <color rgb="FF000000"/>
        <rFont val="Arial"/>
      </rPr>
      <t>Base de cálculo para o Custo de Reposição do Profissional Ausente (substituto): BCCPA = MÓDULO 1 (= a Rem2) + MÓDULO 2 + MÓDULO 3 -</t>
    </r>
    <r>
      <rPr>
        <sz val="11"/>
        <color rgb="FF000000"/>
        <rFont val="Arial"/>
      </rPr>
      <t xml:space="preserve"> </t>
    </r>
    <r>
      <rPr>
        <b/>
        <sz val="11"/>
        <color rgb="FFFF0000"/>
        <rFont val="Arial"/>
      </rPr>
      <t xml:space="preserve"> exceto o Substituto na cobertura de Férias e o Afastamento Maternidade, sendo que neste último a Rem e o 13º podem ser compensados pelo INSS,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</si>
  <si>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9"/>
        <color rgb="FFFF0000"/>
        <rFont val="Arial"/>
      </rPr>
      <t>(sem VA e VT)</t>
    </r>
    <r>
      <rPr>
        <b/>
        <sz val="11"/>
        <color rgb="FFFF0000"/>
        <rFont val="Arial"/>
      </rPr>
      <t xml:space="preserve"> </t>
    </r>
    <r>
      <rPr>
        <b/>
        <sz val="11"/>
        <color rgb="FF0000FF"/>
        <rFont val="Arial"/>
      </rPr>
      <t>=</t>
    </r>
  </si>
  <si>
    <r>
      <rPr>
        <b/>
        <sz val="10"/>
        <color rgb="FF000000"/>
        <rFont val="Arial"/>
      </rPr>
      <t xml:space="preserve">Substituto na cobertura de Férias  </t>
    </r>
    <r>
      <rPr>
        <b/>
        <sz val="9"/>
        <color rgb="FFFF0000"/>
        <rFont val="Arial"/>
      </rPr>
      <t xml:space="preserve">Obrigatória a cotação de 9,075% sobre o valor do Módulo 1 - Composição da Remuneração, </t>
    </r>
    <r>
      <rPr>
        <b/>
        <sz val="9"/>
        <color rgb="FF0066CC"/>
        <rFont val="Arial"/>
      </rPr>
      <t xml:space="preserve">mais </t>
    </r>
    <r>
      <rPr>
        <b/>
        <sz val="9"/>
        <color rgb="FFFF0000"/>
        <rFont val="Arial"/>
      </rPr>
      <t>o percentual do Submódulo 2.2 sobre o cálculo anterior, conforme Anexo XII da IN 5/17 (Férias + Adicional = 12,10% = 9,075% + 3,025%)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</si>
  <si>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</si>
  <si>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</si>
  <si>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</si>
  <si>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8"/>
        <color rgb="FFFF0000"/>
        <rFont val="Arial"/>
      </rPr>
      <t>{[((MÓD1 + MÓD1 / 3) + SUB2.2 x (MÓD1 + MÓD1 / 3)) x (4/12)] / 12} x 2% + [(SUB2.3 - VA - VT + MÓD3) x (4/12)] x 2%</t>
    </r>
  </si>
  <si>
    <r>
      <rPr>
        <b/>
        <sz val="10"/>
        <color theme="1"/>
        <rFont val="Arial"/>
      </rPr>
      <t>Substituto na cobertura de Outras ausências (especificar)
Substituto na cobertura de Ausência por doença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 xml:space="preserve">(incluído)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 
Incluído por permissão da IN Seges nº 5/2017, Anexo VII-B, item 1.7, alíneas "b" e "c".5.</t>
    </r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</si>
  <si>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a) PIS  </t>
    </r>
    <r>
      <rPr>
        <sz val="8"/>
        <color rgb="FFFF0000"/>
        <rFont val="Arial"/>
      </rPr>
      <t>(depende do regime de tributação - utilizada a hipótese de Lucro Real ou Presumido)</t>
    </r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</si>
  <si>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b) COFINS       </t>
    </r>
    <r>
      <rPr>
        <sz val="9"/>
        <color rgb="FFFF0000"/>
        <rFont val="Arial"/>
      </rPr>
      <t>(depende do regime de tributação - utilizada a hipótese de Lucro Real ou Presumido)</t>
    </r>
  </si>
  <si>
    <r>
      <rPr>
        <b/>
        <sz val="10"/>
        <color theme="1"/>
        <rFont val="Arial"/>
      </rPr>
      <t xml:space="preserve"> c) IRPJ</t>
    </r>
    <r>
      <rPr>
        <b/>
        <sz val="10"/>
        <color rgb="FF0000FF"/>
        <rFont val="Arial"/>
      </rPr>
      <t xml:space="preserve"> </t>
    </r>
    <r>
      <rPr>
        <b/>
        <sz val="10"/>
        <color rgb="FF0000FF"/>
        <rFont val="Arial"/>
      </rPr>
      <t>-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</si>
  <si>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b/>
        <sz val="10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>Em face dos Acórdãos TCU nºs 950/2007-P e 205/2018-P, o licitante não pode cotar expressamente este tributo.</t>
    </r>
  </si>
  <si>
    <r>
      <rPr>
        <b/>
        <sz val="10"/>
        <color theme="1"/>
        <rFont val="Arial"/>
      </rPr>
      <t xml:space="preserve">  a) ISS             </t>
    </r>
    <r>
      <rPr>
        <b/>
        <sz val="10"/>
        <color rgb="FFFF0000"/>
        <rFont val="Arial"/>
      </rPr>
      <t>( Lei comp Minic Julio de Cast. .55/2017 )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</si>
  <si>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POSTO DE TRABALHO
</t>
    </r>
  </si>
  <si>
    <r>
      <rPr>
        <b/>
        <sz val="10"/>
        <color theme="1"/>
        <rFont val="Arial"/>
      </rPr>
      <t xml:space="preserve">Outros (especificar) </t>
    </r>
    <r>
      <rPr>
        <b/>
        <sz val="14"/>
        <color rgb="FFFF0000"/>
        <rFont val="Arial"/>
      </rPr>
      <t>(excluir linhas que não serão utilizadas)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</si>
  <si>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</si>
  <si>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0"/>
        <color rgb="FF00B0F0"/>
        <rFont val="Arial"/>
      </rPr>
      <t xml:space="preserve">Outros (especificar) </t>
    </r>
    <r>
      <rPr>
        <b/>
        <sz val="12"/>
        <color rgb="FF00B0F0"/>
        <rFont val="Arial"/>
      </rPr>
      <t>(excluir as linhas não utilizadas)</t>
    </r>
  </si>
  <si>
    <r>
      <rPr>
        <b/>
        <sz val="15"/>
        <color theme="1"/>
        <rFont val="Arial"/>
      </rPr>
      <t xml:space="preserve">1. MÓDULOS .
</t>
    </r>
    <r>
      <rPr>
        <b/>
        <sz val="12"/>
        <color rgb="FF000000"/>
        <rFont val="Arial"/>
      </rPr>
      <t xml:space="preserve">Mão de obra
</t>
    </r>
    <r>
      <rPr>
        <b/>
        <sz val="11"/>
        <color rgb="FF000000"/>
        <rFont val="Arial"/>
      </rPr>
      <t>Mão de obra vinculada à execução contratual</t>
    </r>
  </si>
  <si>
    <r>
      <rPr>
        <b/>
        <sz val="10"/>
        <color rgb="FFFF0000"/>
        <rFont val="Arial"/>
      </rPr>
      <t xml:space="preserve">Valor do salário x hora adicionais 
</t>
    </r>
    <r>
      <rPr>
        <b/>
        <sz val="10"/>
        <color rgb="FF0000FF"/>
        <rFont val="Arial"/>
      </rPr>
      <t>VSH (s/peri)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do salário normativo / 220 h)</t>
    </r>
  </si>
  <si>
    <r>
      <rPr>
        <b/>
        <sz val="10"/>
        <color rgb="FFFF0000"/>
        <rFont val="Arial"/>
      </rPr>
      <t xml:space="preserve">Vlr do salário × hora com  Adicionais pertinentes 
</t>
    </r>
    <r>
      <rPr>
        <b/>
        <sz val="10"/>
        <color rgb="FF0000FF"/>
        <rFont val="Arial"/>
      </rPr>
      <t>VSH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ou 20% insalub)  e adicional de funcao</t>
    </r>
  </si>
  <si>
    <r>
      <rPr>
        <b/>
        <sz val="10"/>
        <color rgb="FFFF0000"/>
        <rFont val="Arial"/>
      </rPr>
      <t xml:space="preserve">Valor da hora EXTRA sem adicionais pertinentes -  50% 
</t>
    </r>
    <r>
      <rPr>
        <b/>
        <sz val="10"/>
        <color rgb="FF0000FF"/>
        <rFont val="Arial"/>
      </rPr>
      <t>HE (c/peri) = (valor da hora + 50% de peri)</t>
    </r>
  </si>
  <si>
    <r>
      <rPr>
        <b/>
        <sz val="10"/>
        <color rgb="FFFF0000"/>
        <rFont val="Arial"/>
      </rPr>
      <t xml:space="preserve">Valor da hora EXTRA 50% - com Adicionais
</t>
    </r>
    <r>
      <rPr>
        <b/>
        <sz val="10"/>
        <color rgb="FF0000FF"/>
        <rFont val="Arial"/>
      </rPr>
      <t>HE (c/peri) = (valor da hora + 30% de peri) + 50%</t>
    </r>
  </si>
  <si>
    <r>
      <rPr>
        <b/>
        <sz val="10"/>
        <color rgb="FFFF0000"/>
        <rFont val="Arial"/>
      </rPr>
      <t xml:space="preserve">Valor da hora NOTURNA  com adicionais pertinentes 
</t>
    </r>
    <r>
      <rPr>
        <b/>
        <sz val="10"/>
        <color rgb="FF0000FF"/>
        <rFont val="Arial"/>
      </rPr>
      <t>AN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x 20%</t>
    </r>
  </si>
  <si>
    <r>
      <rPr>
        <b/>
        <sz val="10"/>
        <color rgb="FFFF0000"/>
        <rFont val="Arial"/>
      </rPr>
      <t xml:space="preserve">Valor da hora EXTRA A 100% COM ADICIONAIS PERTINENTES 
</t>
    </r>
    <r>
      <rPr>
        <b/>
        <sz val="10"/>
        <color rgb="FF0000FF"/>
        <rFont val="Arial"/>
      </rPr>
      <t>VHP =</t>
    </r>
    <r>
      <rPr>
        <b/>
        <sz val="10"/>
        <color rgb="FFFF0000"/>
        <rFont val="Arial"/>
      </rPr>
      <t xml:space="preserve">  </t>
    </r>
    <r>
      <rPr>
        <b/>
        <sz val="10"/>
        <color rgb="FF0000FF"/>
        <rFont val="Arial"/>
      </rPr>
      <t>(30% do valor da hora sem peri)</t>
    </r>
  </si>
  <si>
    <r>
      <rPr>
        <b/>
        <sz val="10"/>
        <color rgb="FFFF0000"/>
        <rFont val="Arial"/>
      </rPr>
      <t xml:space="preserve">Valor do adicional de periculosidade              </t>
    </r>
    <r>
      <rPr>
        <b/>
        <sz val="9"/>
        <color rgb="FFFF0000"/>
        <rFont val="Arial"/>
      </rPr>
      <t xml:space="preserve">  </t>
    </r>
    <r>
      <rPr>
        <b/>
        <sz val="10"/>
        <color rgb="FF0000FF"/>
        <rFont val="Arial"/>
      </rPr>
      <t>(30% do salário normativo)</t>
    </r>
  </si>
  <si>
    <r>
      <rPr>
        <b/>
        <sz val="10"/>
        <color theme="1"/>
        <rFont val="Arial"/>
      </rPr>
      <t>Adicional de Periculosidade</t>
    </r>
    <r>
      <rPr>
        <b/>
        <sz val="10"/>
        <color rgb="FFFF0000"/>
        <rFont val="Arial"/>
      </rPr>
      <t xml:space="preserve"> (Lei nº 12.740/2012)    (30% do Salário-Base) </t>
    </r>
    <r>
      <rPr>
        <b/>
        <sz val="10"/>
        <color theme="1"/>
        <rFont val="Arial"/>
      </rPr>
      <t xml:space="preserve">
(cláusula 29 da CCT 2021/2023)</t>
    </r>
  </si>
  <si>
    <r>
      <rPr>
        <b/>
        <sz val="10"/>
        <color theme="1"/>
        <rFont val="Arial"/>
      </rPr>
      <t>Adicional de Insalubridade</t>
    </r>
    <r>
      <rPr>
        <b/>
        <sz val="10"/>
        <color rgb="FFFF0000"/>
        <rFont val="Arial"/>
      </rPr>
      <t xml:space="preserve"> (MEDIANTE LAUDO)</t>
    </r>
  </si>
  <si>
    <r>
      <rPr>
        <b/>
        <sz val="10"/>
        <color theme="1"/>
        <rFont val="Arial"/>
      </rPr>
      <t xml:space="preserve">Adicional Noturno  : </t>
    </r>
    <r>
      <rPr>
        <b/>
        <sz val="10"/>
        <color rgb="FF0070C0"/>
        <rFont val="Arial"/>
      </rPr>
      <t xml:space="preserve">20% s/salario + vantag </t>
    </r>
    <r>
      <rPr>
        <b/>
        <sz val="10"/>
        <color rgb="FF00B050"/>
        <rFont val="Arial"/>
      </rPr>
      <t>(INFORMAR realizadas)</t>
    </r>
  </si>
  <si>
    <r>
      <rPr>
        <b/>
        <sz val="10"/>
        <color rgb="FF000000"/>
        <rFont val="Arial"/>
      </rPr>
      <t>Adicional de Hora Noturna Reduzida</t>
    </r>
    <r>
      <rPr>
        <b/>
        <sz val="10"/>
        <color rgb="FFFF0000"/>
        <rFont val="Arial"/>
      </rPr>
      <t xml:space="preserve"> (Hora Reduzida Noturna como Extra) </t>
    </r>
    <r>
      <rPr>
        <b/>
        <sz val="10"/>
        <color rgb="FF0000FF"/>
        <rFont val="Arial"/>
      </rPr>
      <t xml:space="preserve">(HRN que excedeu de 190,67h) </t>
    </r>
    <r>
      <rPr>
        <b/>
        <sz val="10"/>
        <color rgb="FFFF0000"/>
        <rFont val="Arial"/>
      </rPr>
      <t xml:space="preserve">Cálculo do valor: HE (c/peri) x 4,33 h x 2 vig.)   [195h (=180h + 15h) - 190,67 = 4,33h como horas extras, sendo  15 = 15 x (7hx1,1428571 – 7h) </t>
    </r>
    <r>
      <rPr>
        <b/>
        <sz val="10"/>
        <color rgb="FF0000FF"/>
        <rFont val="Arial"/>
      </rPr>
      <t>Das 22h às 5h</t>
    </r>
    <r>
      <rPr>
        <b/>
        <sz val="10"/>
        <color rgb="FF000000"/>
        <rFont val="Arial"/>
      </rPr>
      <t xml:space="preserve"> (cláusula 28 da CCT 2021/2023)</t>
    </r>
  </si>
  <si>
    <r>
      <rPr>
        <b/>
        <sz val="10"/>
        <color rgb="FF000000"/>
        <rFont val="Arial"/>
      </rPr>
      <t xml:space="preserve">Adicional para Troca de Uniforme -  Cálculo do valor: 1/6 do salário-hora por dia = </t>
    </r>
    <r>
      <rPr>
        <b/>
        <sz val="10"/>
        <color rgb="FFFF0000"/>
        <rFont val="Arial"/>
      </rPr>
      <t xml:space="preserve">(VSH/6=1,34)x1,3x 2x15 </t>
    </r>
    <r>
      <rPr>
        <b/>
        <sz val="10"/>
        <color rgb="FF000000"/>
        <rFont val="Arial"/>
      </rPr>
      <t xml:space="preserve"> (cláusulas 16 e 31, §7º, da CCT 2021/2023)</t>
    </r>
  </si>
  <si>
    <r>
      <rPr>
        <b/>
        <sz val="10"/>
        <color rgb="FF000000"/>
        <rFont val="Arial"/>
      </rPr>
      <t>Hrs extras A 50%</t>
    </r>
    <r>
      <rPr>
        <b/>
        <sz val="10"/>
        <color rgb="FF00B050"/>
        <rFont val="Arial"/>
      </rPr>
      <t>(INFORMAR realizadas)</t>
    </r>
  </si>
  <si>
    <r>
      <rPr>
        <b/>
        <sz val="10"/>
        <color rgb="FF000000"/>
        <rFont val="Arial"/>
      </rPr>
      <t>Hrs extras A 100%</t>
    </r>
    <r>
      <rPr>
        <b/>
        <sz val="10"/>
        <color rgb="FF00B050"/>
        <rFont val="Arial"/>
      </rPr>
      <t xml:space="preserve"> (INFORMAR realizadas)</t>
    </r>
  </si>
  <si>
    <r>
      <rPr>
        <b/>
        <sz val="10"/>
        <color theme="1"/>
        <rFont val="Arial"/>
      </rPr>
      <t xml:space="preserve">RSR (Repouso Semanal Remunerado) - </t>
    </r>
    <r>
      <rPr>
        <b/>
        <sz val="10"/>
        <color rgb="FFFF0000"/>
        <rFont val="Arial"/>
      </rPr>
      <t>Cálculo do valor: 20% sobre os adicionais pertinentes) -</t>
    </r>
    <r>
      <rPr>
        <b/>
        <sz val="10"/>
        <color theme="1"/>
        <rFont val="Arial"/>
      </rPr>
      <t xml:space="preserve"> (cláusula 32 da CCT 2021/2023) -</t>
    </r>
    <r>
      <rPr>
        <b/>
        <sz val="10"/>
        <color rgb="FFFF0000"/>
        <rFont val="Arial"/>
      </rPr>
      <t xml:space="preserve"> </t>
    </r>
    <r>
      <rPr>
        <b/>
        <strike/>
        <sz val="10"/>
        <color rgb="FF0000FF"/>
        <rFont val="Arial"/>
      </rPr>
      <t>(???? Item controverso - consulte sua CCT ou assessoria jurídica)</t>
    </r>
    <r>
      <rPr>
        <b/>
        <strike/>
        <sz val="10"/>
        <color theme="1"/>
        <rFont val="Arial"/>
      </rPr>
      <t xml:space="preserve">. </t>
    </r>
    <r>
      <rPr>
        <b/>
        <strike/>
        <sz val="10"/>
        <color rgb="FF0000FF"/>
        <rFont val="Arial"/>
      </rPr>
      <t>Se não tiver na CCT não cotar</t>
    </r>
  </si>
  <si>
    <r>
      <rPr>
        <b/>
        <sz val="10"/>
        <color theme="1"/>
        <rFont val="Arial"/>
      </rPr>
      <t xml:space="preserve">Intervalo Intrajornada </t>
    </r>
    <r>
      <rPr>
        <b/>
        <sz val="10"/>
        <color rgb="FFFF0000"/>
        <rFont val="Arial"/>
      </rPr>
      <t>(Adicional de Intervalo)  Cálculo do valor: HE (s/peri) x 15d x2vigx</t>
    </r>
    <r>
      <rPr>
        <b/>
        <sz val="10"/>
        <color rgb="FF0000FF"/>
        <rFont val="Arial"/>
      </rPr>
      <t>0,5h</t>
    </r>
    <r>
      <rPr>
        <b/>
        <sz val="10"/>
        <color rgb="FFFF0000"/>
        <rFont val="Arial"/>
      </rPr>
      <t>) - (</t>
    </r>
    <r>
      <rPr>
        <b/>
        <sz val="10"/>
        <color theme="1"/>
        <rFont val="Arial"/>
      </rPr>
      <t>cláusula 69 da CCT 2021/2023)</t>
    </r>
  </si>
  <si>
    <r>
      <rPr>
        <b/>
        <sz val="11"/>
        <color theme="1"/>
        <rFont val="Arial"/>
      </rPr>
      <t xml:space="preserve">Total da Remuneração de verbas de natureza indenizatória nas quais não incidem INSS, FGTS, Férias, 13º, etc. -  </t>
    </r>
    <r>
      <rPr>
        <b/>
        <sz val="11"/>
        <color rgb="FFFF0000"/>
        <rFont val="Arial"/>
      </rPr>
      <t>Empregado só recebe se estiver trabalhando.</t>
    </r>
  </si>
  <si>
    <r>
      <rPr>
        <b/>
        <sz val="14"/>
        <color theme="1"/>
        <rFont val="Arial"/>
      </rPr>
      <t xml:space="preserve">Remuneração 2 = Total da Remuneração que o empregado irá receber
</t>
    </r>
    <r>
      <rPr>
        <b/>
        <sz val="11"/>
        <color rgb="FF0000FF"/>
        <rFont val="Arial"/>
      </rPr>
      <t>Valor entra nos seguintes cálculos: Item 2, "A" - Quadro-Resumo do Custo por Posto de Trabalho, Custos Indiretos, Lucro e Tributos.</t>
    </r>
  </si>
  <si>
    <r>
      <rPr>
        <b/>
        <sz val="11"/>
        <color rgb="FF000000"/>
        <rFont val="Arial"/>
      </rPr>
      <t xml:space="preserve">Submódulo 2.1 – 13º (décimo terceiro) Salário </t>
    </r>
    <r>
      <rPr>
        <b/>
        <strike/>
        <sz val="11"/>
        <color rgb="FF993366"/>
        <rFont val="Arial"/>
      </rPr>
      <t>(Férias???)</t>
    </r>
    <r>
      <rPr>
        <b/>
        <strike/>
        <sz val="11"/>
        <color rgb="FF808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</si>
  <si>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r>
      <rPr>
        <b/>
        <sz val="11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trike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</si>
  <si>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r>
      <rPr>
        <b/>
        <sz val="10"/>
        <color rgb="FF000000"/>
        <rFont val="Arial"/>
      </rPr>
      <t>13º (décimo terceiro) Salário</t>
    </r>
    <r>
      <rPr>
        <b/>
        <sz val="11"/>
        <color rgb="FF000000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Remuneração1, conforme Anexo XII da IN 5/17</t>
    </r>
  </si>
  <si>
    <r>
      <rPr>
        <b/>
        <strike/>
        <sz val="10"/>
        <color rgb="FFFF0000"/>
        <rFont val="Arial"/>
      </rPr>
      <t>(Férias e ???)</t>
    </r>
    <r>
      <rPr>
        <b/>
        <sz val="11"/>
        <color rgb="FF808000"/>
        <rFont val="Arial"/>
      </rPr>
      <t xml:space="preserve"> </t>
    </r>
    <r>
      <rPr>
        <b/>
        <sz val="10"/>
        <color rgb="FF000000"/>
        <rFont val="Arial"/>
      </rPr>
      <t>Adicional de Férias</t>
    </r>
    <r>
      <rPr>
        <b/>
        <sz val="10"/>
        <color rgb="FF808000"/>
        <rFont val="Arial"/>
      </rPr>
      <t xml:space="preserve"> </t>
    </r>
    <r>
      <rPr>
        <b/>
        <sz val="8"/>
        <color rgb="FFFF0000"/>
        <rFont val="Arial"/>
      </rPr>
      <t xml:space="preserve">Obrigatória a cotação de 3,025% sobre o valor do Módulo 1 – Composição da Remuneração1. </t>
    </r>
    <r>
      <rPr>
        <b/>
        <sz val="9"/>
        <color rgb="FF0000FF"/>
        <rFont val="Arial"/>
      </rPr>
      <t xml:space="preserve"> É vedada a cotação de Férias neste Submódulo, </t>
    </r>
    <r>
      <rPr>
        <b/>
        <sz val="10"/>
        <color rgb="FF00B050"/>
        <rFont val="Arial"/>
      </rPr>
      <t>em face de tratar-se de Conta Vinculada</t>
    </r>
    <r>
      <rPr>
        <b/>
        <sz val="9"/>
        <color rgb="FF0000FF"/>
        <rFont val="Arial"/>
      </rPr>
      <t>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 Na hipótese de o contrato não ser prorrogado, o pagamento relativo a Férias do empregado deverá ser efetivado pela provisão feita no Submódulo 4.1.A.</t>
    </r>
  </si>
  <si>
    <r>
      <rPr>
        <sz val="9"/>
        <color rgb="FF000000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sz val="9"/>
        <color rgb="FF000000"/>
        <rFont val="Arial"/>
      </rPr>
      <t>férias</t>
    </r>
    <r>
      <rPr>
        <sz val="9"/>
        <color rgb="FF000000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  <r>
      <rPr>
        <sz val="9"/>
        <color rgb="FF000000"/>
        <rFont val="Arial"/>
      </rPr>
      <t xml:space="preserve"> </t>
    </r>
    <r>
      <rPr>
        <b/>
        <strike/>
        <sz val="9"/>
        <color rgb="FF0000FF"/>
        <rFont val="Arial"/>
      </rPr>
      <t>EXCLUIR A NOTA 3, POIS  MODELAGEM É DE APENAS 1 FÉRIAS</t>
    </r>
  </si>
  <si>
    <r>
      <rPr>
        <b/>
        <sz val="11"/>
        <color rgb="FF000000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 xml:space="preserve"> (Base de Cálculo = Módulo 1 (Rem1) + Submódulo 2.1)</t>
    </r>
  </si>
  <si>
    <r>
      <rPr>
        <b/>
        <sz val="10"/>
        <color theme="1"/>
        <rFont val="Arial"/>
      </rPr>
      <t xml:space="preserve">RAT x FAP  </t>
    </r>
    <r>
      <rPr>
        <b/>
        <sz val="11"/>
        <color rgb="FF0000FF"/>
        <rFont val="Arial"/>
      </rPr>
      <t xml:space="preserve"> 
</t>
    </r>
    <r>
      <rPr>
        <b/>
        <sz val="8"/>
        <color rgb="FFFF0000"/>
        <rFont val="Arial"/>
      </rPr>
      <t>Cálculo do valor: % do RAT x FAP (Fator Acidentário de Prevenção de cada empresa)</t>
    </r>
  </si>
  <si>
    <r>
      <rPr>
        <b/>
        <sz val="10"/>
        <color theme="1"/>
        <rFont val="Arial"/>
      </rPr>
      <t xml:space="preserve">Transporte  </t>
    </r>
    <r>
      <rPr>
        <b/>
        <sz val="10"/>
        <color rgb="FFFF0000"/>
        <rFont val="Arial"/>
      </rPr>
      <t>Cálculo do valor: [(n passag dia × vlr VT × n dias mês ) – (6%xSB)]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</si>
  <si>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A.1)  Valor da passagem do transporte coletivo no município de
                prestação dos serviços</t>
    </r>
    <r>
      <rPr>
        <b/>
        <sz val="10"/>
        <color theme="1"/>
        <rFont val="Arial"/>
      </rPr>
      <t xml:space="preserve"> (Decreto Municipal POA nº ------ 2021)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</si>
  <si>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A.2) Quantidade de passagens por dia por empregado</t>
    </r>
  </si>
  <si>
    <r>
      <rPr>
        <b/>
        <sz val="10"/>
        <color rgb="FFFF0000"/>
        <rFont val="Arial"/>
      </rPr>
      <t xml:space="preserve">     A.4) Participação do empregado em percentual do salário-base  </t>
    </r>
    <r>
      <rPr>
        <b/>
        <sz val="10"/>
        <color rgb="FFFF0000"/>
        <rFont val="Arial"/>
      </rPr>
      <t>(cláusula 34, §1º, da CCT 2021/2023)</t>
    </r>
  </si>
  <si>
    <r>
      <rPr>
        <b/>
        <sz val="10"/>
        <color theme="1"/>
        <rFont val="Arial"/>
      </rPr>
      <t xml:space="preserve">Auxílio-Refeição/Alimentação  </t>
    </r>
    <r>
      <rPr>
        <b/>
        <sz val="10"/>
        <color rgb="FFFF0000"/>
        <rFont val="Arial"/>
      </rPr>
      <t>Cálculo do valor = [(30xVA)x(1-0,20)]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</si>
  <si>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B.1) Valor do Auxílio-Alimentação  </t>
    </r>
    <r>
      <rPr>
        <b/>
        <sz val="10"/>
        <color theme="1"/>
        <rFont val="Arial"/>
      </rPr>
      <t xml:space="preserve">(cláusula 33, §10, da CCT 2021/2023) 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</si>
  <si>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B.2) Quantidade de dias do mês de recebimento de auxílio-alimentação</t>
    </r>
  </si>
  <si>
    <r>
      <rPr>
        <b/>
        <sz val="9"/>
        <color rgb="FFFF0000"/>
        <rFont val="Arial"/>
      </rPr>
      <t xml:space="preserve">     B.3) Participação do empregado em percentual sobre o auxílio-alimentação </t>
    </r>
    <r>
      <rPr>
        <b/>
        <sz val="9"/>
        <color rgb="FFFF0000"/>
        <rFont val="Arial"/>
      </rPr>
      <t xml:space="preserve">(cláusula 33, §3º, da CCT 2021/2023) </t>
    </r>
  </si>
  <si>
    <r>
      <rPr>
        <b/>
        <sz val="10"/>
        <color theme="1"/>
        <rFont val="Arial"/>
      </rPr>
      <t xml:space="preserve">Seguro de Vida </t>
    </r>
    <r>
      <rPr>
        <b/>
        <sz val="9"/>
        <color rgb="FFFF0000"/>
        <rFont val="Arial"/>
      </rPr>
      <t xml:space="preserve">Cálculo do valor: 26 x Rem x 0,023%  </t>
    </r>
    <r>
      <rPr>
        <b/>
        <sz val="9"/>
        <color theme="1"/>
        <rFont val="Arial"/>
      </rPr>
      <t xml:space="preserve"> (cláusula 38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</si>
  <si>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r>
      <rPr>
        <b/>
        <sz val="10"/>
        <color theme="1"/>
        <rFont val="Arial"/>
      </rPr>
      <t xml:space="preserve">Auxílio-Funeral   </t>
    </r>
    <r>
      <rPr>
        <b/>
        <sz val="9"/>
        <color rgb="FFFF0000"/>
        <rFont val="Arial"/>
      </rPr>
      <t xml:space="preserve">Cálculo do valor: (SB x 0,52066%)/12  </t>
    </r>
    <r>
      <rPr>
        <b/>
        <sz val="9"/>
        <color theme="1"/>
        <rFont val="Arial"/>
      </rPr>
      <t>(cláusula 37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</si>
  <si>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r>
      <rPr>
        <b/>
        <sz val="10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z val="10"/>
        <color rgb="FF008080"/>
        <rFont val="Arial"/>
      </rPr>
      <t xml:space="preserve"> </t>
    </r>
    <r>
      <rPr>
        <b/>
        <sz val="10"/>
        <color rgb="FF000000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</si>
  <si>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</t>
    </r>
    <r>
      <rPr>
        <b/>
        <sz val="8"/>
        <color rgb="FFFF0000"/>
        <rFont val="Arial"/>
      </rPr>
      <t>Cálculo do valor = {Rem/12 + 13º/12= a (Rem/12)/12 + Férias/12= a (Rem/12)/12 + (1/3xFérias)/12= a 1/3x[(Rem/12)/12]} x (30/30=1) x 5% de rotatividade anual - Os reflexos de 13º, F e 1/3F são referentes a 1 mês de APInd - Na prorrogação, poderão ser considerados 3 dias conforme Lei nº 12.506/2011, dependendo da análise do nº de ocorrências deste evento no período.</t>
    </r>
  </si>
  <si>
    <r>
      <rPr>
        <b/>
        <sz val="10"/>
        <color theme="1"/>
        <rFont val="Arial"/>
      </rPr>
      <t xml:space="preserve">Aviso Prévio Trabalhado       </t>
    </r>
    <r>
      <rPr>
        <b/>
        <sz val="10"/>
        <color rgb="FFFF0000"/>
        <rFont val="Arial"/>
      </rPr>
      <t>(</t>
    </r>
    <r>
      <rPr>
        <b/>
        <sz val="9"/>
        <color rgb="FFFF0000"/>
        <rFont val="Arial"/>
      </rPr>
      <t>negociar extinção/redução na 1ª prorrogação)  Cálculo do valor= [(Rem1/30)x7]/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contratox100% dos empregados - ao final do contrato  </t>
    </r>
  </si>
  <si>
    <r>
      <rPr>
        <b/>
        <sz val="10"/>
        <color theme="1"/>
        <rFont val="Arial"/>
      </rPr>
      <t>Multa do FGTS sobre o Aviso PrévioTrabalhado e Aviso Prévio Indenizado</t>
    </r>
    <r>
      <rPr>
        <b/>
        <sz val="8"/>
        <color rgb="FFFF0000"/>
        <rFont val="Arial"/>
      </rPr>
      <t xml:space="preserve">Obrigatória a cotação de 4% sobre o valor do Módulo 1 – Composição da Remuneração1, conforme Anexo XII da IN Seges nº 5/2017 </t>
    </r>
  </si>
  <si>
    <r>
      <rPr>
        <b/>
        <sz val="11"/>
        <color rgb="FF000000"/>
        <rFont val="Arial"/>
      </rPr>
      <t>Base de cálculo para o Custo de Reposição do Profissional Ausente (substituto): BCCPA = MÓDULO 1 (= a Rem2) + MÓDULO 2 + MÓDULO 3 -</t>
    </r>
    <r>
      <rPr>
        <sz val="11"/>
        <color rgb="FF000000"/>
        <rFont val="Arial"/>
      </rPr>
      <t xml:space="preserve"> </t>
    </r>
    <r>
      <rPr>
        <b/>
        <sz val="11"/>
        <color rgb="FFFF0000"/>
        <rFont val="Arial"/>
      </rPr>
      <t xml:space="preserve"> exceto o Substituto na cobertura de Férias e o Afastamento Maternidade, sendo que neste último a Rem e o 13º podem ser compensados pelo INSS,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</si>
  <si>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9"/>
        <color rgb="FFFF0000"/>
        <rFont val="Arial"/>
      </rPr>
      <t>(sem VA e VT)</t>
    </r>
    <r>
      <rPr>
        <b/>
        <sz val="11"/>
        <color rgb="FFFF0000"/>
        <rFont val="Arial"/>
      </rPr>
      <t xml:space="preserve"> </t>
    </r>
    <r>
      <rPr>
        <b/>
        <sz val="11"/>
        <color rgb="FF0000FF"/>
        <rFont val="Arial"/>
      </rPr>
      <t>=</t>
    </r>
  </si>
  <si>
    <r>
      <rPr>
        <b/>
        <sz val="10"/>
        <color rgb="FF000000"/>
        <rFont val="Arial"/>
      </rPr>
      <t xml:space="preserve">Substituto na cobertura de Férias  </t>
    </r>
    <r>
      <rPr>
        <b/>
        <sz val="9"/>
        <color rgb="FFFF0000"/>
        <rFont val="Arial"/>
      </rPr>
      <t xml:space="preserve">Obrigatória a cotação de 9,075% sobre o valor do Módulo 1 - Composição da Remuneração, </t>
    </r>
    <r>
      <rPr>
        <b/>
        <sz val="9"/>
        <color rgb="FF0066CC"/>
        <rFont val="Arial"/>
      </rPr>
      <t xml:space="preserve">mais </t>
    </r>
    <r>
      <rPr>
        <b/>
        <sz val="9"/>
        <color rgb="FFFF0000"/>
        <rFont val="Arial"/>
      </rPr>
      <t>o percentual do Submódulo 2.2 sobre o cálculo anterior, conforme Anexo XII da IN 5/17 (Férias + Adicional = 12,10% = 9,075% + 3,025%)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</si>
  <si>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</si>
  <si>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</si>
  <si>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</si>
  <si>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8"/>
        <color rgb="FFFF0000"/>
        <rFont val="Arial"/>
      </rPr>
      <t>{[((MÓD1 + MÓD1 / 3) + SUB2.2 x (MÓD1 + MÓD1 / 3)) x (4/12)] / 12} x 2% + [(SUB2.3 - VA - VT + MÓD3) x (4/12)] x 2%</t>
    </r>
  </si>
  <si>
    <r>
      <rPr>
        <b/>
        <sz val="10"/>
        <color theme="1"/>
        <rFont val="Arial"/>
      </rPr>
      <t>Substituto na cobertura de Outras ausências (especificar)
Substituto na cobertura de Ausência por doença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 xml:space="preserve">(incluído)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 
Incluído por permissão da IN Seges nº 5/2017, Anexo VII-B, item 1.7, alíneas "b" e "c".5.</t>
    </r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</si>
  <si>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a) PIS  </t>
    </r>
    <r>
      <rPr>
        <sz val="8"/>
        <color rgb="FFFF0000"/>
        <rFont val="Arial"/>
      </rPr>
      <t>(depende do regime de tributação - utilizada a hipótese de Lucro Real ou Presumido)</t>
    </r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</si>
  <si>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b) COFINS       </t>
    </r>
    <r>
      <rPr>
        <sz val="9"/>
        <color rgb="FFFF0000"/>
        <rFont val="Arial"/>
      </rPr>
      <t>(depende do regime de tributação - utilizada a hipótese de Lucro Real ou Presumido)</t>
    </r>
  </si>
  <si>
    <r>
      <rPr>
        <b/>
        <sz val="10"/>
        <color theme="1"/>
        <rFont val="Arial"/>
      </rPr>
      <t xml:space="preserve"> c) IRPJ</t>
    </r>
    <r>
      <rPr>
        <b/>
        <sz val="10"/>
        <color rgb="FF0000FF"/>
        <rFont val="Arial"/>
      </rPr>
      <t xml:space="preserve"> </t>
    </r>
    <r>
      <rPr>
        <b/>
        <sz val="10"/>
        <color rgb="FF0000FF"/>
        <rFont val="Arial"/>
      </rPr>
      <t>-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</si>
  <si>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b/>
        <sz val="10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>Em face dos Acórdãos TCU nºs 950/2007-P e 205/2018-P, o licitante não pode cotar expressamente este tributo.</t>
    </r>
  </si>
  <si>
    <r>
      <rPr>
        <b/>
        <sz val="10"/>
        <color theme="1"/>
        <rFont val="Arial"/>
      </rPr>
      <t xml:space="preserve">  a) ISS             </t>
    </r>
    <r>
      <rPr>
        <b/>
        <sz val="10"/>
        <color rgb="FFFF0000"/>
        <rFont val="Arial"/>
      </rPr>
      <t>( Lei comp Minic Julio de Cast. .55/2017 )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</si>
  <si>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POSTO DE TRABALHO
</t>
    </r>
  </si>
  <si>
    <r>
      <rPr>
        <b/>
        <sz val="10"/>
        <color theme="1"/>
        <rFont val="Arial"/>
      </rPr>
      <t xml:space="preserve">Outros (especificar) </t>
    </r>
    <r>
      <rPr>
        <b/>
        <sz val="14"/>
        <color rgb="FFFF0000"/>
        <rFont val="Arial"/>
      </rPr>
      <t>(excluir linhas que não serão utilizadas)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</si>
  <si>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</si>
  <si>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0"/>
        <color rgb="FF00B0F0"/>
        <rFont val="Arial"/>
      </rPr>
      <t xml:space="preserve">Outros (especificar) </t>
    </r>
    <r>
      <rPr>
        <b/>
        <sz val="12"/>
        <color rgb="FF00B0F0"/>
        <rFont val="Arial"/>
      </rPr>
      <t>(excluir as linhas não utilizadas)</t>
    </r>
  </si>
  <si>
    <r>
      <rPr>
        <b/>
        <sz val="15"/>
        <color theme="1"/>
        <rFont val="Arial"/>
      </rPr>
      <t xml:space="preserve">1. MÓDULOS .
</t>
    </r>
    <r>
      <rPr>
        <b/>
        <sz val="12"/>
        <color rgb="FF000000"/>
        <rFont val="Arial"/>
      </rPr>
      <t xml:space="preserve">Mão de obra
</t>
    </r>
    <r>
      <rPr>
        <b/>
        <sz val="11"/>
        <color rgb="FF000000"/>
        <rFont val="Arial"/>
      </rPr>
      <t>Mão de obra vinculada à execução contratual</t>
    </r>
  </si>
  <si>
    <r>
      <rPr>
        <b/>
        <sz val="10"/>
        <color rgb="FFFF0000"/>
        <rFont val="Arial"/>
      </rPr>
      <t xml:space="preserve">Valor do salário x hora adicionais 
</t>
    </r>
    <r>
      <rPr>
        <b/>
        <sz val="10"/>
        <color rgb="FF0000FF"/>
        <rFont val="Arial"/>
      </rPr>
      <t>VSH (s/peri)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do salário normativo / 220 h)</t>
    </r>
  </si>
  <si>
    <r>
      <rPr>
        <b/>
        <sz val="10"/>
        <color rgb="FFFF0000"/>
        <rFont val="Arial"/>
      </rPr>
      <t xml:space="preserve">Vlr do salário × hora com  Adicionais pertinentes 
</t>
    </r>
    <r>
      <rPr>
        <b/>
        <sz val="10"/>
        <color rgb="FF0000FF"/>
        <rFont val="Arial"/>
      </rPr>
      <t>VSH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ou 20% insalub)  e adicional de funcao</t>
    </r>
  </si>
  <si>
    <r>
      <rPr>
        <b/>
        <sz val="10"/>
        <color rgb="FFFF0000"/>
        <rFont val="Arial"/>
      </rPr>
      <t xml:space="preserve">Valor da hora EXTRA sem adicionais pertinentes -  50% 
</t>
    </r>
    <r>
      <rPr>
        <b/>
        <sz val="10"/>
        <color rgb="FF0000FF"/>
        <rFont val="Arial"/>
      </rPr>
      <t>HE (c/peri) = (valor da hora + 50% de peri)</t>
    </r>
  </si>
  <si>
    <r>
      <rPr>
        <b/>
        <sz val="10"/>
        <color rgb="FFFF0000"/>
        <rFont val="Arial"/>
      </rPr>
      <t xml:space="preserve">Valor da hora EXTRA 50% - com Adicionais
</t>
    </r>
    <r>
      <rPr>
        <b/>
        <sz val="10"/>
        <color rgb="FF0000FF"/>
        <rFont val="Arial"/>
      </rPr>
      <t>HE (c/peri) = (valor da hora + 30% de peri) + 50%</t>
    </r>
  </si>
  <si>
    <r>
      <rPr>
        <b/>
        <sz val="10"/>
        <color rgb="FFFF0000"/>
        <rFont val="Arial"/>
      </rPr>
      <t xml:space="preserve">Valor da hora NOTURNA  com adicionais pertinentes 
</t>
    </r>
    <r>
      <rPr>
        <b/>
        <sz val="10"/>
        <color rgb="FF0000FF"/>
        <rFont val="Arial"/>
      </rPr>
      <t>AN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x 20%</t>
    </r>
  </si>
  <si>
    <r>
      <rPr>
        <b/>
        <sz val="10"/>
        <color rgb="FFFF0000"/>
        <rFont val="Arial"/>
      </rPr>
      <t xml:space="preserve">Valor da hora EXTRA A 100% COM ADICIONAIS PERTINENTES 
</t>
    </r>
    <r>
      <rPr>
        <b/>
        <sz val="10"/>
        <color rgb="FF0000FF"/>
        <rFont val="Arial"/>
      </rPr>
      <t>VHP =</t>
    </r>
    <r>
      <rPr>
        <b/>
        <sz val="10"/>
        <color rgb="FFFF0000"/>
        <rFont val="Arial"/>
      </rPr>
      <t xml:space="preserve">  </t>
    </r>
    <r>
      <rPr>
        <b/>
        <sz val="10"/>
        <color rgb="FF0000FF"/>
        <rFont val="Arial"/>
      </rPr>
      <t>(30% do valor da hora sem peri)</t>
    </r>
  </si>
  <si>
    <r>
      <rPr>
        <b/>
        <sz val="10"/>
        <color rgb="FFFF0000"/>
        <rFont val="Arial"/>
      </rPr>
      <t xml:space="preserve">Valor do adicional de periculosidade              </t>
    </r>
    <r>
      <rPr>
        <b/>
        <sz val="9"/>
        <color rgb="FFFF0000"/>
        <rFont val="Arial"/>
      </rPr>
      <t xml:space="preserve">  </t>
    </r>
    <r>
      <rPr>
        <b/>
        <sz val="10"/>
        <color rgb="FF0000FF"/>
        <rFont val="Arial"/>
      </rPr>
      <t>(30% do salário normativo)</t>
    </r>
  </si>
  <si>
    <r>
      <rPr>
        <b/>
        <sz val="10"/>
        <color theme="1"/>
        <rFont val="Arial"/>
      </rPr>
      <t>Adicional de Periculosidade</t>
    </r>
    <r>
      <rPr>
        <b/>
        <sz val="10"/>
        <color rgb="FFFF0000"/>
        <rFont val="Arial"/>
      </rPr>
      <t xml:space="preserve"> (Lei nº 12.740/2012)    (30% do Salário-Base) </t>
    </r>
    <r>
      <rPr>
        <b/>
        <sz val="10"/>
        <color theme="1"/>
        <rFont val="Arial"/>
      </rPr>
      <t xml:space="preserve">
(cláusula 29 da CCT 2021/2023)</t>
    </r>
  </si>
  <si>
    <r>
      <rPr>
        <b/>
        <sz val="10"/>
        <color theme="1"/>
        <rFont val="Arial"/>
      </rPr>
      <t>Adicional de Insalubridade</t>
    </r>
    <r>
      <rPr>
        <b/>
        <sz val="10"/>
        <color rgb="FFFF0000"/>
        <rFont val="Arial"/>
      </rPr>
      <t xml:space="preserve"> (MEDIANTE LAUDO)</t>
    </r>
  </si>
  <si>
    <r>
      <rPr>
        <b/>
        <sz val="10"/>
        <color theme="1"/>
        <rFont val="Arial"/>
      </rPr>
      <t xml:space="preserve">Adicional Noturno  : </t>
    </r>
    <r>
      <rPr>
        <b/>
        <sz val="10"/>
        <color rgb="FF0070C0"/>
        <rFont val="Arial"/>
      </rPr>
      <t xml:space="preserve">20% s/salario + vantag </t>
    </r>
    <r>
      <rPr>
        <b/>
        <sz val="10"/>
        <color rgb="FF00B050"/>
        <rFont val="Arial"/>
      </rPr>
      <t>(INFORMAR realizadas)</t>
    </r>
  </si>
  <si>
    <r>
      <rPr>
        <b/>
        <sz val="10"/>
        <color rgb="FF000000"/>
        <rFont val="Arial"/>
      </rPr>
      <t>Adicional de Hora Noturna Reduzida</t>
    </r>
    <r>
      <rPr>
        <b/>
        <sz val="10"/>
        <color rgb="FFFF0000"/>
        <rFont val="Arial"/>
      </rPr>
      <t xml:space="preserve"> (Hora Reduzida Noturna como Extra) </t>
    </r>
    <r>
      <rPr>
        <b/>
        <sz val="10"/>
        <color rgb="FF0000FF"/>
        <rFont val="Arial"/>
      </rPr>
      <t xml:space="preserve">(HRN que excedeu de 190,67h) </t>
    </r>
    <r>
      <rPr>
        <b/>
        <sz val="10"/>
        <color rgb="FFFF0000"/>
        <rFont val="Arial"/>
      </rPr>
      <t xml:space="preserve">Cálculo do valor: HE (c/peri) x 4,33 h x 2 vig.)   [195h (=180h + 15h) - 190,67 = 4,33h como horas extras, sendo  15 = 15 x (7hx1,1428571 – 7h) </t>
    </r>
    <r>
      <rPr>
        <b/>
        <sz val="10"/>
        <color rgb="FF0000FF"/>
        <rFont val="Arial"/>
      </rPr>
      <t>Das 22h às 5h</t>
    </r>
    <r>
      <rPr>
        <b/>
        <sz val="10"/>
        <color rgb="FF000000"/>
        <rFont val="Arial"/>
      </rPr>
      <t xml:space="preserve"> (cláusula 28 da CCT 2021/2023)</t>
    </r>
  </si>
  <si>
    <r>
      <rPr>
        <b/>
        <sz val="10"/>
        <color rgb="FF000000"/>
        <rFont val="Arial"/>
      </rPr>
      <t xml:space="preserve">Adicional para Troca de Uniforme -  Cálculo do valor: 1/6 do salário-hora por dia = </t>
    </r>
    <r>
      <rPr>
        <b/>
        <sz val="10"/>
        <color rgb="FFFF0000"/>
        <rFont val="Arial"/>
      </rPr>
      <t xml:space="preserve">(VSH/6=1,34)x1,3x 2x15 </t>
    </r>
    <r>
      <rPr>
        <b/>
        <sz val="10"/>
        <color rgb="FF000000"/>
        <rFont val="Arial"/>
      </rPr>
      <t xml:space="preserve"> (cláusulas 16 e 31, §7º, da CCT 2021/2023)</t>
    </r>
  </si>
  <si>
    <r>
      <rPr>
        <b/>
        <sz val="10"/>
        <color rgb="FF000000"/>
        <rFont val="Arial"/>
      </rPr>
      <t>Hrs extras A 50%</t>
    </r>
    <r>
      <rPr>
        <b/>
        <sz val="10"/>
        <color rgb="FF00B050"/>
        <rFont val="Arial"/>
      </rPr>
      <t>(INFORMAR realizadas)</t>
    </r>
  </si>
  <si>
    <r>
      <rPr>
        <b/>
        <sz val="10"/>
        <color rgb="FF000000"/>
        <rFont val="Arial"/>
      </rPr>
      <t>Hrs extras A 100%</t>
    </r>
    <r>
      <rPr>
        <b/>
        <sz val="10"/>
        <color rgb="FF00B050"/>
        <rFont val="Arial"/>
      </rPr>
      <t xml:space="preserve"> (INFORMAR realizadas)</t>
    </r>
  </si>
  <si>
    <r>
      <rPr>
        <b/>
        <sz val="10"/>
        <color theme="1"/>
        <rFont val="Arial"/>
      </rPr>
      <t xml:space="preserve">RSR (Repouso Semanal Remunerado) - </t>
    </r>
    <r>
      <rPr>
        <b/>
        <sz val="10"/>
        <color rgb="FFFF0000"/>
        <rFont val="Arial"/>
      </rPr>
      <t>Cálculo do valor: 20% sobre os adicionais pertinentes) -</t>
    </r>
    <r>
      <rPr>
        <b/>
        <sz val="10"/>
        <color theme="1"/>
        <rFont val="Arial"/>
      </rPr>
      <t xml:space="preserve"> (cláusula 32 da CCT 2021/2023) -</t>
    </r>
    <r>
      <rPr>
        <b/>
        <sz val="10"/>
        <color rgb="FFFF0000"/>
        <rFont val="Arial"/>
      </rPr>
      <t xml:space="preserve"> </t>
    </r>
    <r>
      <rPr>
        <b/>
        <strike/>
        <sz val="10"/>
        <color rgb="FF0000FF"/>
        <rFont val="Arial"/>
      </rPr>
      <t>(???? Item controverso - consulte sua CCT ou assessoria jurídica)</t>
    </r>
    <r>
      <rPr>
        <b/>
        <strike/>
        <sz val="10"/>
        <color theme="1"/>
        <rFont val="Arial"/>
      </rPr>
      <t xml:space="preserve">. </t>
    </r>
    <r>
      <rPr>
        <b/>
        <strike/>
        <sz val="10"/>
        <color rgb="FF0000FF"/>
        <rFont val="Arial"/>
      </rPr>
      <t>Se não tiver na CCT não cotar</t>
    </r>
  </si>
  <si>
    <r>
      <rPr>
        <b/>
        <sz val="10"/>
        <color theme="1"/>
        <rFont val="Arial"/>
      </rPr>
      <t xml:space="preserve">Intervalo Intrajornada </t>
    </r>
    <r>
      <rPr>
        <b/>
        <sz val="10"/>
        <color rgb="FFFF0000"/>
        <rFont val="Arial"/>
      </rPr>
      <t>(Adicional de Intervalo)  Cálculo do valor: HE (s/peri) x 15d x2vigx</t>
    </r>
    <r>
      <rPr>
        <b/>
        <sz val="10"/>
        <color rgb="FF0000FF"/>
        <rFont val="Arial"/>
      </rPr>
      <t>0,5h</t>
    </r>
    <r>
      <rPr>
        <b/>
        <sz val="10"/>
        <color rgb="FFFF0000"/>
        <rFont val="Arial"/>
      </rPr>
      <t>) - (</t>
    </r>
    <r>
      <rPr>
        <b/>
        <sz val="10"/>
        <color theme="1"/>
        <rFont val="Arial"/>
      </rPr>
      <t>cláusula 69 da CCT 2021/2023)</t>
    </r>
  </si>
  <si>
    <r>
      <rPr>
        <b/>
        <sz val="11"/>
        <color theme="1"/>
        <rFont val="Arial"/>
      </rPr>
      <t xml:space="preserve">Total da Remuneração de verbas de natureza indenizatória nas quais não incidem INSS, FGTS, Férias, 13º, etc. -  </t>
    </r>
    <r>
      <rPr>
        <b/>
        <sz val="11"/>
        <color rgb="FFFF0000"/>
        <rFont val="Arial"/>
      </rPr>
      <t>Empregado só recebe se estiver trabalhando.</t>
    </r>
  </si>
  <si>
    <r>
      <rPr>
        <b/>
        <sz val="14"/>
        <color theme="1"/>
        <rFont val="Arial"/>
      </rPr>
      <t xml:space="preserve">Remuneração 2 = Total da Remuneração que o empregado irá receber
</t>
    </r>
    <r>
      <rPr>
        <b/>
        <sz val="11"/>
        <color rgb="FF0000FF"/>
        <rFont val="Arial"/>
      </rPr>
      <t>Valor entra nos seguintes cálculos: Item 2, "A" - Quadro-Resumo do Custo por Posto de Trabalho, Custos Indiretos, Lucro e Tributos.</t>
    </r>
  </si>
  <si>
    <r>
      <rPr>
        <b/>
        <sz val="11"/>
        <color rgb="FF000000"/>
        <rFont val="Arial"/>
      </rPr>
      <t xml:space="preserve">Submódulo 2.1 – 13º (décimo terceiro) Salário </t>
    </r>
    <r>
      <rPr>
        <b/>
        <strike/>
        <sz val="11"/>
        <color rgb="FF993366"/>
        <rFont val="Arial"/>
      </rPr>
      <t>(Férias???)</t>
    </r>
    <r>
      <rPr>
        <b/>
        <strike/>
        <sz val="11"/>
        <color rgb="FF808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</si>
  <si>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r>
      <rPr>
        <b/>
        <sz val="11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trike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</si>
  <si>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r>
      <rPr>
        <b/>
        <sz val="10"/>
        <color rgb="FF000000"/>
        <rFont val="Arial"/>
      </rPr>
      <t>13º (décimo terceiro) Salário</t>
    </r>
    <r>
      <rPr>
        <b/>
        <sz val="11"/>
        <color rgb="FF000000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Remuneração1, conforme Anexo XII da IN 5/17</t>
    </r>
  </si>
  <si>
    <r>
      <rPr>
        <b/>
        <strike/>
        <sz val="10"/>
        <color rgb="FFFF0000"/>
        <rFont val="Arial"/>
      </rPr>
      <t>(Férias e ???)</t>
    </r>
    <r>
      <rPr>
        <b/>
        <sz val="11"/>
        <color rgb="FF808000"/>
        <rFont val="Arial"/>
      </rPr>
      <t xml:space="preserve"> </t>
    </r>
    <r>
      <rPr>
        <b/>
        <sz val="10"/>
        <color rgb="FF000000"/>
        <rFont val="Arial"/>
      </rPr>
      <t>Adicional de Férias</t>
    </r>
    <r>
      <rPr>
        <b/>
        <sz val="10"/>
        <color rgb="FF808000"/>
        <rFont val="Arial"/>
      </rPr>
      <t xml:space="preserve"> </t>
    </r>
    <r>
      <rPr>
        <b/>
        <sz val="8"/>
        <color rgb="FFFF0000"/>
        <rFont val="Arial"/>
      </rPr>
      <t xml:space="preserve">Obrigatória a cotação de 3,025% sobre o valor do Módulo 1 – Composição da Remuneração1. </t>
    </r>
    <r>
      <rPr>
        <b/>
        <sz val="9"/>
        <color rgb="FF0000FF"/>
        <rFont val="Arial"/>
      </rPr>
      <t xml:space="preserve"> É vedada a cotação de Férias neste Submódulo, </t>
    </r>
    <r>
      <rPr>
        <b/>
        <sz val="10"/>
        <color rgb="FF00B050"/>
        <rFont val="Arial"/>
      </rPr>
      <t>em face de tratar-se de Conta Vinculada</t>
    </r>
    <r>
      <rPr>
        <b/>
        <sz val="9"/>
        <color rgb="FF0000FF"/>
        <rFont val="Arial"/>
      </rPr>
      <t>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 Na hipótese de o contrato não ser prorrogado, o pagamento relativo a Férias do empregado deverá ser efetivado pela provisão feita no Submódulo 4.1.A.</t>
    </r>
  </si>
  <si>
    <r>
      <rPr>
        <sz val="9"/>
        <color rgb="FF000000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sz val="9"/>
        <color rgb="FF000000"/>
        <rFont val="Arial"/>
      </rPr>
      <t>férias</t>
    </r>
    <r>
      <rPr>
        <sz val="9"/>
        <color rgb="FF000000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  <r>
      <rPr>
        <sz val="9"/>
        <color rgb="FF000000"/>
        <rFont val="Arial"/>
      </rPr>
      <t xml:space="preserve"> </t>
    </r>
    <r>
      <rPr>
        <b/>
        <strike/>
        <sz val="9"/>
        <color rgb="FF0000FF"/>
        <rFont val="Arial"/>
      </rPr>
      <t>EXCLUIR A NOTA 3, POIS  MODELAGEM É DE APENAS 1 FÉRIAS</t>
    </r>
  </si>
  <si>
    <r>
      <rPr>
        <b/>
        <sz val="11"/>
        <color rgb="FF000000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 xml:space="preserve"> (Base de Cálculo = Módulo 1 (Rem1) + Submódulo 2.1)</t>
    </r>
  </si>
  <si>
    <r>
      <rPr>
        <b/>
        <sz val="10"/>
        <color theme="1"/>
        <rFont val="Arial"/>
      </rPr>
      <t xml:space="preserve">RAT x FAP  </t>
    </r>
    <r>
      <rPr>
        <b/>
        <sz val="11"/>
        <color rgb="FF0000FF"/>
        <rFont val="Arial"/>
      </rPr>
      <t xml:space="preserve"> 
</t>
    </r>
    <r>
      <rPr>
        <b/>
        <sz val="8"/>
        <color rgb="FFFF0000"/>
        <rFont val="Arial"/>
      </rPr>
      <t>Cálculo do valor: % do RAT x FAP (Fator Acidentário de Prevenção de cada empresa)</t>
    </r>
  </si>
  <si>
    <r>
      <rPr>
        <b/>
        <sz val="10"/>
        <color theme="1"/>
        <rFont val="Arial"/>
      </rPr>
      <t xml:space="preserve">Transporte  </t>
    </r>
    <r>
      <rPr>
        <b/>
        <sz val="10"/>
        <color rgb="FFFF0000"/>
        <rFont val="Arial"/>
      </rPr>
      <t>Cálculo do valor: [(n passag dia × vlr VT × n dias mês ) – (6%xSB)]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</si>
  <si>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A.1)  Valor da passagem do transporte coletivo no município de
                prestação dos serviços</t>
    </r>
    <r>
      <rPr>
        <b/>
        <sz val="10"/>
        <color theme="1"/>
        <rFont val="Arial"/>
      </rPr>
      <t xml:space="preserve"> (Decreto Municipal POA nº ------ 2021)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</si>
  <si>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A.2) Quantidade de passagens por dia por empregado</t>
    </r>
  </si>
  <si>
    <r>
      <rPr>
        <b/>
        <sz val="10"/>
        <color rgb="FFFF0000"/>
        <rFont val="Arial"/>
      </rPr>
      <t xml:space="preserve">     A.4) Participação do empregado em percentual do salário-base  </t>
    </r>
    <r>
      <rPr>
        <b/>
        <sz val="10"/>
        <color rgb="FFFF0000"/>
        <rFont val="Arial"/>
      </rPr>
      <t>(cláusula 34, §1º, da CCT 2021/2023)</t>
    </r>
  </si>
  <si>
    <r>
      <rPr>
        <b/>
        <sz val="10"/>
        <color theme="1"/>
        <rFont val="Arial"/>
      </rPr>
      <t xml:space="preserve">Auxílio-Refeição/Alimentação  </t>
    </r>
    <r>
      <rPr>
        <b/>
        <sz val="10"/>
        <color rgb="FFFF0000"/>
        <rFont val="Arial"/>
      </rPr>
      <t>Cálculo do valor = [(30xVA)x(1-0,20)]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</si>
  <si>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B.1) Valor do Auxílio-Alimentação  </t>
    </r>
    <r>
      <rPr>
        <b/>
        <sz val="10"/>
        <color theme="1"/>
        <rFont val="Arial"/>
      </rPr>
      <t xml:space="preserve">(cláusula 33, §10, da CCT 2021/2023) 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</si>
  <si>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B.2) Quantidade de dias do mês de recebimento de auxílio-alimentação</t>
    </r>
  </si>
  <si>
    <r>
      <rPr>
        <b/>
        <sz val="9"/>
        <color rgb="FFFF0000"/>
        <rFont val="Arial"/>
      </rPr>
      <t xml:space="preserve">     B.3) Participação do empregado em percentual sobre o auxílio-alimentação </t>
    </r>
    <r>
      <rPr>
        <b/>
        <sz val="9"/>
        <color rgb="FFFF0000"/>
        <rFont val="Arial"/>
      </rPr>
      <t xml:space="preserve">(cláusula 33, §3º, da CCT 2021/2023) </t>
    </r>
  </si>
  <si>
    <r>
      <rPr>
        <b/>
        <sz val="10"/>
        <color theme="1"/>
        <rFont val="Arial"/>
      </rPr>
      <t xml:space="preserve">Seguro de Vida </t>
    </r>
    <r>
      <rPr>
        <b/>
        <sz val="9"/>
        <color rgb="FFFF0000"/>
        <rFont val="Arial"/>
      </rPr>
      <t xml:space="preserve">Cálculo do valor: 26 x Rem x 0,023%  </t>
    </r>
    <r>
      <rPr>
        <b/>
        <sz val="9"/>
        <color theme="1"/>
        <rFont val="Arial"/>
      </rPr>
      <t xml:space="preserve"> (cláusula 38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</si>
  <si>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r>
      <rPr>
        <b/>
        <sz val="10"/>
        <color theme="1"/>
        <rFont val="Arial"/>
      </rPr>
      <t xml:space="preserve">Auxílio-Funeral   </t>
    </r>
    <r>
      <rPr>
        <b/>
        <sz val="9"/>
        <color rgb="FFFF0000"/>
        <rFont val="Arial"/>
      </rPr>
      <t xml:space="preserve">Cálculo do valor: (SB x 0,52066%)/12  </t>
    </r>
    <r>
      <rPr>
        <b/>
        <sz val="9"/>
        <color theme="1"/>
        <rFont val="Arial"/>
      </rPr>
      <t>(cláusula 37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</si>
  <si>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r>
      <rPr>
        <b/>
        <sz val="10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z val="10"/>
        <color rgb="FF008080"/>
        <rFont val="Arial"/>
      </rPr>
      <t xml:space="preserve"> </t>
    </r>
    <r>
      <rPr>
        <b/>
        <sz val="10"/>
        <color rgb="FF000000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</si>
  <si>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</t>
    </r>
    <r>
      <rPr>
        <b/>
        <sz val="8"/>
        <color rgb="FFFF0000"/>
        <rFont val="Arial"/>
      </rPr>
      <t>Cálculo do valor = {Rem/12 + 13º/12= a (Rem/12)/12 + Férias/12= a (Rem/12)/12 + (1/3xFérias)/12= a 1/3x[(Rem/12)/12]} x (30/30=1) x 5% de rotatividade anual - Os reflexos de 13º, F e 1/3F são referentes a 1 mês de APInd - Na prorrogação, poderão ser considerados 3 dias conforme Lei nº 12.506/2011, dependendo da análise do nº de ocorrências deste evento no período.</t>
    </r>
  </si>
  <si>
    <r>
      <rPr>
        <b/>
        <sz val="10"/>
        <color theme="1"/>
        <rFont val="Arial"/>
      </rPr>
      <t xml:space="preserve">Aviso Prévio Trabalhado       </t>
    </r>
    <r>
      <rPr>
        <b/>
        <sz val="10"/>
        <color rgb="FFFF0000"/>
        <rFont val="Arial"/>
      </rPr>
      <t>(</t>
    </r>
    <r>
      <rPr>
        <b/>
        <sz val="9"/>
        <color rgb="FFFF0000"/>
        <rFont val="Arial"/>
      </rPr>
      <t>negociar extinção/redução na 1ª prorrogação)  Cálculo do valor= [(Rem1/30)x7]/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contratox100% dos empregados - ao final do contrato  </t>
    </r>
  </si>
  <si>
    <r>
      <rPr>
        <b/>
        <sz val="10"/>
        <color theme="1"/>
        <rFont val="Arial"/>
      </rPr>
      <t>Multa do FGTS sobre o Aviso PrévioTrabalhado e Aviso Prévio Indenizado</t>
    </r>
    <r>
      <rPr>
        <b/>
        <sz val="8"/>
        <color rgb="FFFF0000"/>
        <rFont val="Arial"/>
      </rPr>
      <t xml:space="preserve">Obrigatória a cotação de 4% sobre o valor do Módulo 1 – Composição da Remuneração1, conforme Anexo XII da IN Seges nº 5/2017 </t>
    </r>
  </si>
  <si>
    <r>
      <rPr>
        <b/>
        <sz val="11"/>
        <color rgb="FF000000"/>
        <rFont val="Arial"/>
      </rPr>
      <t>Base de cálculo para o Custo de Reposição do Profissional Ausente (substituto): BCCPA = MÓDULO 1 (= a Rem2) + MÓDULO 2 + MÓDULO 3 -</t>
    </r>
    <r>
      <rPr>
        <sz val="11"/>
        <color rgb="FF000000"/>
        <rFont val="Arial"/>
      </rPr>
      <t xml:space="preserve"> </t>
    </r>
    <r>
      <rPr>
        <b/>
        <sz val="11"/>
        <color rgb="FFFF0000"/>
        <rFont val="Arial"/>
      </rPr>
      <t xml:space="preserve"> exceto o Substituto na cobertura de Férias e o Afastamento Maternidade, sendo que neste último a Rem e o 13º podem ser compensados pelo INSS,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</si>
  <si>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9"/>
        <color rgb="FFFF0000"/>
        <rFont val="Arial"/>
      </rPr>
      <t>(sem VA e VT)</t>
    </r>
    <r>
      <rPr>
        <b/>
        <sz val="11"/>
        <color rgb="FFFF0000"/>
        <rFont val="Arial"/>
      </rPr>
      <t xml:space="preserve"> </t>
    </r>
    <r>
      <rPr>
        <b/>
        <sz val="11"/>
        <color rgb="FF0000FF"/>
        <rFont val="Arial"/>
      </rPr>
      <t>=</t>
    </r>
  </si>
  <si>
    <r>
      <rPr>
        <b/>
        <sz val="10"/>
        <color rgb="FF000000"/>
        <rFont val="Arial"/>
      </rPr>
      <t xml:space="preserve">Substituto na cobertura de Férias  </t>
    </r>
    <r>
      <rPr>
        <b/>
        <sz val="9"/>
        <color rgb="FFFF0000"/>
        <rFont val="Arial"/>
      </rPr>
      <t xml:space="preserve">Obrigatória a cotação de 9,075% sobre o valor do Módulo 1 - Composição da Remuneração, </t>
    </r>
    <r>
      <rPr>
        <b/>
        <sz val="9"/>
        <color rgb="FF0066CC"/>
        <rFont val="Arial"/>
      </rPr>
      <t xml:space="preserve">mais </t>
    </r>
    <r>
      <rPr>
        <b/>
        <sz val="9"/>
        <color rgb="FFFF0000"/>
        <rFont val="Arial"/>
      </rPr>
      <t>o percentual do Submódulo 2.2 sobre o cálculo anterior, conforme Anexo XII da IN 5/17 (Férias + Adicional = 12,10% = 9,075% + 3,025%)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</si>
  <si>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</si>
  <si>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</si>
  <si>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</si>
  <si>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8"/>
        <color rgb="FFFF0000"/>
        <rFont val="Arial"/>
      </rPr>
      <t>{[((MÓD1 + MÓD1 / 3) + SUB2.2 x (MÓD1 + MÓD1 / 3)) x (4/12)] / 12} x 2% + [(SUB2.3 - VA - VT + MÓD3) x (4/12)] x 2%</t>
    </r>
  </si>
  <si>
    <r>
      <rPr>
        <b/>
        <sz val="10"/>
        <color theme="1"/>
        <rFont val="Arial"/>
      </rPr>
      <t>Substituto na cobertura de Outras ausências (especificar)
Substituto na cobertura de Ausência por doença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 xml:space="preserve">(incluído)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 
Incluído por permissão da IN Seges nº 5/2017, Anexo VII-B, item 1.7, alíneas "b" e "c".5.</t>
    </r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</si>
  <si>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a) PIS  </t>
    </r>
    <r>
      <rPr>
        <sz val="8"/>
        <color rgb="FFFF0000"/>
        <rFont val="Arial"/>
      </rPr>
      <t>(depende do regime de tributação - utilizada a hipótese de Lucro Real ou Presumido)</t>
    </r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</si>
  <si>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b) COFINS       </t>
    </r>
    <r>
      <rPr>
        <sz val="9"/>
        <color rgb="FFFF0000"/>
        <rFont val="Arial"/>
      </rPr>
      <t>(depende do regime de tributação - utilizada a hipótese de Lucro Real ou Presumido)</t>
    </r>
  </si>
  <si>
    <r>
      <rPr>
        <b/>
        <sz val="10"/>
        <color theme="1"/>
        <rFont val="Arial"/>
      </rPr>
      <t xml:space="preserve"> c) IRPJ</t>
    </r>
    <r>
      <rPr>
        <b/>
        <sz val="10"/>
        <color rgb="FF0000FF"/>
        <rFont val="Arial"/>
      </rPr>
      <t xml:space="preserve"> </t>
    </r>
    <r>
      <rPr>
        <b/>
        <sz val="10"/>
        <color rgb="FF0000FF"/>
        <rFont val="Arial"/>
      </rPr>
      <t>-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</si>
  <si>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b/>
        <sz val="10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>Em face dos Acórdãos TCU nºs 950/2007-P e 205/2018-P, o licitante não pode cotar expressamente este tributo.</t>
    </r>
  </si>
  <si>
    <r>
      <rPr>
        <b/>
        <sz val="10"/>
        <color theme="1"/>
        <rFont val="Arial"/>
      </rPr>
      <t xml:space="preserve">  a) ISS             </t>
    </r>
    <r>
      <rPr>
        <b/>
        <sz val="10"/>
        <color rgb="FFFF0000"/>
        <rFont val="Arial"/>
      </rPr>
      <t>( Lei comp Minic Julio de Cast. .55/2017 )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</si>
  <si>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POSTO DE TRABALHO
</t>
    </r>
  </si>
  <si>
    <r>
      <rPr>
        <b/>
        <sz val="10"/>
        <color theme="1"/>
        <rFont val="Arial"/>
      </rPr>
      <t xml:space="preserve">Outros (especificar) </t>
    </r>
    <r>
      <rPr>
        <b/>
        <sz val="14"/>
        <color rgb="FFFF0000"/>
        <rFont val="Arial"/>
      </rPr>
      <t>(excluir linhas que não serão utilizadas)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</si>
  <si>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</si>
  <si>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0"/>
        <color rgb="FF00B0F0"/>
        <rFont val="Arial"/>
      </rPr>
      <t xml:space="preserve">Outros (especificar) </t>
    </r>
    <r>
      <rPr>
        <b/>
        <sz val="12"/>
        <color rgb="FF00B0F0"/>
        <rFont val="Arial"/>
      </rPr>
      <t>(excluir as linhas não utilizadas)</t>
    </r>
  </si>
  <si>
    <r>
      <rPr>
        <b/>
        <sz val="15"/>
        <color theme="1"/>
        <rFont val="Arial"/>
      </rPr>
      <t xml:space="preserve">1. MÓDULOS .
</t>
    </r>
    <r>
      <rPr>
        <b/>
        <sz val="12"/>
        <color rgb="FF000000"/>
        <rFont val="Arial"/>
      </rPr>
      <t xml:space="preserve">Mão de obra
</t>
    </r>
    <r>
      <rPr>
        <b/>
        <sz val="11"/>
        <color rgb="FF000000"/>
        <rFont val="Arial"/>
      </rPr>
      <t>Mão de obra vinculada à execução contratual</t>
    </r>
  </si>
  <si>
    <r>
      <rPr>
        <b/>
        <sz val="10"/>
        <color rgb="FFFF0000"/>
        <rFont val="Arial"/>
      </rPr>
      <t xml:space="preserve">Valor do salário x hora adicionais 
</t>
    </r>
    <r>
      <rPr>
        <b/>
        <sz val="10"/>
        <color rgb="FF0000FF"/>
        <rFont val="Arial"/>
      </rPr>
      <t>VSH (s/peri)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do salário normativo / 220 h)</t>
    </r>
  </si>
  <si>
    <r>
      <rPr>
        <b/>
        <sz val="10"/>
        <color rgb="FFFF0000"/>
        <rFont val="Arial"/>
      </rPr>
      <t xml:space="preserve">Vlr do salário × hora com  Adicionais pertinentes 
</t>
    </r>
    <r>
      <rPr>
        <b/>
        <sz val="10"/>
        <color rgb="FF0000FF"/>
        <rFont val="Arial"/>
      </rPr>
      <t>VSH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ou 20% insalub)  e adicional de funcao</t>
    </r>
  </si>
  <si>
    <r>
      <rPr>
        <b/>
        <sz val="10"/>
        <color rgb="FFFF0000"/>
        <rFont val="Arial"/>
      </rPr>
      <t xml:space="preserve">Valor da hora EXTRA sem adicionais pertinentes -  50% 
</t>
    </r>
    <r>
      <rPr>
        <b/>
        <sz val="10"/>
        <color rgb="FF0000FF"/>
        <rFont val="Arial"/>
      </rPr>
      <t>HE (c/peri) = (valor da hora + 50% de peri)</t>
    </r>
  </si>
  <si>
    <r>
      <rPr>
        <b/>
        <sz val="10"/>
        <color rgb="FFFF0000"/>
        <rFont val="Arial"/>
      </rPr>
      <t xml:space="preserve">Valor da hora EXTRA 50% - com Adicionais
</t>
    </r>
    <r>
      <rPr>
        <b/>
        <sz val="10"/>
        <color rgb="FF0000FF"/>
        <rFont val="Arial"/>
      </rPr>
      <t>HE (c/peri) = (valor da hora + 30% de peri) + 50%</t>
    </r>
  </si>
  <si>
    <r>
      <rPr>
        <b/>
        <sz val="10"/>
        <color rgb="FFFF0000"/>
        <rFont val="Arial"/>
      </rPr>
      <t xml:space="preserve">Valor da hora NOTURNA  com adicionais pertinentes 
</t>
    </r>
    <r>
      <rPr>
        <b/>
        <sz val="10"/>
        <color rgb="FF0000FF"/>
        <rFont val="Arial"/>
      </rPr>
      <t>AN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x 20%</t>
    </r>
  </si>
  <si>
    <r>
      <rPr>
        <b/>
        <sz val="10"/>
        <color rgb="FFFF0000"/>
        <rFont val="Arial"/>
      </rPr>
      <t xml:space="preserve">Valor da hora EXTRA A 100% COM ADICIONAIS PERTINENTES 
</t>
    </r>
    <r>
      <rPr>
        <b/>
        <sz val="10"/>
        <color rgb="FF0000FF"/>
        <rFont val="Arial"/>
      </rPr>
      <t>VHP =</t>
    </r>
    <r>
      <rPr>
        <b/>
        <sz val="10"/>
        <color rgb="FFFF0000"/>
        <rFont val="Arial"/>
      </rPr>
      <t xml:space="preserve">  </t>
    </r>
    <r>
      <rPr>
        <b/>
        <sz val="10"/>
        <color rgb="FF0000FF"/>
        <rFont val="Arial"/>
      </rPr>
      <t>(30% do valor da hora sem peri)</t>
    </r>
  </si>
  <si>
    <r>
      <rPr>
        <b/>
        <sz val="10"/>
        <color rgb="FFFF0000"/>
        <rFont val="Arial"/>
      </rPr>
      <t xml:space="preserve">Valor do adicional de periculosidade              </t>
    </r>
    <r>
      <rPr>
        <b/>
        <sz val="9"/>
        <color rgb="FFFF0000"/>
        <rFont val="Arial"/>
      </rPr>
      <t xml:space="preserve">  </t>
    </r>
    <r>
      <rPr>
        <b/>
        <sz val="10"/>
        <color rgb="FF0000FF"/>
        <rFont val="Arial"/>
      </rPr>
      <t>(30% do salário normativo)</t>
    </r>
  </si>
  <si>
    <r>
      <rPr>
        <b/>
        <sz val="10"/>
        <color theme="1"/>
        <rFont val="Arial"/>
      </rPr>
      <t>Adicional de Periculosidade</t>
    </r>
    <r>
      <rPr>
        <b/>
        <sz val="10"/>
        <color rgb="FFFF0000"/>
        <rFont val="Arial"/>
      </rPr>
      <t xml:space="preserve"> (Lei nº 12.740/2012)    (30% do Salário-Base) </t>
    </r>
    <r>
      <rPr>
        <b/>
        <sz val="10"/>
        <color theme="1"/>
        <rFont val="Arial"/>
      </rPr>
      <t xml:space="preserve">
(cláusula 29 da CCT 2021/2023)</t>
    </r>
  </si>
  <si>
    <r>
      <rPr>
        <b/>
        <sz val="10"/>
        <color theme="1"/>
        <rFont val="Arial"/>
      </rPr>
      <t>Adicional de Insalubridade</t>
    </r>
    <r>
      <rPr>
        <b/>
        <sz val="10"/>
        <color rgb="FFFF0000"/>
        <rFont val="Arial"/>
      </rPr>
      <t xml:space="preserve"> (MEDIANTE LAUDO)</t>
    </r>
  </si>
  <si>
    <r>
      <rPr>
        <b/>
        <sz val="10"/>
        <color theme="1"/>
        <rFont val="Arial"/>
      </rPr>
      <t xml:space="preserve">Adicional Noturno  : </t>
    </r>
    <r>
      <rPr>
        <b/>
        <sz val="10"/>
        <color rgb="FF0070C0"/>
        <rFont val="Arial"/>
      </rPr>
      <t xml:space="preserve">20% s/salario + vantag </t>
    </r>
    <r>
      <rPr>
        <b/>
        <sz val="10"/>
        <color rgb="FF00B050"/>
        <rFont val="Arial"/>
      </rPr>
      <t>(INFORMAR realizadas)</t>
    </r>
  </si>
  <si>
    <r>
      <rPr>
        <b/>
        <sz val="10"/>
        <color rgb="FF000000"/>
        <rFont val="Arial"/>
      </rPr>
      <t>Adicional de Hora Noturna Reduzida</t>
    </r>
    <r>
      <rPr>
        <b/>
        <sz val="10"/>
        <color rgb="FFFF0000"/>
        <rFont val="Arial"/>
      </rPr>
      <t xml:space="preserve"> (Hora Reduzida Noturna como Extra) </t>
    </r>
    <r>
      <rPr>
        <b/>
        <sz val="10"/>
        <color rgb="FF0000FF"/>
        <rFont val="Arial"/>
      </rPr>
      <t xml:space="preserve">(HRN que excedeu de 190,67h) </t>
    </r>
    <r>
      <rPr>
        <b/>
        <sz val="10"/>
        <color rgb="FFFF0000"/>
        <rFont val="Arial"/>
      </rPr>
      <t xml:space="preserve">Cálculo do valor: HE (c/peri) x 4,33 h x 2 vig.)   [195h (=180h + 15h) - 190,67 = 4,33h como horas extras, sendo  15 = 15 x (7hx1,1428571 – 7h) </t>
    </r>
    <r>
      <rPr>
        <b/>
        <sz val="10"/>
        <color rgb="FF0000FF"/>
        <rFont val="Arial"/>
      </rPr>
      <t>Das 22h às 5h</t>
    </r>
    <r>
      <rPr>
        <b/>
        <sz val="10"/>
        <color rgb="FF000000"/>
        <rFont val="Arial"/>
      </rPr>
      <t xml:space="preserve"> (cláusula 28 da CCT 2021/2023)</t>
    </r>
  </si>
  <si>
    <r>
      <rPr>
        <b/>
        <sz val="10"/>
        <color rgb="FF000000"/>
        <rFont val="Arial"/>
      </rPr>
      <t xml:space="preserve">Adicional para Troca de Uniforme -  Cálculo do valor: 1/6 do salário-hora por dia = </t>
    </r>
    <r>
      <rPr>
        <b/>
        <sz val="10"/>
        <color rgb="FFFF0000"/>
        <rFont val="Arial"/>
      </rPr>
      <t xml:space="preserve">(VSH/6=1,34)x1,3x 2x15 </t>
    </r>
    <r>
      <rPr>
        <b/>
        <sz val="10"/>
        <color rgb="FF000000"/>
        <rFont val="Arial"/>
      </rPr>
      <t xml:space="preserve"> (cláusulas 16 e 31, §7º, da CCT 2021/2023)</t>
    </r>
  </si>
  <si>
    <r>
      <rPr>
        <b/>
        <sz val="10"/>
        <color rgb="FF000000"/>
        <rFont val="Arial"/>
      </rPr>
      <t>Hrs extras A 50%</t>
    </r>
    <r>
      <rPr>
        <b/>
        <sz val="10"/>
        <color rgb="FF00B050"/>
        <rFont val="Arial"/>
      </rPr>
      <t>(INFORMAR realizadas)</t>
    </r>
  </si>
  <si>
    <r>
      <rPr>
        <b/>
        <sz val="10"/>
        <color rgb="FF000000"/>
        <rFont val="Arial"/>
      </rPr>
      <t>Hrs extras A 100%</t>
    </r>
    <r>
      <rPr>
        <b/>
        <sz val="10"/>
        <color rgb="FF00B050"/>
        <rFont val="Arial"/>
      </rPr>
      <t xml:space="preserve"> (INFORMAR realizadas)</t>
    </r>
  </si>
  <si>
    <r>
      <rPr>
        <b/>
        <sz val="10"/>
        <color theme="1"/>
        <rFont val="Arial"/>
      </rPr>
      <t xml:space="preserve">RSR (Repouso Semanal Remunerado) - </t>
    </r>
    <r>
      <rPr>
        <b/>
        <sz val="10"/>
        <color rgb="FFFF0000"/>
        <rFont val="Arial"/>
      </rPr>
      <t>Cálculo do valor: 20% sobre os adicionais pertinentes) -</t>
    </r>
    <r>
      <rPr>
        <b/>
        <sz val="10"/>
        <color theme="1"/>
        <rFont val="Arial"/>
      </rPr>
      <t xml:space="preserve"> (cláusula 32 da CCT 2021/2023) -</t>
    </r>
    <r>
      <rPr>
        <b/>
        <sz val="10"/>
        <color rgb="FFFF0000"/>
        <rFont val="Arial"/>
      </rPr>
      <t xml:space="preserve"> </t>
    </r>
    <r>
      <rPr>
        <b/>
        <strike/>
        <sz val="10"/>
        <color rgb="FF0000FF"/>
        <rFont val="Arial"/>
      </rPr>
      <t>(???? Item controverso - consulte sua CCT ou assessoria jurídica)</t>
    </r>
    <r>
      <rPr>
        <b/>
        <strike/>
        <sz val="10"/>
        <color theme="1"/>
        <rFont val="Arial"/>
      </rPr>
      <t xml:space="preserve">. </t>
    </r>
    <r>
      <rPr>
        <b/>
        <strike/>
        <sz val="10"/>
        <color rgb="FF0000FF"/>
        <rFont val="Arial"/>
      </rPr>
      <t>Se não tiver na CCT não cotar</t>
    </r>
  </si>
  <si>
    <r>
      <rPr>
        <b/>
        <sz val="10"/>
        <color theme="1"/>
        <rFont val="Arial"/>
      </rPr>
      <t xml:space="preserve">Intervalo Intrajornada </t>
    </r>
    <r>
      <rPr>
        <b/>
        <sz val="10"/>
        <color rgb="FFFF0000"/>
        <rFont val="Arial"/>
      </rPr>
      <t>(Adicional de Intervalo)  Cálculo do valor: HE (s/peri) x 15d x2vigx</t>
    </r>
    <r>
      <rPr>
        <b/>
        <sz val="10"/>
        <color rgb="FF0000FF"/>
        <rFont val="Arial"/>
      </rPr>
      <t>0,5h</t>
    </r>
    <r>
      <rPr>
        <b/>
        <sz val="10"/>
        <color rgb="FFFF0000"/>
        <rFont val="Arial"/>
      </rPr>
      <t>) - (</t>
    </r>
    <r>
      <rPr>
        <b/>
        <sz val="10"/>
        <color theme="1"/>
        <rFont val="Arial"/>
      </rPr>
      <t>cláusula 69 da CCT 2021/2023)</t>
    </r>
  </si>
  <si>
    <r>
      <rPr>
        <b/>
        <sz val="11"/>
        <color theme="1"/>
        <rFont val="Arial"/>
      </rPr>
      <t xml:space="preserve">Total da Remuneração de verbas de natureza indenizatória nas quais não incidem INSS, FGTS, Férias, 13º, etc. -  </t>
    </r>
    <r>
      <rPr>
        <b/>
        <sz val="11"/>
        <color rgb="FFFF0000"/>
        <rFont val="Arial"/>
      </rPr>
      <t>Empregado só recebe se estiver trabalhando.</t>
    </r>
  </si>
  <si>
    <r>
      <rPr>
        <b/>
        <sz val="14"/>
        <color theme="1"/>
        <rFont val="Arial"/>
      </rPr>
      <t xml:space="preserve">Remuneração 2 = Total da Remuneração que o empregado irá receber
</t>
    </r>
    <r>
      <rPr>
        <b/>
        <sz val="11"/>
        <color rgb="FF0000FF"/>
        <rFont val="Arial"/>
      </rPr>
      <t>Valor entra nos seguintes cálculos: Item 2, "A" - Quadro-Resumo do Custo por Posto de Trabalho, Custos Indiretos, Lucro e Tributos.</t>
    </r>
  </si>
  <si>
    <r>
      <rPr>
        <b/>
        <sz val="11"/>
        <color rgb="FF000000"/>
        <rFont val="Arial"/>
      </rPr>
      <t xml:space="preserve">Submódulo 2.1 – 13º (décimo terceiro) Salário </t>
    </r>
    <r>
      <rPr>
        <b/>
        <strike/>
        <sz val="11"/>
        <color rgb="FF993366"/>
        <rFont val="Arial"/>
      </rPr>
      <t>(Férias???)</t>
    </r>
    <r>
      <rPr>
        <b/>
        <strike/>
        <sz val="11"/>
        <color rgb="FF808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</si>
  <si>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r>
      <rPr>
        <b/>
        <sz val="11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trike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</si>
  <si>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r>
      <rPr>
        <b/>
        <sz val="10"/>
        <color rgb="FF000000"/>
        <rFont val="Arial"/>
      </rPr>
      <t>13º (décimo terceiro) Salário</t>
    </r>
    <r>
      <rPr>
        <b/>
        <sz val="11"/>
        <color rgb="FF000000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Remuneração1, conforme Anexo XII da IN 5/17</t>
    </r>
  </si>
  <si>
    <r>
      <rPr>
        <b/>
        <strike/>
        <sz val="10"/>
        <color rgb="FFFF0000"/>
        <rFont val="Arial"/>
      </rPr>
      <t>(Férias e ???)</t>
    </r>
    <r>
      <rPr>
        <b/>
        <sz val="11"/>
        <color rgb="FF808000"/>
        <rFont val="Arial"/>
      </rPr>
      <t xml:space="preserve"> </t>
    </r>
    <r>
      <rPr>
        <b/>
        <sz val="10"/>
        <color rgb="FF000000"/>
        <rFont val="Arial"/>
      </rPr>
      <t>Adicional de Férias</t>
    </r>
    <r>
      <rPr>
        <b/>
        <sz val="10"/>
        <color rgb="FF808000"/>
        <rFont val="Arial"/>
      </rPr>
      <t xml:space="preserve"> </t>
    </r>
    <r>
      <rPr>
        <b/>
        <sz val="8"/>
        <color rgb="FFFF0000"/>
        <rFont val="Arial"/>
      </rPr>
      <t xml:space="preserve">Obrigatória a cotação de 3,025% sobre o valor do Módulo 1 – Composição da Remuneração1. </t>
    </r>
    <r>
      <rPr>
        <b/>
        <sz val="9"/>
        <color rgb="FF0000FF"/>
        <rFont val="Arial"/>
      </rPr>
      <t xml:space="preserve"> É vedada a cotação de Férias neste Submódulo, </t>
    </r>
    <r>
      <rPr>
        <b/>
        <sz val="10"/>
        <color rgb="FF00B050"/>
        <rFont val="Arial"/>
      </rPr>
      <t>em face de tratar-se de Conta Vinculada</t>
    </r>
    <r>
      <rPr>
        <b/>
        <sz val="9"/>
        <color rgb="FF0000FF"/>
        <rFont val="Arial"/>
      </rPr>
      <t>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 Na hipótese de o contrato não ser prorrogado, o pagamento relativo a Férias do empregado deverá ser efetivado pela provisão feita no Submódulo 4.1.A.</t>
    </r>
  </si>
  <si>
    <r>
      <rPr>
        <sz val="9"/>
        <color rgb="FF000000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sz val="9"/>
        <color rgb="FF000000"/>
        <rFont val="Arial"/>
      </rPr>
      <t>férias</t>
    </r>
    <r>
      <rPr>
        <sz val="9"/>
        <color rgb="FF000000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  <r>
      <rPr>
        <sz val="9"/>
        <color rgb="FF000000"/>
        <rFont val="Arial"/>
      </rPr>
      <t xml:space="preserve"> </t>
    </r>
    <r>
      <rPr>
        <b/>
        <strike/>
        <sz val="9"/>
        <color rgb="FF0000FF"/>
        <rFont val="Arial"/>
      </rPr>
      <t>EXCLUIR A NOTA 3, POIS  MODELAGEM É DE APENAS 1 FÉRIAS</t>
    </r>
  </si>
  <si>
    <r>
      <rPr>
        <b/>
        <sz val="11"/>
        <color rgb="FF000000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 xml:space="preserve"> (Base de Cálculo = Módulo 1 (Rem1) + Submódulo 2.1)</t>
    </r>
  </si>
  <si>
    <r>
      <rPr>
        <b/>
        <sz val="10"/>
        <color theme="1"/>
        <rFont val="Arial"/>
      </rPr>
      <t xml:space="preserve">RAT x FAP  </t>
    </r>
    <r>
      <rPr>
        <b/>
        <sz val="11"/>
        <color rgb="FF0000FF"/>
        <rFont val="Arial"/>
      </rPr>
      <t xml:space="preserve"> 
</t>
    </r>
    <r>
      <rPr>
        <b/>
        <sz val="8"/>
        <color rgb="FFFF0000"/>
        <rFont val="Arial"/>
      </rPr>
      <t>Cálculo do valor: % do RAT x FAP (Fator Acidentário de Prevenção de cada empresa)</t>
    </r>
  </si>
  <si>
    <r>
      <rPr>
        <b/>
        <sz val="10"/>
        <color theme="1"/>
        <rFont val="Arial"/>
      </rPr>
      <t xml:space="preserve">Transporte  </t>
    </r>
    <r>
      <rPr>
        <b/>
        <sz val="10"/>
        <color rgb="FFFF0000"/>
        <rFont val="Arial"/>
      </rPr>
      <t>Cálculo do valor: [(n passag dia × vlr VT × n dias mês ) – (6%xSB)]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</si>
  <si>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A.1)  Valor da passagem do transporte coletivo no município de
                prestação dos serviços</t>
    </r>
    <r>
      <rPr>
        <b/>
        <sz val="10"/>
        <color theme="1"/>
        <rFont val="Arial"/>
      </rPr>
      <t xml:space="preserve"> (Decreto Municipal POA nº ------ 2021)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</si>
  <si>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A.2) Quantidade de passagens por dia por empregado</t>
    </r>
  </si>
  <si>
    <r>
      <rPr>
        <b/>
        <sz val="10"/>
        <color rgb="FFFF0000"/>
        <rFont val="Arial"/>
      </rPr>
      <t xml:space="preserve">     A.4) Participação do empregado em percentual do salário-base  </t>
    </r>
    <r>
      <rPr>
        <b/>
        <sz val="10"/>
        <color rgb="FFFF0000"/>
        <rFont val="Arial"/>
      </rPr>
      <t>(cláusula 34, §1º, da CCT 2021/2023)</t>
    </r>
  </si>
  <si>
    <r>
      <rPr>
        <b/>
        <sz val="10"/>
        <color theme="1"/>
        <rFont val="Arial"/>
      </rPr>
      <t xml:space="preserve">Auxílio-Refeição/Alimentação  </t>
    </r>
    <r>
      <rPr>
        <b/>
        <sz val="10"/>
        <color rgb="FFFF0000"/>
        <rFont val="Arial"/>
      </rPr>
      <t>Cálculo do valor = [(30xVA)x(1-0,20)]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</si>
  <si>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B.1) Valor do Auxílio-Alimentação  </t>
    </r>
    <r>
      <rPr>
        <b/>
        <sz val="10"/>
        <color theme="1"/>
        <rFont val="Arial"/>
      </rPr>
      <t xml:space="preserve">(cláusula 33, §10, da CCT 2021/2023) 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</si>
  <si>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B.2) Quantidade de dias do mês de recebimento de auxílio-alimentação</t>
    </r>
  </si>
  <si>
    <r>
      <rPr>
        <b/>
        <sz val="9"/>
        <color rgb="FFFF0000"/>
        <rFont val="Arial"/>
      </rPr>
      <t xml:space="preserve">     B.3) Participação do empregado em percentual sobre o auxílio-alimentação </t>
    </r>
    <r>
      <rPr>
        <b/>
        <sz val="9"/>
        <color rgb="FFFF0000"/>
        <rFont val="Arial"/>
      </rPr>
      <t xml:space="preserve">(cláusula 33, §3º, da CCT 2021/2023) </t>
    </r>
  </si>
  <si>
    <r>
      <rPr>
        <b/>
        <sz val="10"/>
        <color theme="1"/>
        <rFont val="Arial"/>
      </rPr>
      <t xml:space="preserve">Seguro de Vida </t>
    </r>
    <r>
      <rPr>
        <b/>
        <sz val="9"/>
        <color rgb="FFFF0000"/>
        <rFont val="Arial"/>
      </rPr>
      <t xml:space="preserve">Cálculo do valor: 26 x Rem x 0,023%  </t>
    </r>
    <r>
      <rPr>
        <b/>
        <sz val="9"/>
        <color theme="1"/>
        <rFont val="Arial"/>
      </rPr>
      <t xml:space="preserve"> (cláusula 38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</si>
  <si>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r>
      <rPr>
        <b/>
        <sz val="10"/>
        <color theme="1"/>
        <rFont val="Arial"/>
      </rPr>
      <t xml:space="preserve">Auxílio-Funeral   </t>
    </r>
    <r>
      <rPr>
        <b/>
        <sz val="9"/>
        <color rgb="FFFF0000"/>
        <rFont val="Arial"/>
      </rPr>
      <t xml:space="preserve">Cálculo do valor: (SB x 0,52066%)/12  </t>
    </r>
    <r>
      <rPr>
        <b/>
        <sz val="9"/>
        <color theme="1"/>
        <rFont val="Arial"/>
      </rPr>
      <t>(cláusula 37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</si>
  <si>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r>
      <rPr>
        <b/>
        <sz val="10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z val="10"/>
        <color rgb="FF008080"/>
        <rFont val="Arial"/>
      </rPr>
      <t xml:space="preserve"> </t>
    </r>
    <r>
      <rPr>
        <b/>
        <sz val="10"/>
        <color rgb="FF000000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</si>
  <si>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</t>
    </r>
    <r>
      <rPr>
        <b/>
        <sz val="8"/>
        <color rgb="FFFF0000"/>
        <rFont val="Arial"/>
      </rPr>
      <t>Cálculo do valor = {Rem/12 + 13º/12= a (Rem/12)/12 + Férias/12= a (Rem/12)/12 + (1/3xFérias)/12= a 1/3x[(Rem/12)/12]} x (30/30=1) x 5% de rotatividade anual - Os reflexos de 13º, F e 1/3F são referentes a 1 mês de APInd - Na prorrogação, poderão ser considerados 3 dias conforme Lei nº 12.506/2011, dependendo da análise do nº de ocorrências deste evento no período.</t>
    </r>
  </si>
  <si>
    <r>
      <rPr>
        <b/>
        <sz val="10"/>
        <color theme="1"/>
        <rFont val="Arial"/>
      </rPr>
      <t xml:space="preserve">Aviso Prévio Trabalhado       </t>
    </r>
    <r>
      <rPr>
        <b/>
        <sz val="10"/>
        <color rgb="FFFF0000"/>
        <rFont val="Arial"/>
      </rPr>
      <t>(</t>
    </r>
    <r>
      <rPr>
        <b/>
        <sz val="9"/>
        <color rgb="FFFF0000"/>
        <rFont val="Arial"/>
      </rPr>
      <t>negociar extinção/redução na 1ª prorrogação)  Cálculo do valor= [(Rem1/30)x7]/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contratox100% dos empregados - ao final do contrato  </t>
    </r>
  </si>
  <si>
    <r>
      <rPr>
        <b/>
        <sz val="10"/>
        <color theme="1"/>
        <rFont val="Arial"/>
      </rPr>
      <t>Multa do FGTS sobre o Aviso PrévioTrabalhado e Aviso Prévio Indenizado</t>
    </r>
    <r>
      <rPr>
        <b/>
        <sz val="8"/>
        <color rgb="FFFF0000"/>
        <rFont val="Arial"/>
      </rPr>
      <t xml:space="preserve">Obrigatória a cotação de 4% sobre o valor do Módulo 1 – Composição da Remuneração1, conforme Anexo XII da IN Seges nº 5/2017 </t>
    </r>
  </si>
  <si>
    <r>
      <rPr>
        <b/>
        <sz val="11"/>
        <color rgb="FF000000"/>
        <rFont val="Arial"/>
      </rPr>
      <t>Base de cálculo para o Custo de Reposição do Profissional Ausente (substituto): BCCPA = MÓDULO 1 (= a Rem2) + MÓDULO 2 + MÓDULO 3 -</t>
    </r>
    <r>
      <rPr>
        <sz val="11"/>
        <color rgb="FF000000"/>
        <rFont val="Arial"/>
      </rPr>
      <t xml:space="preserve"> </t>
    </r>
    <r>
      <rPr>
        <b/>
        <sz val="11"/>
        <color rgb="FFFF0000"/>
        <rFont val="Arial"/>
      </rPr>
      <t xml:space="preserve"> exceto o Substituto na cobertura de Férias e o Afastamento Maternidade, sendo que neste último a Rem e o 13º podem ser compensados pelo INSS,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</si>
  <si>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9"/>
        <color rgb="FFFF0000"/>
        <rFont val="Arial"/>
      </rPr>
      <t>(sem VA e VT)</t>
    </r>
    <r>
      <rPr>
        <b/>
        <sz val="11"/>
        <color rgb="FFFF0000"/>
        <rFont val="Arial"/>
      </rPr>
      <t xml:space="preserve"> </t>
    </r>
    <r>
      <rPr>
        <b/>
        <sz val="11"/>
        <color rgb="FF0000FF"/>
        <rFont val="Arial"/>
      </rPr>
      <t>=</t>
    </r>
  </si>
  <si>
    <r>
      <rPr>
        <b/>
        <sz val="10"/>
        <color rgb="FF000000"/>
        <rFont val="Arial"/>
      </rPr>
      <t xml:space="preserve">Substituto na cobertura de Férias  </t>
    </r>
    <r>
      <rPr>
        <b/>
        <sz val="9"/>
        <color rgb="FFFF0000"/>
        <rFont val="Arial"/>
      </rPr>
      <t xml:space="preserve">Obrigatória a cotação de 9,075% sobre o valor do Módulo 1 - Composição da Remuneração, </t>
    </r>
    <r>
      <rPr>
        <b/>
        <sz val="9"/>
        <color rgb="FF0066CC"/>
        <rFont val="Arial"/>
      </rPr>
      <t xml:space="preserve">mais </t>
    </r>
    <r>
      <rPr>
        <b/>
        <sz val="9"/>
        <color rgb="FFFF0000"/>
        <rFont val="Arial"/>
      </rPr>
      <t>o percentual do Submódulo 2.2 sobre o cálculo anterior, conforme Anexo XII da IN 5/17 (Férias + Adicional = 12,10% = 9,075% + 3,025%)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</si>
  <si>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</si>
  <si>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</si>
  <si>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</si>
  <si>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8"/>
        <color rgb="FFFF0000"/>
        <rFont val="Arial"/>
      </rPr>
      <t>{[((MÓD1 + MÓD1 / 3) + SUB2.2 x (MÓD1 + MÓD1 / 3)) x (4/12)] / 12} x 2% + [(SUB2.3 - VA - VT + MÓD3) x (4/12)] x 2%</t>
    </r>
  </si>
  <si>
    <r>
      <rPr>
        <b/>
        <sz val="10"/>
        <color theme="1"/>
        <rFont val="Arial"/>
      </rPr>
      <t>Substituto na cobertura de Outras ausências (especificar)
Substituto na cobertura de Ausência por doença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 xml:space="preserve">(incluído)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 
Incluído por permissão da IN Seges nº 5/2017, Anexo VII-B, item 1.7, alíneas "b" e "c".5.</t>
    </r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</si>
  <si>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a) PIS  </t>
    </r>
    <r>
      <rPr>
        <sz val="8"/>
        <color rgb="FFFF0000"/>
        <rFont val="Arial"/>
      </rPr>
      <t>(depende do regime de tributação - utilizada a hipótese de Lucro Real ou Presumido)</t>
    </r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</si>
  <si>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b) COFINS       </t>
    </r>
    <r>
      <rPr>
        <sz val="9"/>
        <color rgb="FFFF0000"/>
        <rFont val="Arial"/>
      </rPr>
      <t>(depende do regime de tributação - utilizada a hipótese de Lucro Real ou Presumido)</t>
    </r>
  </si>
  <si>
    <r>
      <rPr>
        <b/>
        <sz val="10"/>
        <color theme="1"/>
        <rFont val="Arial"/>
      </rPr>
      <t xml:space="preserve"> c) IRPJ</t>
    </r>
    <r>
      <rPr>
        <b/>
        <sz val="10"/>
        <color rgb="FF0000FF"/>
        <rFont val="Arial"/>
      </rPr>
      <t xml:space="preserve"> </t>
    </r>
    <r>
      <rPr>
        <b/>
        <sz val="10"/>
        <color rgb="FF0000FF"/>
        <rFont val="Arial"/>
      </rPr>
      <t>-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</si>
  <si>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b/>
        <sz val="10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>Em face dos Acórdãos TCU nºs 950/2007-P e 205/2018-P, o licitante não pode cotar expressamente este tributo.</t>
    </r>
  </si>
  <si>
    <r>
      <rPr>
        <b/>
        <sz val="10"/>
        <color theme="1"/>
        <rFont val="Arial"/>
      </rPr>
      <t xml:space="preserve">  a) ISS             </t>
    </r>
    <r>
      <rPr>
        <b/>
        <sz val="10"/>
        <color rgb="FFFF0000"/>
        <rFont val="Arial"/>
      </rPr>
      <t>( Lei comp Minic Julio de Cast. .55/2017 )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</si>
  <si>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POSTO DE TRABALHO
</t>
    </r>
  </si>
  <si>
    <r>
      <rPr>
        <b/>
        <sz val="10"/>
        <color theme="1"/>
        <rFont val="Arial"/>
      </rPr>
      <t xml:space="preserve">Outros (especificar) </t>
    </r>
    <r>
      <rPr>
        <b/>
        <sz val="14"/>
        <color rgb="FFFF0000"/>
        <rFont val="Arial"/>
      </rPr>
      <t>(excluir linhas que não serão utilizadas)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</si>
  <si>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</si>
  <si>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0"/>
        <color rgb="FF00B0F0"/>
        <rFont val="Arial"/>
      </rPr>
      <t xml:space="preserve">Outros (especificar) </t>
    </r>
    <r>
      <rPr>
        <b/>
        <sz val="12"/>
        <color rgb="FF00B0F0"/>
        <rFont val="Arial"/>
      </rPr>
      <t>(excluir as linhas não utilizadas)</t>
    </r>
  </si>
  <si>
    <r>
      <rPr>
        <b/>
        <sz val="15"/>
        <color theme="1"/>
        <rFont val="Arial"/>
      </rPr>
      <t xml:space="preserve">1. MÓDULOS .
</t>
    </r>
    <r>
      <rPr>
        <b/>
        <sz val="12"/>
        <color rgb="FF000000"/>
        <rFont val="Arial"/>
      </rPr>
      <t xml:space="preserve">Mão de obra
</t>
    </r>
    <r>
      <rPr>
        <b/>
        <sz val="11"/>
        <color rgb="FF000000"/>
        <rFont val="Arial"/>
      </rPr>
      <t>Mão de obra vinculada à execução contratual</t>
    </r>
  </si>
  <si>
    <r>
      <rPr>
        <b/>
        <sz val="10"/>
        <color rgb="FFFF0000"/>
        <rFont val="Arial"/>
      </rPr>
      <t xml:space="preserve">Valor do salário x hora adicionais 
</t>
    </r>
    <r>
      <rPr>
        <b/>
        <sz val="10"/>
        <color rgb="FF0000FF"/>
        <rFont val="Arial"/>
      </rPr>
      <t>VSH (s/peri)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do salário normativo / 220 h)</t>
    </r>
  </si>
  <si>
    <r>
      <rPr>
        <b/>
        <sz val="10"/>
        <color rgb="FFFF0000"/>
        <rFont val="Arial"/>
      </rPr>
      <t xml:space="preserve">Vlr do salário × hora com  Adicionais pertinentes 
</t>
    </r>
    <r>
      <rPr>
        <b/>
        <sz val="10"/>
        <color rgb="FF0000FF"/>
        <rFont val="Arial"/>
      </rPr>
      <t>VSH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ou 20% insalub)  e adicional de funcao</t>
    </r>
  </si>
  <si>
    <r>
      <rPr>
        <b/>
        <sz val="10"/>
        <color rgb="FFFF0000"/>
        <rFont val="Arial"/>
      </rPr>
      <t xml:space="preserve">Valor da hora EXTRA sem adicionais pertinentes -  50% 
</t>
    </r>
    <r>
      <rPr>
        <b/>
        <sz val="10"/>
        <color rgb="FF0000FF"/>
        <rFont val="Arial"/>
      </rPr>
      <t>HE (c/peri) = (valor da hora + 50% de peri)</t>
    </r>
  </si>
  <si>
    <r>
      <rPr>
        <b/>
        <sz val="10"/>
        <color rgb="FFFF0000"/>
        <rFont val="Arial"/>
      </rPr>
      <t xml:space="preserve">Valor da hora EXTRA 50% - com Adicionais
</t>
    </r>
    <r>
      <rPr>
        <b/>
        <sz val="10"/>
        <color rgb="FF0000FF"/>
        <rFont val="Arial"/>
      </rPr>
      <t>HE (c/peri) = (valor da hora + 30% de peri) + 50%</t>
    </r>
  </si>
  <si>
    <r>
      <rPr>
        <b/>
        <sz val="10"/>
        <color rgb="FFFF0000"/>
        <rFont val="Arial"/>
      </rPr>
      <t xml:space="preserve">Valor da hora NOTURNA  com adicionais pertinentes 
</t>
    </r>
    <r>
      <rPr>
        <b/>
        <sz val="10"/>
        <color rgb="FF0000FF"/>
        <rFont val="Arial"/>
      </rPr>
      <t>AN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x 20%</t>
    </r>
  </si>
  <si>
    <r>
      <rPr>
        <b/>
        <sz val="10"/>
        <color rgb="FFFF0000"/>
        <rFont val="Arial"/>
      </rPr>
      <t xml:space="preserve">Valor da hora EXTRA A 100% COM ADICIONAIS PERTINENTES 
</t>
    </r>
    <r>
      <rPr>
        <b/>
        <sz val="10"/>
        <color rgb="FF0000FF"/>
        <rFont val="Arial"/>
      </rPr>
      <t>VHP =</t>
    </r>
    <r>
      <rPr>
        <b/>
        <sz val="10"/>
        <color rgb="FFFF0000"/>
        <rFont val="Arial"/>
      </rPr>
      <t xml:space="preserve">  </t>
    </r>
    <r>
      <rPr>
        <b/>
        <sz val="10"/>
        <color rgb="FF0000FF"/>
        <rFont val="Arial"/>
      </rPr>
      <t>(30% do valor da hora sem peri)</t>
    </r>
  </si>
  <si>
    <r>
      <rPr>
        <b/>
        <sz val="10"/>
        <color rgb="FFFF0000"/>
        <rFont val="Arial"/>
      </rPr>
      <t xml:space="preserve">Valor do adicional de periculosidade              </t>
    </r>
    <r>
      <rPr>
        <b/>
        <sz val="9"/>
        <color rgb="FFFF0000"/>
        <rFont val="Arial"/>
      </rPr>
      <t xml:space="preserve">  </t>
    </r>
    <r>
      <rPr>
        <b/>
        <sz val="10"/>
        <color rgb="FF0000FF"/>
        <rFont val="Arial"/>
      </rPr>
      <t>(30% do salário normativo)</t>
    </r>
  </si>
  <si>
    <r>
      <rPr>
        <b/>
        <sz val="10"/>
        <color theme="1"/>
        <rFont val="Arial"/>
      </rPr>
      <t>Adicional de Periculosidade</t>
    </r>
    <r>
      <rPr>
        <b/>
        <sz val="10"/>
        <color rgb="FFFF0000"/>
        <rFont val="Arial"/>
      </rPr>
      <t xml:space="preserve"> (Lei nº 12.740/2012)    (30% do Salário-Base) </t>
    </r>
    <r>
      <rPr>
        <b/>
        <sz val="10"/>
        <color theme="1"/>
        <rFont val="Arial"/>
      </rPr>
      <t xml:space="preserve">
(cláusula 29 da CCT 2021/2023)</t>
    </r>
  </si>
  <si>
    <r>
      <rPr>
        <b/>
        <sz val="10"/>
        <color theme="1"/>
        <rFont val="Arial"/>
      </rPr>
      <t>Adicional de Insalubridade</t>
    </r>
    <r>
      <rPr>
        <b/>
        <sz val="10"/>
        <color rgb="FFFF0000"/>
        <rFont val="Arial"/>
      </rPr>
      <t xml:space="preserve"> (MEDIANTE LAUDO)</t>
    </r>
  </si>
  <si>
    <r>
      <rPr>
        <b/>
        <sz val="10"/>
        <color theme="1"/>
        <rFont val="Arial"/>
      </rPr>
      <t xml:space="preserve">Adicional Noturno  : </t>
    </r>
    <r>
      <rPr>
        <b/>
        <sz val="10"/>
        <color rgb="FF0070C0"/>
        <rFont val="Arial"/>
      </rPr>
      <t xml:space="preserve">20% s/salario + vantag </t>
    </r>
    <r>
      <rPr>
        <b/>
        <sz val="10"/>
        <color rgb="FF00B050"/>
        <rFont val="Arial"/>
      </rPr>
      <t>(INFORMAR realizadas)</t>
    </r>
  </si>
  <si>
    <r>
      <rPr>
        <b/>
        <sz val="10"/>
        <color rgb="FF000000"/>
        <rFont val="Arial"/>
      </rPr>
      <t>Adicional de Hora Noturna Reduzida</t>
    </r>
    <r>
      <rPr>
        <b/>
        <sz val="10"/>
        <color rgb="FFFF0000"/>
        <rFont val="Arial"/>
      </rPr>
      <t xml:space="preserve"> (Hora Reduzida Noturna como Extra) </t>
    </r>
    <r>
      <rPr>
        <b/>
        <sz val="10"/>
        <color rgb="FF0000FF"/>
        <rFont val="Arial"/>
      </rPr>
      <t xml:space="preserve">(HRN que excedeu de 190,67h) </t>
    </r>
    <r>
      <rPr>
        <b/>
        <sz val="10"/>
        <color rgb="FFFF0000"/>
        <rFont val="Arial"/>
      </rPr>
      <t xml:space="preserve">Cálculo do valor: HE (c/peri) x 4,33 h x 2 vig.)   [195h (=180h + 15h) - 190,67 = 4,33h como horas extras, sendo  15 = 15 x (7hx1,1428571 – 7h) </t>
    </r>
    <r>
      <rPr>
        <b/>
        <sz val="10"/>
        <color rgb="FF0000FF"/>
        <rFont val="Arial"/>
      </rPr>
      <t>Das 22h às 5h</t>
    </r>
    <r>
      <rPr>
        <b/>
        <sz val="10"/>
        <color rgb="FF000000"/>
        <rFont val="Arial"/>
      </rPr>
      <t xml:space="preserve"> (cláusula 28 da CCT 2021/2023)</t>
    </r>
  </si>
  <si>
    <r>
      <rPr>
        <b/>
        <sz val="10"/>
        <color rgb="FF000000"/>
        <rFont val="Arial"/>
      </rPr>
      <t xml:space="preserve">Adicional para Troca de Uniforme -  Cálculo do valor: 1/6 do salário-hora por dia = </t>
    </r>
    <r>
      <rPr>
        <b/>
        <sz val="10"/>
        <color rgb="FFFF0000"/>
        <rFont val="Arial"/>
      </rPr>
      <t xml:space="preserve">(VSH/6=1,34)x1,3x 2x15 </t>
    </r>
    <r>
      <rPr>
        <b/>
        <sz val="10"/>
        <color rgb="FF000000"/>
        <rFont val="Arial"/>
      </rPr>
      <t xml:space="preserve"> (cláusulas 16 e 31, §7º, da CCT 2021/2023)</t>
    </r>
  </si>
  <si>
    <r>
      <rPr>
        <b/>
        <sz val="10"/>
        <color rgb="FF000000"/>
        <rFont val="Arial"/>
      </rPr>
      <t>Hrs extras A 50%</t>
    </r>
    <r>
      <rPr>
        <b/>
        <sz val="10"/>
        <color rgb="FF00B050"/>
        <rFont val="Arial"/>
      </rPr>
      <t>(INFORMAR realizadas)</t>
    </r>
  </si>
  <si>
    <r>
      <rPr>
        <b/>
        <sz val="10"/>
        <color rgb="FF000000"/>
        <rFont val="Arial"/>
      </rPr>
      <t>Hrs extras A 100%</t>
    </r>
    <r>
      <rPr>
        <b/>
        <sz val="10"/>
        <color rgb="FF00B050"/>
        <rFont val="Arial"/>
      </rPr>
      <t xml:space="preserve"> (INFORMAR realizadas)</t>
    </r>
  </si>
  <si>
    <r>
      <rPr>
        <b/>
        <sz val="10"/>
        <color theme="1"/>
        <rFont val="Arial"/>
      </rPr>
      <t xml:space="preserve">RSR (Repouso Semanal Remunerado) - </t>
    </r>
    <r>
      <rPr>
        <b/>
        <sz val="10"/>
        <color rgb="FFFF0000"/>
        <rFont val="Arial"/>
      </rPr>
      <t>Cálculo do valor: 20% sobre os adicionais pertinentes) -</t>
    </r>
    <r>
      <rPr>
        <b/>
        <sz val="10"/>
        <color theme="1"/>
        <rFont val="Arial"/>
      </rPr>
      <t xml:space="preserve"> (cláusula 32 da CCT 2021/2023) -</t>
    </r>
    <r>
      <rPr>
        <b/>
        <sz val="10"/>
        <color rgb="FFFF0000"/>
        <rFont val="Arial"/>
      </rPr>
      <t xml:space="preserve"> </t>
    </r>
    <r>
      <rPr>
        <b/>
        <strike/>
        <sz val="10"/>
        <color rgb="FF0000FF"/>
        <rFont val="Arial"/>
      </rPr>
      <t>(???? Item controverso - consulte sua CCT ou assessoria jurídica)</t>
    </r>
    <r>
      <rPr>
        <b/>
        <strike/>
        <sz val="10"/>
        <color theme="1"/>
        <rFont val="Arial"/>
      </rPr>
      <t xml:space="preserve">. </t>
    </r>
    <r>
      <rPr>
        <b/>
        <strike/>
        <sz val="10"/>
        <color rgb="FF0000FF"/>
        <rFont val="Arial"/>
      </rPr>
      <t>Se não tiver na CCT não cotar</t>
    </r>
  </si>
  <si>
    <r>
      <rPr>
        <b/>
        <sz val="10"/>
        <color theme="1"/>
        <rFont val="Arial"/>
      </rPr>
      <t xml:space="preserve">Intervalo Intrajornada </t>
    </r>
    <r>
      <rPr>
        <b/>
        <sz val="10"/>
        <color rgb="FFFF0000"/>
        <rFont val="Arial"/>
      </rPr>
      <t>(Adicional de Intervalo)  Cálculo do valor: HE (s/peri) x 15d x2vigx</t>
    </r>
    <r>
      <rPr>
        <b/>
        <sz val="10"/>
        <color rgb="FF0000FF"/>
        <rFont val="Arial"/>
      </rPr>
      <t>0,5h</t>
    </r>
    <r>
      <rPr>
        <b/>
        <sz val="10"/>
        <color rgb="FFFF0000"/>
        <rFont val="Arial"/>
      </rPr>
      <t>) - (</t>
    </r>
    <r>
      <rPr>
        <b/>
        <sz val="10"/>
        <color theme="1"/>
        <rFont val="Arial"/>
      </rPr>
      <t>cláusula 69 da CCT 2021/2023)</t>
    </r>
  </si>
  <si>
    <r>
      <rPr>
        <b/>
        <sz val="11"/>
        <color theme="1"/>
        <rFont val="Arial"/>
      </rPr>
      <t xml:space="preserve">Total da Remuneração de verbas de natureza indenizatória nas quais não incidem INSS, FGTS, Férias, 13º, etc. -  </t>
    </r>
    <r>
      <rPr>
        <b/>
        <sz val="11"/>
        <color rgb="FFFF0000"/>
        <rFont val="Arial"/>
      </rPr>
      <t>Empregado só recebe se estiver trabalhando.</t>
    </r>
  </si>
  <si>
    <r>
      <rPr>
        <b/>
        <sz val="14"/>
        <color theme="1"/>
        <rFont val="Arial"/>
      </rPr>
      <t xml:space="preserve">Remuneração 2 = Total da Remuneração que o empregado irá receber
</t>
    </r>
    <r>
      <rPr>
        <b/>
        <sz val="11"/>
        <color rgb="FF0000FF"/>
        <rFont val="Arial"/>
      </rPr>
      <t>Valor entra nos seguintes cálculos: Item 2, "A" - Quadro-Resumo do Custo por Posto de Trabalho, Custos Indiretos, Lucro e Tributos.</t>
    </r>
  </si>
  <si>
    <r>
      <rPr>
        <b/>
        <sz val="11"/>
        <color rgb="FF000000"/>
        <rFont val="Arial"/>
      </rPr>
      <t xml:space="preserve">Submódulo 2.1 – 13º (décimo terceiro) Salário </t>
    </r>
    <r>
      <rPr>
        <b/>
        <strike/>
        <sz val="11"/>
        <color rgb="FF993366"/>
        <rFont val="Arial"/>
      </rPr>
      <t>(Férias???)</t>
    </r>
    <r>
      <rPr>
        <b/>
        <strike/>
        <sz val="11"/>
        <color rgb="FF808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</si>
  <si>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r>
      <rPr>
        <b/>
        <sz val="11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trike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</si>
  <si>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r>
      <rPr>
        <b/>
        <sz val="10"/>
        <color rgb="FF000000"/>
        <rFont val="Arial"/>
      </rPr>
      <t>13º (décimo terceiro) Salário</t>
    </r>
    <r>
      <rPr>
        <b/>
        <sz val="11"/>
        <color rgb="FF000000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Remuneração1, conforme Anexo XII da IN 5/17</t>
    </r>
  </si>
  <si>
    <r>
      <rPr>
        <b/>
        <strike/>
        <sz val="10"/>
        <color rgb="FFFF0000"/>
        <rFont val="Arial"/>
      </rPr>
      <t>(Férias e ???)</t>
    </r>
    <r>
      <rPr>
        <b/>
        <sz val="11"/>
        <color rgb="FF808000"/>
        <rFont val="Arial"/>
      </rPr>
      <t xml:space="preserve"> </t>
    </r>
    <r>
      <rPr>
        <b/>
        <sz val="10"/>
        <color rgb="FF000000"/>
        <rFont val="Arial"/>
      </rPr>
      <t>Adicional de Férias</t>
    </r>
    <r>
      <rPr>
        <b/>
        <sz val="10"/>
        <color rgb="FF808000"/>
        <rFont val="Arial"/>
      </rPr>
      <t xml:space="preserve"> </t>
    </r>
    <r>
      <rPr>
        <b/>
        <sz val="8"/>
        <color rgb="FFFF0000"/>
        <rFont val="Arial"/>
      </rPr>
      <t xml:space="preserve">Obrigatória a cotação de 3,025% sobre o valor do Módulo 1 – Composição da Remuneração1. </t>
    </r>
    <r>
      <rPr>
        <b/>
        <sz val="9"/>
        <color rgb="FF0000FF"/>
        <rFont val="Arial"/>
      </rPr>
      <t xml:space="preserve"> É vedada a cotação de Férias neste Submódulo, </t>
    </r>
    <r>
      <rPr>
        <b/>
        <sz val="10"/>
        <color rgb="FF00B050"/>
        <rFont val="Arial"/>
      </rPr>
      <t>em face de tratar-se de Conta Vinculada</t>
    </r>
    <r>
      <rPr>
        <b/>
        <sz val="9"/>
        <color rgb="FF0000FF"/>
        <rFont val="Arial"/>
      </rPr>
      <t>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 Na hipótese de o contrato não ser prorrogado, o pagamento relativo a Férias do empregado deverá ser efetivado pela provisão feita no Submódulo 4.1.A.</t>
    </r>
  </si>
  <si>
    <r>
      <rPr>
        <sz val="9"/>
        <color rgb="FF000000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sz val="9"/>
        <color rgb="FF000000"/>
        <rFont val="Arial"/>
      </rPr>
      <t>férias</t>
    </r>
    <r>
      <rPr>
        <sz val="9"/>
        <color rgb="FF000000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  <r>
      <rPr>
        <sz val="9"/>
        <color rgb="FF000000"/>
        <rFont val="Arial"/>
      </rPr>
      <t xml:space="preserve"> </t>
    </r>
    <r>
      <rPr>
        <b/>
        <strike/>
        <sz val="9"/>
        <color rgb="FF0000FF"/>
        <rFont val="Arial"/>
      </rPr>
      <t>EXCLUIR A NOTA 3, POIS  MODELAGEM É DE APENAS 1 FÉRIAS</t>
    </r>
  </si>
  <si>
    <r>
      <rPr>
        <b/>
        <sz val="11"/>
        <color rgb="FF000000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 xml:space="preserve"> (Base de Cálculo = Módulo 1 (Rem1) + Submódulo 2.1)</t>
    </r>
  </si>
  <si>
    <r>
      <rPr>
        <b/>
        <sz val="10"/>
        <color theme="1"/>
        <rFont val="Arial"/>
      </rPr>
      <t xml:space="preserve">RAT x FAP  </t>
    </r>
    <r>
      <rPr>
        <b/>
        <sz val="11"/>
        <color rgb="FF0000FF"/>
        <rFont val="Arial"/>
      </rPr>
      <t xml:space="preserve"> 
</t>
    </r>
    <r>
      <rPr>
        <b/>
        <sz val="8"/>
        <color rgb="FFFF0000"/>
        <rFont val="Arial"/>
      </rPr>
      <t>Cálculo do valor: % do RAT x FAP (Fator Acidentário de Prevenção de cada empresa)</t>
    </r>
  </si>
  <si>
    <r>
      <rPr>
        <b/>
        <sz val="10"/>
        <color theme="1"/>
        <rFont val="Arial"/>
      </rPr>
      <t xml:space="preserve">Transporte  </t>
    </r>
    <r>
      <rPr>
        <b/>
        <sz val="10"/>
        <color rgb="FFFF0000"/>
        <rFont val="Arial"/>
      </rPr>
      <t>Cálculo do valor: [(n passag dia × vlr VT × n dias mês ) – (6%xSB)]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</si>
  <si>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A.1)  Valor da passagem do transporte coletivo no município de
                prestação dos serviços</t>
    </r>
    <r>
      <rPr>
        <b/>
        <sz val="10"/>
        <color theme="1"/>
        <rFont val="Arial"/>
      </rPr>
      <t xml:space="preserve"> (Decreto Municipal POA nº ------ 2021)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</si>
  <si>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A.2) Quantidade de passagens por dia por empregado</t>
    </r>
  </si>
  <si>
    <r>
      <rPr>
        <b/>
        <sz val="10"/>
        <color rgb="FFFF0000"/>
        <rFont val="Arial"/>
      </rPr>
      <t xml:space="preserve">     A.4) Participação do empregado em percentual do salário-base  </t>
    </r>
    <r>
      <rPr>
        <b/>
        <sz val="10"/>
        <color rgb="FFFF0000"/>
        <rFont val="Arial"/>
      </rPr>
      <t>(cláusula 34, §1º, da CCT 2021/2023)</t>
    </r>
  </si>
  <si>
    <r>
      <rPr>
        <b/>
        <sz val="10"/>
        <color theme="1"/>
        <rFont val="Arial"/>
      </rPr>
      <t xml:space="preserve">Auxílio-Refeição/Alimentação  </t>
    </r>
    <r>
      <rPr>
        <b/>
        <sz val="10"/>
        <color rgb="FFFF0000"/>
        <rFont val="Arial"/>
      </rPr>
      <t>Cálculo do valor = [(30xVA)x(1-0,20)]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</si>
  <si>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B.1) Valor do Auxílio-Alimentação  </t>
    </r>
    <r>
      <rPr>
        <b/>
        <sz val="10"/>
        <color theme="1"/>
        <rFont val="Arial"/>
      </rPr>
      <t xml:space="preserve">(cláusula 33, §10, da CCT 2021/2023) 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</si>
  <si>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B.2) Quantidade de dias do mês de recebimento de auxílio-alimentação</t>
    </r>
  </si>
  <si>
    <r>
      <rPr>
        <b/>
        <sz val="9"/>
        <color rgb="FFFF0000"/>
        <rFont val="Arial"/>
      </rPr>
      <t xml:space="preserve">     B.3) Participação do empregado em percentual sobre o auxílio-alimentação </t>
    </r>
    <r>
      <rPr>
        <b/>
        <sz val="9"/>
        <color rgb="FFFF0000"/>
        <rFont val="Arial"/>
      </rPr>
      <t xml:space="preserve">(cláusula 33, §3º, da CCT 2021/2023) </t>
    </r>
  </si>
  <si>
    <r>
      <rPr>
        <b/>
        <sz val="10"/>
        <color theme="1"/>
        <rFont val="Arial"/>
      </rPr>
      <t xml:space="preserve">Seguro de Vida </t>
    </r>
    <r>
      <rPr>
        <b/>
        <sz val="9"/>
        <color rgb="FFFF0000"/>
        <rFont val="Arial"/>
      </rPr>
      <t xml:space="preserve">Cálculo do valor: 26 x Rem x 0,023%  </t>
    </r>
    <r>
      <rPr>
        <b/>
        <sz val="9"/>
        <color theme="1"/>
        <rFont val="Arial"/>
      </rPr>
      <t xml:space="preserve"> (cláusula 38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</si>
  <si>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r>
      <rPr>
        <b/>
        <sz val="10"/>
        <color theme="1"/>
        <rFont val="Arial"/>
      </rPr>
      <t xml:space="preserve">Auxílio-Funeral   </t>
    </r>
    <r>
      <rPr>
        <b/>
        <sz val="9"/>
        <color rgb="FFFF0000"/>
        <rFont val="Arial"/>
      </rPr>
      <t xml:space="preserve">Cálculo do valor: (SB x 0,52066%)/12  </t>
    </r>
    <r>
      <rPr>
        <b/>
        <sz val="9"/>
        <color theme="1"/>
        <rFont val="Arial"/>
      </rPr>
      <t>(cláusula 37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</si>
  <si>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r>
      <rPr>
        <b/>
        <sz val="10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z val="10"/>
        <color rgb="FF008080"/>
        <rFont val="Arial"/>
      </rPr>
      <t xml:space="preserve"> </t>
    </r>
    <r>
      <rPr>
        <b/>
        <sz val="10"/>
        <color rgb="FF000000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</si>
  <si>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</t>
    </r>
    <r>
      <rPr>
        <b/>
        <sz val="8"/>
        <color rgb="FFFF0000"/>
        <rFont val="Arial"/>
      </rPr>
      <t>Cálculo do valor = {Rem/12 + 13º/12= a (Rem/12)/12 + Férias/12= a (Rem/12)/12 + (1/3xFérias)/12= a 1/3x[(Rem/12)/12]} x (30/30=1) x 5% de rotatividade anual - Os reflexos de 13º, F e 1/3F são referentes a 1 mês de APInd - Na prorrogação, poderão ser considerados 3 dias conforme Lei nº 12.506/2011, dependendo da análise do nº de ocorrências deste evento no período.</t>
    </r>
  </si>
  <si>
    <r>
      <rPr>
        <b/>
        <sz val="10"/>
        <color theme="1"/>
        <rFont val="Arial"/>
      </rPr>
      <t xml:space="preserve">Aviso Prévio Trabalhado       </t>
    </r>
    <r>
      <rPr>
        <b/>
        <sz val="10"/>
        <color rgb="FFFF0000"/>
        <rFont val="Arial"/>
      </rPr>
      <t>(</t>
    </r>
    <r>
      <rPr>
        <b/>
        <sz val="9"/>
        <color rgb="FFFF0000"/>
        <rFont val="Arial"/>
      </rPr>
      <t>negociar extinção/redução na 1ª prorrogação)  Cálculo do valor= [(Rem1/30)x7]/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contratox100% dos empregados - ao final do contrato  </t>
    </r>
  </si>
  <si>
    <r>
      <rPr>
        <b/>
        <sz val="10"/>
        <color theme="1"/>
        <rFont val="Arial"/>
      </rPr>
      <t>Multa do FGTS sobre o Aviso PrévioTrabalhado e Aviso Prévio Indenizado</t>
    </r>
    <r>
      <rPr>
        <b/>
        <sz val="8"/>
        <color rgb="FFFF0000"/>
        <rFont val="Arial"/>
      </rPr>
      <t xml:space="preserve">Obrigatória a cotação de 4% sobre o valor do Módulo 1 – Composição da Remuneração1, conforme Anexo XII da IN Seges nº 5/2017 </t>
    </r>
  </si>
  <si>
    <r>
      <rPr>
        <b/>
        <sz val="11"/>
        <color rgb="FF000000"/>
        <rFont val="Arial"/>
      </rPr>
      <t>Base de cálculo para o Custo de Reposição do Profissional Ausente (substituto): BCCPA = MÓDULO 1 (= a Rem2) + MÓDULO 2 + MÓDULO 3 -</t>
    </r>
    <r>
      <rPr>
        <sz val="11"/>
        <color rgb="FF000000"/>
        <rFont val="Arial"/>
      </rPr>
      <t xml:space="preserve"> </t>
    </r>
    <r>
      <rPr>
        <b/>
        <sz val="11"/>
        <color rgb="FFFF0000"/>
        <rFont val="Arial"/>
      </rPr>
      <t xml:space="preserve"> exceto o Substituto na cobertura de Férias e o Afastamento Maternidade, sendo que neste último a Rem e o 13º podem ser compensados pelo INSS,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</si>
  <si>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9"/>
        <color rgb="FFFF0000"/>
        <rFont val="Arial"/>
      </rPr>
      <t>(sem VA e VT)</t>
    </r>
    <r>
      <rPr>
        <b/>
        <sz val="11"/>
        <color rgb="FFFF0000"/>
        <rFont val="Arial"/>
      </rPr>
      <t xml:space="preserve"> </t>
    </r>
    <r>
      <rPr>
        <b/>
        <sz val="11"/>
        <color rgb="FF0000FF"/>
        <rFont val="Arial"/>
      </rPr>
      <t>=</t>
    </r>
  </si>
  <si>
    <r>
      <rPr>
        <b/>
        <sz val="10"/>
        <color rgb="FF000000"/>
        <rFont val="Arial"/>
      </rPr>
      <t xml:space="preserve">Substituto na cobertura de Férias  </t>
    </r>
    <r>
      <rPr>
        <b/>
        <sz val="9"/>
        <color rgb="FFFF0000"/>
        <rFont val="Arial"/>
      </rPr>
      <t xml:space="preserve">Obrigatória a cotação de 9,075% sobre o valor do Módulo 1 - Composição da Remuneração, </t>
    </r>
    <r>
      <rPr>
        <b/>
        <sz val="9"/>
        <color rgb="FF0066CC"/>
        <rFont val="Arial"/>
      </rPr>
      <t xml:space="preserve">mais </t>
    </r>
    <r>
      <rPr>
        <b/>
        <sz val="9"/>
        <color rgb="FFFF0000"/>
        <rFont val="Arial"/>
      </rPr>
      <t>o percentual do Submódulo 2.2 sobre o cálculo anterior, conforme Anexo XII da IN 5/17 (Férias + Adicional = 12,10% = 9,075% + 3,025%)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</si>
  <si>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</si>
  <si>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</si>
  <si>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</si>
  <si>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8"/>
        <color rgb="FFFF0000"/>
        <rFont val="Arial"/>
      </rPr>
      <t>{[((MÓD1 + MÓD1 / 3) + SUB2.2 x (MÓD1 + MÓD1 / 3)) x (4/12)] / 12} x 2% + [(SUB2.3 - VA - VT + MÓD3) x (4/12)] x 2%</t>
    </r>
  </si>
  <si>
    <r>
      <rPr>
        <b/>
        <sz val="10"/>
        <color theme="1"/>
        <rFont val="Arial"/>
      </rPr>
      <t>Substituto na cobertura de Outras ausências (especificar)
Substituto na cobertura de Ausência por doença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 xml:space="preserve">(incluído)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 
Incluído por permissão da IN Seges nº 5/2017, Anexo VII-B, item 1.7, alíneas "b" e "c".5.</t>
    </r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</si>
  <si>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a) PIS  </t>
    </r>
    <r>
      <rPr>
        <sz val="8"/>
        <color rgb="FFFF0000"/>
        <rFont val="Arial"/>
      </rPr>
      <t>(depende do regime de tributação - utilizada a hipótese de Lucro Real ou Presumido)</t>
    </r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</si>
  <si>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b) COFINS       </t>
    </r>
    <r>
      <rPr>
        <sz val="9"/>
        <color rgb="FFFF0000"/>
        <rFont val="Arial"/>
      </rPr>
      <t>(depende do regime de tributação - utilizada a hipótese de Lucro Real ou Presumido)</t>
    </r>
  </si>
  <si>
    <r>
      <rPr>
        <b/>
        <sz val="10"/>
        <color theme="1"/>
        <rFont val="Arial"/>
      </rPr>
      <t xml:space="preserve"> c) IRPJ</t>
    </r>
    <r>
      <rPr>
        <b/>
        <sz val="10"/>
        <color rgb="FF0000FF"/>
        <rFont val="Arial"/>
      </rPr>
      <t xml:space="preserve"> </t>
    </r>
    <r>
      <rPr>
        <b/>
        <sz val="10"/>
        <color rgb="FF0000FF"/>
        <rFont val="Arial"/>
      </rPr>
      <t>-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</si>
  <si>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b/>
        <sz val="10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>Em face dos Acórdãos TCU nºs 950/2007-P e 205/2018-P, o licitante não pode cotar expressamente este tributo.</t>
    </r>
  </si>
  <si>
    <r>
      <rPr>
        <b/>
        <sz val="10"/>
        <color theme="1"/>
        <rFont val="Arial"/>
      </rPr>
      <t xml:space="preserve">  a) ISS             </t>
    </r>
    <r>
      <rPr>
        <b/>
        <sz val="10"/>
        <color rgb="FFFF0000"/>
        <rFont val="Arial"/>
      </rPr>
      <t>( Lei comp Minic Julio de Cast. .55/2017 )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</si>
  <si>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POSTO DE TRABALHO
</t>
    </r>
  </si>
  <si>
    <r>
      <rPr>
        <b/>
        <sz val="10"/>
        <color theme="1"/>
        <rFont val="Arial"/>
      </rPr>
      <t xml:space="preserve">Outros (especificar) </t>
    </r>
    <r>
      <rPr>
        <b/>
        <sz val="14"/>
        <color rgb="FFFF0000"/>
        <rFont val="Arial"/>
      </rPr>
      <t>(excluir linhas que não serão utilizadas)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</si>
  <si>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</si>
  <si>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t/>
  </si>
  <si>
    <r>
      <rPr>
        <b/>
        <sz val="10"/>
        <color rgb="FF00B0F0"/>
        <rFont val="Arial"/>
      </rPr>
      <t xml:space="preserve">Outros (especificar) </t>
    </r>
    <r>
      <rPr>
        <b/>
        <sz val="12"/>
        <color rgb="FF00B0F0"/>
        <rFont val="Arial"/>
      </rPr>
      <t>(excluir as linhas não utilizadas)</t>
    </r>
  </si>
  <si>
    <r>
      <rPr>
        <b/>
        <sz val="15"/>
        <color theme="1"/>
        <rFont val="Arial"/>
      </rPr>
      <t xml:space="preserve">1. MÓDULOS .
</t>
    </r>
    <r>
      <rPr>
        <b/>
        <sz val="12"/>
        <color rgb="FF000000"/>
        <rFont val="Arial"/>
      </rPr>
      <t xml:space="preserve">Mão de obra
</t>
    </r>
    <r>
      <rPr>
        <b/>
        <sz val="11"/>
        <color rgb="FF000000"/>
        <rFont val="Arial"/>
      </rPr>
      <t>Mão de obra vinculada à execução contratual</t>
    </r>
  </si>
  <si>
    <r>
      <rPr>
        <b/>
        <sz val="10"/>
        <color rgb="FFFF0000"/>
        <rFont val="Arial"/>
      </rPr>
      <t xml:space="preserve">Valor do salário x hora adicionais 
</t>
    </r>
    <r>
      <rPr>
        <b/>
        <sz val="10"/>
        <color rgb="FF0000FF"/>
        <rFont val="Arial"/>
      </rPr>
      <t>VSH (s/peri)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do salário normativo / 220 h)</t>
    </r>
  </si>
  <si>
    <r>
      <rPr>
        <b/>
        <sz val="10"/>
        <color rgb="FFFF0000"/>
        <rFont val="Arial"/>
      </rPr>
      <t xml:space="preserve">Vlr do salário × hora com  Adicionais pertinentes 
</t>
    </r>
    <r>
      <rPr>
        <b/>
        <sz val="10"/>
        <color rgb="FF0000FF"/>
        <rFont val="Arial"/>
      </rPr>
      <t>VSH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ou 20% insalub)  e adicional de funcao</t>
    </r>
  </si>
  <si>
    <r>
      <rPr>
        <b/>
        <sz val="10"/>
        <color rgb="FFFF0000"/>
        <rFont val="Arial"/>
      </rPr>
      <t xml:space="preserve">Valor da hora EXTRA sem adicionais pertinentes -  50% 
</t>
    </r>
    <r>
      <rPr>
        <b/>
        <sz val="10"/>
        <color rgb="FF0000FF"/>
        <rFont val="Arial"/>
      </rPr>
      <t>HE (c/peri) = (valor da hora + 50% de peri)</t>
    </r>
  </si>
  <si>
    <r>
      <rPr>
        <b/>
        <sz val="10"/>
        <color rgb="FFFF0000"/>
        <rFont val="Arial"/>
      </rPr>
      <t xml:space="preserve">Valor da hora EXTRA 50% - com Adicionais
</t>
    </r>
    <r>
      <rPr>
        <b/>
        <sz val="10"/>
        <color rgb="FF0000FF"/>
        <rFont val="Arial"/>
      </rPr>
      <t>HE (c/peri) = (valor da hora + 30% de peri) + 50%</t>
    </r>
  </si>
  <si>
    <r>
      <rPr>
        <b/>
        <sz val="10"/>
        <color rgb="FFFF0000"/>
        <rFont val="Arial"/>
      </rPr>
      <t xml:space="preserve">Valor da hora NOTURNA  com adicionais pertinentes 
</t>
    </r>
    <r>
      <rPr>
        <b/>
        <sz val="10"/>
        <color rgb="FF0000FF"/>
        <rFont val="Arial"/>
      </rPr>
      <t>AN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x 20%</t>
    </r>
  </si>
  <si>
    <r>
      <rPr>
        <b/>
        <sz val="10"/>
        <color rgb="FFFF0000"/>
        <rFont val="Arial"/>
      </rPr>
      <t xml:space="preserve">Valor da hora EXTRA A 100% COM ADICIONAIS PERTINENTES 
</t>
    </r>
    <r>
      <rPr>
        <b/>
        <sz val="10"/>
        <color rgb="FF0000FF"/>
        <rFont val="Arial"/>
      </rPr>
      <t>VHP =</t>
    </r>
    <r>
      <rPr>
        <b/>
        <sz val="10"/>
        <color rgb="FFFF0000"/>
        <rFont val="Arial"/>
      </rPr>
      <t xml:space="preserve">  </t>
    </r>
    <r>
      <rPr>
        <b/>
        <sz val="10"/>
        <color rgb="FF0000FF"/>
        <rFont val="Arial"/>
      </rPr>
      <t>(30% do valor da hora sem peri)</t>
    </r>
  </si>
  <si>
    <r>
      <rPr>
        <b/>
        <sz val="10"/>
        <color rgb="FFFF0000"/>
        <rFont val="Arial"/>
      </rPr>
      <t xml:space="preserve">Valor do adicional de periculosidade              </t>
    </r>
    <r>
      <rPr>
        <b/>
        <sz val="9"/>
        <color rgb="FFFF0000"/>
        <rFont val="Arial"/>
      </rPr>
      <t xml:space="preserve">  </t>
    </r>
    <r>
      <rPr>
        <b/>
        <sz val="10"/>
        <color rgb="FF0000FF"/>
        <rFont val="Arial"/>
      </rPr>
      <t>(30% do salário normativo)</t>
    </r>
  </si>
  <si>
    <r>
      <rPr>
        <b/>
        <sz val="10"/>
        <color theme="1"/>
        <rFont val="Arial"/>
      </rPr>
      <t>Adicional de Periculosidade</t>
    </r>
    <r>
      <rPr>
        <b/>
        <sz val="10"/>
        <color rgb="FFFF0000"/>
        <rFont val="Arial"/>
      </rPr>
      <t xml:space="preserve"> (Lei nº 12.740/2012)    (30% do Salário-Base) </t>
    </r>
    <r>
      <rPr>
        <b/>
        <sz val="10"/>
        <color theme="1"/>
        <rFont val="Arial"/>
      </rPr>
      <t xml:space="preserve">
(cláusula 29 da CCT 2021/2023)</t>
    </r>
  </si>
  <si>
    <r>
      <rPr>
        <b/>
        <sz val="10"/>
        <color theme="1"/>
        <rFont val="Arial"/>
      </rPr>
      <t>Adicional de Insalubridade</t>
    </r>
    <r>
      <rPr>
        <b/>
        <sz val="10"/>
        <color rgb="FFFF0000"/>
        <rFont val="Arial"/>
      </rPr>
      <t xml:space="preserve"> (MEDIANTE LAUDO)</t>
    </r>
  </si>
  <si>
    <r>
      <rPr>
        <b/>
        <sz val="10"/>
        <color theme="1"/>
        <rFont val="Arial"/>
      </rPr>
      <t xml:space="preserve">Adicional Noturno  sobre: 1) 7h de 60min p/dia + 2) 1 h reduzida noturna p/dia                  </t>
    </r>
    <r>
      <rPr>
        <b/>
        <sz val="10"/>
        <color rgb="FFFF0000"/>
        <rFont val="Arial"/>
      </rPr>
      <t xml:space="preserve">Cálculo do valor: AN (c/peri) x 8h x 15 d x 2 vig. </t>
    </r>
    <r>
      <rPr>
        <b/>
        <sz val="10"/>
        <color rgb="FF0000FF"/>
        <rFont val="Arial"/>
      </rPr>
      <t xml:space="preserve">Das 22h às 5h </t>
    </r>
    <r>
      <rPr>
        <b/>
        <sz val="10"/>
        <color theme="1"/>
        <rFont val="Arial"/>
      </rPr>
      <t>(cláusulas 27 e 28, §único da CCT 2021/2023)</t>
    </r>
  </si>
  <si>
    <r>
      <rPr>
        <b/>
        <sz val="10"/>
        <color rgb="FF000000"/>
        <rFont val="Arial"/>
      </rPr>
      <t>Adicional de Hora Noturna Reduzida</t>
    </r>
    <r>
      <rPr>
        <b/>
        <sz val="10"/>
        <color rgb="FFFF0000"/>
        <rFont val="Arial"/>
      </rPr>
      <t xml:space="preserve"> (Hora Reduzida Noturna como Extra) </t>
    </r>
    <r>
      <rPr>
        <b/>
        <sz val="10"/>
        <color rgb="FF0000FF"/>
        <rFont val="Arial"/>
      </rPr>
      <t xml:space="preserve">(HRN que excedeu de 190,67h) </t>
    </r>
    <r>
      <rPr>
        <b/>
        <sz val="10"/>
        <color rgb="FFFF0000"/>
        <rFont val="Arial"/>
      </rPr>
      <t xml:space="preserve">Cálculo do valor: HE (c/peri) x 4,33 h x 2 vig.)   [195h (=180h + 15h) - 190,67 = 4,33h como horas extras, sendo  15 = 15 x (7hx1,1428571 – 7h) </t>
    </r>
    <r>
      <rPr>
        <b/>
        <sz val="10"/>
        <color rgb="FF0000FF"/>
        <rFont val="Arial"/>
      </rPr>
      <t>Das 22h às 5h</t>
    </r>
    <r>
      <rPr>
        <b/>
        <sz val="10"/>
        <color rgb="FF000000"/>
        <rFont val="Arial"/>
      </rPr>
      <t xml:space="preserve"> (cláusula 28 da CCT 2021/2023)</t>
    </r>
  </si>
  <si>
    <r>
      <rPr>
        <b/>
        <sz val="10"/>
        <color rgb="FF000000"/>
        <rFont val="Arial"/>
      </rPr>
      <t xml:space="preserve">Adicional para Troca de Uniforme -  Cálculo do valor: 1/6 do salário-hora por dia = </t>
    </r>
    <r>
      <rPr>
        <b/>
        <sz val="10"/>
        <color rgb="FFFF0000"/>
        <rFont val="Arial"/>
      </rPr>
      <t xml:space="preserve">(VSH/6=1,34)x1,3x 2x15 </t>
    </r>
    <r>
      <rPr>
        <b/>
        <sz val="10"/>
        <color rgb="FF000000"/>
        <rFont val="Arial"/>
      </rPr>
      <t xml:space="preserve"> (cláusulas 16 e 31, §7º, da CCT 2021/2023)</t>
    </r>
  </si>
  <si>
    <t xml:space="preserve">Horas extras A 50% </t>
  </si>
  <si>
    <r>
      <rPr>
        <b/>
        <sz val="10"/>
        <color rgb="FF000000"/>
        <rFont val="Arial"/>
      </rPr>
      <t xml:space="preserve">HS a 50% estimadas - Estimativ
Plantoes </t>
    </r>
    <r>
      <rPr>
        <b/>
        <sz val="10"/>
        <color rgb="FFFF0000"/>
        <rFont val="Arial"/>
      </rPr>
      <t>(mês)</t>
    </r>
  </si>
  <si>
    <t xml:space="preserve">Horas extras A 100% </t>
  </si>
  <si>
    <r>
      <rPr>
        <b/>
        <sz val="10"/>
        <color rgb="FF000000"/>
        <rFont val="Arial"/>
      </rPr>
      <t xml:space="preserve">HS 100% estimadas - Estimativ
Plantoes </t>
    </r>
    <r>
      <rPr>
        <b/>
        <sz val="10"/>
        <color rgb="FFFF0000"/>
        <rFont val="Arial"/>
      </rPr>
      <t>(mês)</t>
    </r>
  </si>
  <si>
    <r>
      <rPr>
        <b/>
        <sz val="10"/>
        <color theme="1"/>
        <rFont val="Arial"/>
      </rPr>
      <t xml:space="preserve">RSR (Repouso Semanal Remunerado) - </t>
    </r>
    <r>
      <rPr>
        <b/>
        <sz val="10"/>
        <color rgb="FFFF0000"/>
        <rFont val="Arial"/>
      </rPr>
      <t>Cálculo do valor: 20% sobre os adicionais pertinentes) -</t>
    </r>
    <r>
      <rPr>
        <b/>
        <sz val="10"/>
        <color theme="1"/>
        <rFont val="Arial"/>
      </rPr>
      <t xml:space="preserve"> (cláusula 32 da CCT 2021/2023) -</t>
    </r>
    <r>
      <rPr>
        <b/>
        <sz val="10"/>
        <color rgb="FFFF0000"/>
        <rFont val="Arial"/>
      </rPr>
      <t xml:space="preserve"> </t>
    </r>
    <r>
      <rPr>
        <b/>
        <strike/>
        <sz val="10"/>
        <color rgb="FF0000FF"/>
        <rFont val="Arial"/>
      </rPr>
      <t>(???? Item controverso - consulte sua CCT ou assessoria jurídica)</t>
    </r>
    <r>
      <rPr>
        <b/>
        <strike/>
        <sz val="10"/>
        <color theme="1"/>
        <rFont val="Arial"/>
      </rPr>
      <t xml:space="preserve">. </t>
    </r>
    <r>
      <rPr>
        <b/>
        <strike/>
        <sz val="10"/>
        <color rgb="FF0000FF"/>
        <rFont val="Arial"/>
      </rPr>
      <t>Se não tiver na CCT não cotar</t>
    </r>
  </si>
  <si>
    <r>
      <rPr>
        <b/>
        <sz val="10"/>
        <color theme="1"/>
        <rFont val="Arial"/>
      </rPr>
      <t xml:space="preserve">Intervalo Intrajornada </t>
    </r>
    <r>
      <rPr>
        <b/>
        <sz val="10"/>
        <color rgb="FFFF0000"/>
        <rFont val="Arial"/>
      </rPr>
      <t>(Adicional de Intervalo)  Cálculo do valor: HE (s/peri) x 15d x2vigx</t>
    </r>
    <r>
      <rPr>
        <b/>
        <sz val="10"/>
        <color rgb="FF0000FF"/>
        <rFont val="Arial"/>
      </rPr>
      <t>0,5h</t>
    </r>
    <r>
      <rPr>
        <b/>
        <sz val="10"/>
        <color rgb="FFFF0000"/>
        <rFont val="Arial"/>
      </rPr>
      <t>) - (</t>
    </r>
    <r>
      <rPr>
        <b/>
        <sz val="10"/>
        <color theme="1"/>
        <rFont val="Arial"/>
      </rPr>
      <t>cláusula 69 da CCT 2021/2023)</t>
    </r>
  </si>
  <si>
    <r>
      <rPr>
        <b/>
        <sz val="11"/>
        <color theme="1"/>
        <rFont val="Arial"/>
      </rPr>
      <t xml:space="preserve">Total da Remuneração de verbas de natureza indenizatória nas quais não incidem INSS, FGTS, Férias, 13º, etc. -  </t>
    </r>
    <r>
      <rPr>
        <b/>
        <sz val="11"/>
        <color rgb="FFFF0000"/>
        <rFont val="Arial"/>
      </rPr>
      <t>Empregado só recebe se estiver trabalhando.</t>
    </r>
  </si>
  <si>
    <r>
      <rPr>
        <b/>
        <sz val="14"/>
        <color theme="1"/>
        <rFont val="Arial"/>
      </rPr>
      <t xml:space="preserve">Remuneração 2 = Total da Remuneração que o empregado irá receber
</t>
    </r>
    <r>
      <rPr>
        <b/>
        <sz val="11"/>
        <color rgb="FF0000FF"/>
        <rFont val="Arial"/>
      </rPr>
      <t>Valor entra nos seguintes cálculos: Item 2, "A" - Quadro-Resumo do Custo por Posto de Trabalho, Custos Indiretos, Lucro e Tributos.</t>
    </r>
  </si>
  <si>
    <r>
      <rPr>
        <b/>
        <sz val="11"/>
        <color rgb="FF000000"/>
        <rFont val="Arial"/>
      </rPr>
      <t xml:space="preserve">Submódulo 2.1 – 13º (décimo terceiro) Salário </t>
    </r>
    <r>
      <rPr>
        <b/>
        <strike/>
        <sz val="11"/>
        <color rgb="FF993366"/>
        <rFont val="Arial"/>
      </rPr>
      <t>(Férias???)</t>
    </r>
    <r>
      <rPr>
        <b/>
        <strike/>
        <sz val="11"/>
        <color rgb="FF808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</si>
  <si>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r>
      <rPr>
        <b/>
        <sz val="11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trike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</si>
  <si>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r>
      <rPr>
        <b/>
        <sz val="10"/>
        <color rgb="FF000000"/>
        <rFont val="Arial"/>
      </rPr>
      <t>13º (décimo terceiro) Salário</t>
    </r>
    <r>
      <rPr>
        <b/>
        <sz val="11"/>
        <color rgb="FF000000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Remuneração1, conforme Anexo XII da IN 5/17</t>
    </r>
  </si>
  <si>
    <r>
      <rPr>
        <b/>
        <strike/>
        <sz val="10"/>
        <color rgb="FFFF0000"/>
        <rFont val="Arial"/>
      </rPr>
      <t>(Férias e ???)</t>
    </r>
    <r>
      <rPr>
        <b/>
        <sz val="11"/>
        <color rgb="FF808000"/>
        <rFont val="Arial"/>
      </rPr>
      <t xml:space="preserve"> </t>
    </r>
    <r>
      <rPr>
        <b/>
        <sz val="10"/>
        <color rgb="FF000000"/>
        <rFont val="Arial"/>
      </rPr>
      <t>Adicional de Férias</t>
    </r>
    <r>
      <rPr>
        <b/>
        <sz val="10"/>
        <color rgb="FF808000"/>
        <rFont val="Arial"/>
      </rPr>
      <t xml:space="preserve"> </t>
    </r>
    <r>
      <rPr>
        <b/>
        <sz val="8"/>
        <color rgb="FFFF0000"/>
        <rFont val="Arial"/>
      </rPr>
      <t xml:space="preserve">Obrigatória a cotação de 3,025% sobre o valor do Módulo 1 – Composição da Remuneração1. </t>
    </r>
    <r>
      <rPr>
        <b/>
        <sz val="9"/>
        <color rgb="FF0000FF"/>
        <rFont val="Arial"/>
      </rPr>
      <t xml:space="preserve"> É vedada a cotação de Férias neste Submódulo, </t>
    </r>
    <r>
      <rPr>
        <b/>
        <sz val="10"/>
        <color rgb="FF00B050"/>
        <rFont val="Arial"/>
      </rPr>
      <t>em face de tratar-se de Conta Vinculada</t>
    </r>
    <r>
      <rPr>
        <b/>
        <sz val="9"/>
        <color rgb="FF0000FF"/>
        <rFont val="Arial"/>
      </rPr>
      <t>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 Na hipótese de o contrato não ser prorrogado, o pagamento relativo a Férias do empregado deverá ser efetivado pela provisão feita no Submódulo 4.1.A.</t>
    </r>
  </si>
  <si>
    <r>
      <rPr>
        <sz val="9"/>
        <color rgb="FF000000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sz val="9"/>
        <color rgb="FF000000"/>
        <rFont val="Arial"/>
      </rPr>
      <t>férias</t>
    </r>
    <r>
      <rPr>
        <sz val="9"/>
        <color rgb="FF000000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  <r>
      <rPr>
        <sz val="9"/>
        <color rgb="FF000000"/>
        <rFont val="Arial"/>
      </rPr>
      <t xml:space="preserve"> </t>
    </r>
    <r>
      <rPr>
        <b/>
        <strike/>
        <sz val="9"/>
        <color rgb="FF0000FF"/>
        <rFont val="Arial"/>
      </rPr>
      <t>EXCLUIR A NOTA 3, POIS  MODELAGEM É DE APENAS 1 FÉRIAS</t>
    </r>
  </si>
  <si>
    <r>
      <rPr>
        <b/>
        <sz val="11"/>
        <color rgb="FF000000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 xml:space="preserve"> (Base de Cálculo = Módulo 1 (Rem1) + Submódulo 2.1)</t>
    </r>
  </si>
  <si>
    <r>
      <rPr>
        <b/>
        <sz val="10"/>
        <color theme="1"/>
        <rFont val="Arial"/>
      </rPr>
      <t xml:space="preserve">RAT x FAP  </t>
    </r>
    <r>
      <rPr>
        <b/>
        <sz val="11"/>
        <color rgb="FF0000FF"/>
        <rFont val="Arial"/>
      </rPr>
      <t xml:space="preserve"> 
</t>
    </r>
    <r>
      <rPr>
        <b/>
        <sz val="8"/>
        <color rgb="FFFF0000"/>
        <rFont val="Arial"/>
      </rPr>
      <t>Cálculo do valor: % do RAT x FAP (Fator Acidentário de Prevenção de cada empresa)</t>
    </r>
  </si>
  <si>
    <r>
      <rPr>
        <b/>
        <sz val="10"/>
        <color theme="1"/>
        <rFont val="Arial"/>
      </rPr>
      <t xml:space="preserve">Transporte  </t>
    </r>
    <r>
      <rPr>
        <b/>
        <sz val="10"/>
        <color rgb="FFFF0000"/>
        <rFont val="Arial"/>
      </rPr>
      <t>Cálculo do valor: [(n passag dia × vlr VT × n dias mês ) – (6%xSB)]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</si>
  <si>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A.1)  Valor da passagem do transporte coletivo no município de
                prestação dos serviços</t>
    </r>
    <r>
      <rPr>
        <b/>
        <sz val="10"/>
        <color theme="1"/>
        <rFont val="Arial"/>
      </rPr>
      <t xml:space="preserve"> (Decreto Municipal POA nº ------ 2021)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</si>
  <si>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A.2) Quantidade de passagens por dia por empregado</t>
    </r>
  </si>
  <si>
    <r>
      <rPr>
        <b/>
        <sz val="10"/>
        <color rgb="FFFF0000"/>
        <rFont val="Arial"/>
      </rPr>
      <t xml:space="preserve">     A.4) Participação do empregado em percentual do salário-base  </t>
    </r>
    <r>
      <rPr>
        <b/>
        <sz val="10"/>
        <color rgb="FFFF0000"/>
        <rFont val="Arial"/>
      </rPr>
      <t>(cláusula 34, §1º, da CCT 2021/2023)</t>
    </r>
  </si>
  <si>
    <r>
      <rPr>
        <b/>
        <sz val="10"/>
        <color theme="1"/>
        <rFont val="Arial"/>
      </rPr>
      <t xml:space="preserve">Auxílio-Refeição/Alimentação  </t>
    </r>
    <r>
      <rPr>
        <b/>
        <sz val="10"/>
        <color rgb="FFFF0000"/>
        <rFont val="Arial"/>
      </rPr>
      <t>Cálculo do valor = [(30xVA)x(1-0,20)]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</si>
  <si>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B.1) Valor do Auxílio-Alimentação  </t>
    </r>
    <r>
      <rPr>
        <b/>
        <sz val="10"/>
        <color theme="1"/>
        <rFont val="Arial"/>
      </rPr>
      <t xml:space="preserve">(cláusula 33, §10, da CCT 2021/2023) 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</si>
  <si>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B.2) Quantidade de dias do mês de recebimento de auxílio-alimentação</t>
    </r>
  </si>
  <si>
    <r>
      <rPr>
        <b/>
        <sz val="9"/>
        <color rgb="FFFF0000"/>
        <rFont val="Arial"/>
      </rPr>
      <t xml:space="preserve">     B.3) Participação do empregado em percentual sobre o auxílio-alimentação </t>
    </r>
    <r>
      <rPr>
        <b/>
        <sz val="9"/>
        <color rgb="FFFF0000"/>
        <rFont val="Arial"/>
      </rPr>
      <t xml:space="preserve">(cláusula 33, §3º, da CCT 2021/2023) </t>
    </r>
  </si>
  <si>
    <r>
      <rPr>
        <b/>
        <sz val="10"/>
        <color theme="1"/>
        <rFont val="Arial"/>
      </rPr>
      <t xml:space="preserve">Seguro de Vida </t>
    </r>
    <r>
      <rPr>
        <b/>
        <sz val="9"/>
        <color rgb="FFFF0000"/>
        <rFont val="Arial"/>
      </rPr>
      <t xml:space="preserve">Cálculo do valor: 26 x Rem x 0,023%  </t>
    </r>
    <r>
      <rPr>
        <b/>
        <sz val="9"/>
        <color theme="1"/>
        <rFont val="Arial"/>
      </rPr>
      <t xml:space="preserve"> (cláusula 38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</si>
  <si>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r>
      <rPr>
        <b/>
        <sz val="10"/>
        <color theme="1"/>
        <rFont val="Arial"/>
      </rPr>
      <t xml:space="preserve">Auxílio-Funeral   </t>
    </r>
    <r>
      <rPr>
        <b/>
        <sz val="9"/>
        <color rgb="FFFF0000"/>
        <rFont val="Arial"/>
      </rPr>
      <t xml:space="preserve">Cálculo do valor: (SB x 0,52066%)/12  </t>
    </r>
    <r>
      <rPr>
        <b/>
        <sz val="9"/>
        <color theme="1"/>
        <rFont val="Arial"/>
      </rPr>
      <t>(cláusula 37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</si>
  <si>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r>
      <rPr>
        <b/>
        <sz val="10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z val="10"/>
        <color rgb="FF008080"/>
        <rFont val="Arial"/>
      </rPr>
      <t xml:space="preserve"> </t>
    </r>
    <r>
      <rPr>
        <b/>
        <sz val="10"/>
        <color rgb="FF000000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</si>
  <si>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</t>
    </r>
    <r>
      <rPr>
        <b/>
        <sz val="8"/>
        <color rgb="FFFF0000"/>
        <rFont val="Arial"/>
      </rPr>
      <t>Cálculo do valor = {Rem/12 + 13º/12= a (Rem/12)/12 + Férias/12= a (Rem/12)/12 + (1/3xFérias)/12= a 1/3x[(Rem/12)/12]} x (30/30=1) x 5% de rotatividade anual - Os reflexos de 13º, F e 1/3F são referentes a 1 mês de APInd - Na prorrogação, poderão ser considerados 3 dias conforme Lei nº 12.506/2011, dependendo da análise do nº de ocorrências deste evento no período.</t>
    </r>
  </si>
  <si>
    <r>
      <rPr>
        <b/>
        <sz val="10"/>
        <color theme="1"/>
        <rFont val="Arial"/>
      </rPr>
      <t xml:space="preserve">Aviso Prévio Trabalhado       </t>
    </r>
    <r>
      <rPr>
        <b/>
        <sz val="10"/>
        <color rgb="FFFF0000"/>
        <rFont val="Arial"/>
      </rPr>
      <t>(</t>
    </r>
    <r>
      <rPr>
        <b/>
        <sz val="9"/>
        <color rgb="FFFF0000"/>
        <rFont val="Arial"/>
      </rPr>
      <t>negociar extinção/redução na 1ª prorrogação)  Cálculo do valor= [(Rem1/30)x7]/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contratox100% dos empregados - ao final do contrato  </t>
    </r>
  </si>
  <si>
    <r>
      <rPr>
        <b/>
        <sz val="10"/>
        <color theme="1"/>
        <rFont val="Arial"/>
      </rPr>
      <t>Multa do FGTS sobre o Aviso PrévioTrabalhado e Aviso Prévio Indenizado</t>
    </r>
    <r>
      <rPr>
        <b/>
        <sz val="8"/>
        <color rgb="FFFF0000"/>
        <rFont val="Arial"/>
      </rPr>
      <t xml:space="preserve">Obrigatória a cotação de 4% sobre o valor do Módulo 1 – Composição da Remuneração1, conforme Anexo XII da IN Seges nº 5/2017 </t>
    </r>
  </si>
  <si>
    <r>
      <rPr>
        <b/>
        <sz val="11"/>
        <color rgb="FF000000"/>
        <rFont val="Arial"/>
      </rPr>
      <t>Base de cálculo para o Custo de Reposição do Profissional Ausente (substituto): BCCPA = MÓDULO 1 (= a Rem2) + MÓDULO 2 + MÓDULO 3 -</t>
    </r>
    <r>
      <rPr>
        <sz val="11"/>
        <color rgb="FF000000"/>
        <rFont val="Arial"/>
      </rPr>
      <t xml:space="preserve"> </t>
    </r>
    <r>
      <rPr>
        <b/>
        <sz val="11"/>
        <color rgb="FFFF0000"/>
        <rFont val="Arial"/>
      </rPr>
      <t xml:space="preserve"> exceto o Substituto na cobertura de Férias e o Afastamento Maternidade, sendo que neste último a Rem e o 13º podem ser compensados pelo INSS,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</si>
  <si>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9"/>
        <color rgb="FFFF0000"/>
        <rFont val="Arial"/>
      </rPr>
      <t>(sem VA e VT)</t>
    </r>
    <r>
      <rPr>
        <b/>
        <sz val="11"/>
        <color rgb="FFFF0000"/>
        <rFont val="Arial"/>
      </rPr>
      <t xml:space="preserve"> </t>
    </r>
    <r>
      <rPr>
        <b/>
        <sz val="11"/>
        <color rgb="FF0000FF"/>
        <rFont val="Arial"/>
      </rPr>
      <t>=</t>
    </r>
  </si>
  <si>
    <r>
      <rPr>
        <b/>
        <sz val="10"/>
        <color rgb="FF000000"/>
        <rFont val="Arial"/>
      </rPr>
      <t xml:space="preserve">Substituto na cobertura de Férias  </t>
    </r>
    <r>
      <rPr>
        <b/>
        <sz val="9"/>
        <color rgb="FFFF0000"/>
        <rFont val="Arial"/>
      </rPr>
      <t xml:space="preserve">Obrigatória a cotação de 9,075% sobre o valor do Módulo 1 - Composição da Remuneração, </t>
    </r>
    <r>
      <rPr>
        <b/>
        <sz val="9"/>
        <color rgb="FF0066CC"/>
        <rFont val="Arial"/>
      </rPr>
      <t xml:space="preserve">mais </t>
    </r>
    <r>
      <rPr>
        <b/>
        <sz val="9"/>
        <color rgb="FFFF0000"/>
        <rFont val="Arial"/>
      </rPr>
      <t>o percentual do Submódulo 2.2 sobre o cálculo anterior, conforme Anexo XII da IN 5/17 (Férias + Adicional = 12,10% = 9,075% + 3,025%)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</si>
  <si>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</si>
  <si>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</si>
  <si>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</si>
  <si>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8"/>
        <color rgb="FFFF0000"/>
        <rFont val="Arial"/>
      </rPr>
      <t>{[((MÓD1 + MÓD1 / 3) + SUB2.2 x (MÓD1 + MÓD1 / 3)) x (4/12)] / 12} x 2% + [(SUB2.3 - VA - VT + MÓD3) x (4/12)] x 2%</t>
    </r>
  </si>
  <si>
    <r>
      <rPr>
        <b/>
        <sz val="10"/>
        <color theme="1"/>
        <rFont val="Arial"/>
      </rPr>
      <t>Substituto na cobertura de Outras ausências (especificar)
Substituto na cobertura de Ausência por doença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 xml:space="preserve">(incluído)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 
Incluído por permissão da IN Seges nº 5/2017, Anexo VII-B, item 1.7, alíneas "b" e "c".5.</t>
    </r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</si>
  <si>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a) PIS  </t>
    </r>
    <r>
      <rPr>
        <sz val="8"/>
        <color rgb="FFFF0000"/>
        <rFont val="Arial"/>
      </rPr>
      <t>(depende do regime de tributação - utilizada a hipótese de Lucro Real ou Presumido)</t>
    </r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</si>
  <si>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b) COFINS       </t>
    </r>
    <r>
      <rPr>
        <sz val="9"/>
        <color rgb="FFFF0000"/>
        <rFont val="Arial"/>
      </rPr>
      <t>(depende do regime de tributação - utilizada a hipótese de Lucro Real ou Presumido)</t>
    </r>
  </si>
  <si>
    <r>
      <rPr>
        <b/>
        <sz val="10"/>
        <color theme="1"/>
        <rFont val="Arial"/>
      </rPr>
      <t xml:space="preserve"> c) IRPJ</t>
    </r>
    <r>
      <rPr>
        <b/>
        <sz val="10"/>
        <color rgb="FF0000FF"/>
        <rFont val="Arial"/>
      </rPr>
      <t xml:space="preserve"> </t>
    </r>
    <r>
      <rPr>
        <b/>
        <sz val="10"/>
        <color rgb="FF0000FF"/>
        <rFont val="Arial"/>
      </rPr>
      <t>-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</si>
  <si>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b/>
        <sz val="10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>Em face dos Acórdãos TCU nºs 950/2007-P e 205/2018-P, o licitante não pode cotar expressamente este tributo.</t>
    </r>
  </si>
  <si>
    <r>
      <rPr>
        <b/>
        <sz val="10"/>
        <color theme="1"/>
        <rFont val="Arial"/>
      </rPr>
      <t xml:space="preserve">  a) ISS             </t>
    </r>
    <r>
      <rPr>
        <b/>
        <sz val="10"/>
        <color rgb="FFFF0000"/>
        <rFont val="Arial"/>
      </rPr>
      <t>( Lei comp Minic Julio de Cast. .55/2017 )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</si>
  <si>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POSTO DE TRABALHO
</t>
    </r>
  </si>
  <si>
    <r>
      <rPr>
        <b/>
        <sz val="10"/>
        <color theme="1"/>
        <rFont val="Arial"/>
      </rPr>
      <t xml:space="preserve">Outros (especificar) </t>
    </r>
    <r>
      <rPr>
        <b/>
        <sz val="14"/>
        <color rgb="FFFF0000"/>
        <rFont val="Arial"/>
      </rPr>
      <t>(excluir linhas que não serão utilizadas)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</si>
  <si>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</si>
  <si>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r>
      <rPr>
        <b/>
        <sz val="10"/>
        <color rgb="FF00B0F0"/>
        <rFont val="Arial"/>
      </rPr>
      <t xml:space="preserve">Outros (especificar) </t>
    </r>
    <r>
      <rPr>
        <b/>
        <sz val="12"/>
        <color rgb="FF00B0F0"/>
        <rFont val="Arial"/>
      </rPr>
      <t>(excluir as linhas não utilizadas)</t>
    </r>
  </si>
  <si>
    <r>
      <rPr>
        <b/>
        <sz val="15"/>
        <color theme="1"/>
        <rFont val="Arial"/>
      </rPr>
      <t xml:space="preserve">1. MÓDULOS .
</t>
    </r>
    <r>
      <rPr>
        <b/>
        <sz val="12"/>
        <color rgb="FF000000"/>
        <rFont val="Arial"/>
      </rPr>
      <t xml:space="preserve">Mão de obra
</t>
    </r>
    <r>
      <rPr>
        <b/>
        <sz val="11"/>
        <color rgb="FF000000"/>
        <rFont val="Arial"/>
      </rPr>
      <t>Mão de obra vinculada à execução contratual</t>
    </r>
  </si>
  <si>
    <r>
      <rPr>
        <b/>
        <sz val="10"/>
        <color rgb="FFFF0000"/>
        <rFont val="Arial"/>
      </rPr>
      <t xml:space="preserve">Valor do salário x hora adicionais 
</t>
    </r>
    <r>
      <rPr>
        <b/>
        <sz val="10"/>
        <color rgb="FF0000FF"/>
        <rFont val="Arial"/>
      </rPr>
      <t>VSH (s/peri)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do salário normativo / 220 h)</t>
    </r>
  </si>
  <si>
    <r>
      <rPr>
        <b/>
        <sz val="10"/>
        <color rgb="FFFF0000"/>
        <rFont val="Arial"/>
      </rPr>
      <t xml:space="preserve">Vlr do salário × hora com  Adicionais pertinentes 
</t>
    </r>
    <r>
      <rPr>
        <b/>
        <sz val="10"/>
        <color rgb="FF0000FF"/>
        <rFont val="Arial"/>
      </rPr>
      <t>VSH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ou 20% insalub)  e adicional de funcao</t>
    </r>
  </si>
  <si>
    <r>
      <rPr>
        <b/>
        <sz val="10"/>
        <color rgb="FFFF0000"/>
        <rFont val="Arial"/>
      </rPr>
      <t xml:space="preserve">Valor da hora EXTRA sem adicionais pertinentes -  50% 
</t>
    </r>
    <r>
      <rPr>
        <b/>
        <sz val="10"/>
        <color rgb="FF0000FF"/>
        <rFont val="Arial"/>
      </rPr>
      <t>HE (c/peri) = (valor da hora + 50% de peri)</t>
    </r>
  </si>
  <si>
    <r>
      <rPr>
        <b/>
        <sz val="10"/>
        <color rgb="FFFF0000"/>
        <rFont val="Arial"/>
      </rPr>
      <t xml:space="preserve">Valor da hora EXTRA 50% - com Adicionais
</t>
    </r>
    <r>
      <rPr>
        <b/>
        <sz val="10"/>
        <color rgb="FF0000FF"/>
        <rFont val="Arial"/>
      </rPr>
      <t>HE (c/peri) = (valor da hora + 30% de peri) + 50%</t>
    </r>
  </si>
  <si>
    <r>
      <rPr>
        <b/>
        <sz val="10"/>
        <color rgb="FFFF0000"/>
        <rFont val="Arial"/>
      </rPr>
      <t xml:space="preserve">Valor da hora NOTURNA  com adicionais pertinentes 
</t>
    </r>
    <r>
      <rPr>
        <b/>
        <sz val="10"/>
        <color rgb="FF0000FF"/>
        <rFont val="Arial"/>
      </rPr>
      <t>AN (c/peri) =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>(valor da hora + 30% de peri) x 20%</t>
    </r>
  </si>
  <si>
    <r>
      <rPr>
        <b/>
        <sz val="10"/>
        <color rgb="FFFF0000"/>
        <rFont val="Arial"/>
      </rPr>
      <t xml:space="preserve">Valor da hora EXTRA A 100% COM ADICIONAIS PERTINENTES 
</t>
    </r>
    <r>
      <rPr>
        <b/>
        <sz val="10"/>
        <color rgb="FF0000FF"/>
        <rFont val="Arial"/>
      </rPr>
      <t>VHP =</t>
    </r>
    <r>
      <rPr>
        <b/>
        <sz val="10"/>
        <color rgb="FFFF0000"/>
        <rFont val="Arial"/>
      </rPr>
      <t xml:space="preserve">  </t>
    </r>
    <r>
      <rPr>
        <b/>
        <sz val="10"/>
        <color rgb="FF0000FF"/>
        <rFont val="Arial"/>
      </rPr>
      <t>(30% do valor da hora sem peri)</t>
    </r>
  </si>
  <si>
    <r>
      <rPr>
        <b/>
        <sz val="10"/>
        <color rgb="FFFF0000"/>
        <rFont val="Arial"/>
      </rPr>
      <t xml:space="preserve">Valor do adicional de periculosidade              </t>
    </r>
    <r>
      <rPr>
        <b/>
        <sz val="9"/>
        <color rgb="FFFF0000"/>
        <rFont val="Arial"/>
      </rPr>
      <t xml:space="preserve">  </t>
    </r>
    <r>
      <rPr>
        <b/>
        <sz val="10"/>
        <color rgb="FF0000FF"/>
        <rFont val="Arial"/>
      </rPr>
      <t>(30% do salário normativo)</t>
    </r>
  </si>
  <si>
    <r>
      <rPr>
        <b/>
        <sz val="10"/>
        <color theme="1"/>
        <rFont val="Arial"/>
      </rPr>
      <t>Adicional de Periculosidade</t>
    </r>
    <r>
      <rPr>
        <b/>
        <sz val="10"/>
        <color rgb="FFFF0000"/>
        <rFont val="Arial"/>
      </rPr>
      <t xml:space="preserve"> (Lei nº 12.740/2012)    (30% do Salário-Base) </t>
    </r>
    <r>
      <rPr>
        <b/>
        <sz val="10"/>
        <color theme="1"/>
        <rFont val="Arial"/>
      </rPr>
      <t xml:space="preserve">
(cláusula 29 da CCT 2021/2023)</t>
    </r>
  </si>
  <si>
    <r>
      <rPr>
        <b/>
        <sz val="10"/>
        <color theme="1"/>
        <rFont val="Arial"/>
      </rPr>
      <t>Adicional de Insalubridade</t>
    </r>
    <r>
      <rPr>
        <b/>
        <sz val="10"/>
        <color rgb="FFFF0000"/>
        <rFont val="Arial"/>
      </rPr>
      <t xml:space="preserve"> (MEDIANTE LAUDO)</t>
    </r>
  </si>
  <si>
    <r>
      <rPr>
        <b/>
        <sz val="10"/>
        <color theme="1"/>
        <rFont val="Arial"/>
      </rPr>
      <t xml:space="preserve">Adicional Noturno  sobre: 1) 7h de 60min p/dia + 2) 1 h reduzida noturna p/dia                  </t>
    </r>
    <r>
      <rPr>
        <b/>
        <sz val="10"/>
        <color rgb="FFFF0000"/>
        <rFont val="Arial"/>
      </rPr>
      <t xml:space="preserve">Cálculo do valor: AN (c/peri) x 8h x 15 d x 2 vig. </t>
    </r>
    <r>
      <rPr>
        <b/>
        <sz val="10"/>
        <color rgb="FF0000FF"/>
        <rFont val="Arial"/>
      </rPr>
      <t xml:space="preserve">Das 22h às 5h </t>
    </r>
    <r>
      <rPr>
        <b/>
        <sz val="10"/>
        <color theme="1"/>
        <rFont val="Arial"/>
      </rPr>
      <t>(cláusulas 27 e 28, §único da CCT 2021/2023)</t>
    </r>
  </si>
  <si>
    <r>
      <rPr>
        <b/>
        <sz val="10"/>
        <color rgb="FF000000"/>
        <rFont val="Arial"/>
      </rPr>
      <t>Adicional de Hora Noturna Reduzida</t>
    </r>
    <r>
      <rPr>
        <b/>
        <sz val="10"/>
        <color rgb="FFFF0000"/>
        <rFont val="Arial"/>
      </rPr>
      <t xml:space="preserve"> (Hora Reduzida Noturna como Extra) </t>
    </r>
    <r>
      <rPr>
        <b/>
        <sz val="10"/>
        <color rgb="FF0000FF"/>
        <rFont val="Arial"/>
      </rPr>
      <t xml:space="preserve">(HRN que excedeu de 190,67h) </t>
    </r>
    <r>
      <rPr>
        <b/>
        <sz val="10"/>
        <color rgb="FFFF0000"/>
        <rFont val="Arial"/>
      </rPr>
      <t xml:space="preserve">Cálculo do valor: HE (c/peri) x 4,33 h x 2 vig.)   [195h (=180h + 15h) - 190,67 = 4,33h como horas extras, sendo  15 = 15 x (7hx1,1428571 – 7h) </t>
    </r>
    <r>
      <rPr>
        <b/>
        <sz val="10"/>
        <color rgb="FF0000FF"/>
        <rFont val="Arial"/>
      </rPr>
      <t>Das 22h às 5h</t>
    </r>
    <r>
      <rPr>
        <b/>
        <sz val="10"/>
        <color rgb="FF000000"/>
        <rFont val="Arial"/>
      </rPr>
      <t xml:space="preserve"> (cláusula 28 da CCT 2021/2023)</t>
    </r>
  </si>
  <si>
    <r>
      <rPr>
        <b/>
        <sz val="10"/>
        <color rgb="FF000000"/>
        <rFont val="Arial"/>
      </rPr>
      <t xml:space="preserve">Adicional para Troca de Uniforme -  Cálculo do valor: 1/6 do salário-hora por dia = </t>
    </r>
    <r>
      <rPr>
        <b/>
        <sz val="10"/>
        <color rgb="FFFF0000"/>
        <rFont val="Arial"/>
      </rPr>
      <t xml:space="preserve">(VSH/6=1,34)x1,3x 2x15 </t>
    </r>
    <r>
      <rPr>
        <b/>
        <sz val="10"/>
        <color rgb="FF000000"/>
        <rFont val="Arial"/>
      </rPr>
      <t xml:space="preserve"> (cláusulas 16 e 31, §7º, da CCT 2021/2023)</t>
    </r>
  </si>
  <si>
    <r>
      <rPr>
        <b/>
        <sz val="10"/>
        <color rgb="FF000000"/>
        <rFont val="Arial"/>
      </rPr>
      <t xml:space="preserve">HS a 50% estimadas - Estimativ
Plantoes </t>
    </r>
    <r>
      <rPr>
        <b/>
        <sz val="10"/>
        <color rgb="FFFF0000"/>
        <rFont val="Arial"/>
      </rPr>
      <t>(mês)</t>
    </r>
  </si>
  <si>
    <r>
      <rPr>
        <b/>
        <sz val="10"/>
        <color rgb="FF000000"/>
        <rFont val="Arial"/>
      </rPr>
      <t xml:space="preserve">HS 100% estimadas - Estimativ
Plantoes </t>
    </r>
    <r>
      <rPr>
        <b/>
        <sz val="10"/>
        <color rgb="FFFF0000"/>
        <rFont val="Arial"/>
      </rPr>
      <t>(mês)</t>
    </r>
  </si>
  <si>
    <r>
      <rPr>
        <b/>
        <sz val="10"/>
        <color theme="1"/>
        <rFont val="Arial"/>
      </rPr>
      <t xml:space="preserve">RSR (Repouso Semanal Remunerado) - </t>
    </r>
    <r>
      <rPr>
        <b/>
        <sz val="10"/>
        <color rgb="FFFF0000"/>
        <rFont val="Arial"/>
      </rPr>
      <t>Cálculo do valor: 20% sobre os adicionais pertinentes) -</t>
    </r>
    <r>
      <rPr>
        <b/>
        <sz val="10"/>
        <color theme="1"/>
        <rFont val="Arial"/>
      </rPr>
      <t xml:space="preserve"> (cláusula 32 da CCT 2021/2023) -</t>
    </r>
    <r>
      <rPr>
        <b/>
        <sz val="10"/>
        <color rgb="FFFF0000"/>
        <rFont val="Arial"/>
      </rPr>
      <t xml:space="preserve"> </t>
    </r>
    <r>
      <rPr>
        <b/>
        <strike/>
        <sz val="10"/>
        <color rgb="FF0000FF"/>
        <rFont val="Arial"/>
      </rPr>
      <t>(???? Item controverso - consulte sua CCT ou assessoria jurídica)</t>
    </r>
    <r>
      <rPr>
        <b/>
        <strike/>
        <sz val="10"/>
        <color theme="1"/>
        <rFont val="Arial"/>
      </rPr>
      <t xml:space="preserve">. </t>
    </r>
    <r>
      <rPr>
        <b/>
        <strike/>
        <sz val="10"/>
        <color rgb="FF0000FF"/>
        <rFont val="Arial"/>
      </rPr>
      <t>Se não tiver na CCT não cotar</t>
    </r>
  </si>
  <si>
    <r>
      <rPr>
        <b/>
        <sz val="10"/>
        <color theme="1"/>
        <rFont val="Arial"/>
      </rPr>
      <t xml:space="preserve">Intervalo Intrajornada </t>
    </r>
    <r>
      <rPr>
        <b/>
        <sz val="10"/>
        <color rgb="FFFF0000"/>
        <rFont val="Arial"/>
      </rPr>
      <t>(Adicional de Intervalo)  Cálculo do valor: HE (s/peri) x 15d x2vigx</t>
    </r>
    <r>
      <rPr>
        <b/>
        <sz val="10"/>
        <color rgb="FF0000FF"/>
        <rFont val="Arial"/>
      </rPr>
      <t>0,5h</t>
    </r>
    <r>
      <rPr>
        <b/>
        <sz val="10"/>
        <color rgb="FFFF0000"/>
        <rFont val="Arial"/>
      </rPr>
      <t>) - (</t>
    </r>
    <r>
      <rPr>
        <b/>
        <sz val="10"/>
        <color theme="1"/>
        <rFont val="Arial"/>
      </rPr>
      <t>cláusula 69 da CCT 2021/2023)</t>
    </r>
  </si>
  <si>
    <r>
      <rPr>
        <b/>
        <sz val="11"/>
        <color theme="1"/>
        <rFont val="Arial"/>
      </rPr>
      <t xml:space="preserve">Total da Remuneração de verbas de natureza indenizatória nas quais não incidem INSS, FGTS, Férias, 13º, etc. -  </t>
    </r>
    <r>
      <rPr>
        <b/>
        <sz val="11"/>
        <color rgb="FFFF0000"/>
        <rFont val="Arial"/>
      </rPr>
      <t>Empregado só recebe se estiver trabalhando.</t>
    </r>
  </si>
  <si>
    <r>
      <rPr>
        <b/>
        <sz val="14"/>
        <color theme="1"/>
        <rFont val="Arial"/>
      </rPr>
      <t xml:space="preserve">Remuneração 2 = Total da Remuneração que o empregado irá receber
</t>
    </r>
    <r>
      <rPr>
        <b/>
        <sz val="11"/>
        <color rgb="FF0000FF"/>
        <rFont val="Arial"/>
      </rPr>
      <t>Valor entra nos seguintes cálculos: Item 2, "A" - Quadro-Resumo do Custo por Posto de Trabalho, Custos Indiretos, Lucro e Tributos.</t>
    </r>
  </si>
  <si>
    <r>
      <rPr>
        <b/>
        <sz val="11"/>
        <color rgb="FF000000"/>
        <rFont val="Arial"/>
      </rPr>
      <t xml:space="preserve">Submódulo 2.1 – 13º (décimo terceiro) Salário </t>
    </r>
    <r>
      <rPr>
        <b/>
        <strike/>
        <sz val="11"/>
        <color rgb="FF993366"/>
        <rFont val="Arial"/>
      </rPr>
      <t>(Férias???)</t>
    </r>
    <r>
      <rPr>
        <b/>
        <strike/>
        <sz val="11"/>
        <color rgb="FF808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</si>
  <si>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r>
      <rPr>
        <b/>
        <sz val="11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trike/>
        <sz val="11"/>
        <color rgb="FF000000"/>
        <rFont val="Arial"/>
      </rPr>
      <t xml:space="preserve"> </t>
    </r>
    <r>
      <rPr>
        <b/>
        <sz val="11"/>
        <color rgb="FF000000"/>
        <rFont val="Arial"/>
      </rPr>
      <t>e Adicional de Férias</t>
    </r>
  </si>
  <si>
    <r>
      <rPr>
        <b/>
        <sz val="10"/>
        <color rgb="FF000000"/>
        <rFont val="Arial"/>
      </rPr>
      <t>13º (décimo terceiro) Salário</t>
    </r>
    <r>
      <rPr>
        <b/>
        <sz val="11"/>
        <color rgb="FF000000"/>
        <rFont val="Arial"/>
      </rPr>
      <t xml:space="preserve"> </t>
    </r>
    <r>
      <rPr>
        <b/>
        <sz val="8"/>
        <color rgb="FFFF0000"/>
        <rFont val="Arial"/>
      </rPr>
      <t>Obrigatória a cotação de 8,33% sobre o valor do Módulo 1 – Composição da Remuneração1, conforme Anexo XII da IN 5/17</t>
    </r>
  </si>
  <si>
    <r>
      <rPr>
        <b/>
        <strike/>
        <sz val="10"/>
        <color rgb="FFFF0000"/>
        <rFont val="Arial"/>
      </rPr>
      <t>(Férias e ???)</t>
    </r>
    <r>
      <rPr>
        <b/>
        <sz val="11"/>
        <color rgb="FF808000"/>
        <rFont val="Arial"/>
      </rPr>
      <t xml:space="preserve"> </t>
    </r>
    <r>
      <rPr>
        <b/>
        <sz val="10"/>
        <color rgb="FF000000"/>
        <rFont val="Arial"/>
      </rPr>
      <t>Adicional de Férias</t>
    </r>
    <r>
      <rPr>
        <b/>
        <sz val="10"/>
        <color rgb="FF808000"/>
        <rFont val="Arial"/>
      </rPr>
      <t xml:space="preserve"> </t>
    </r>
    <r>
      <rPr>
        <b/>
        <sz val="8"/>
        <color rgb="FFFF0000"/>
        <rFont val="Arial"/>
      </rPr>
      <t xml:space="preserve">Obrigatória a cotação de 3,025% sobre o valor do Módulo 1 – Composição da Remuneração1. </t>
    </r>
    <r>
      <rPr>
        <b/>
        <sz val="9"/>
        <color rgb="FF0000FF"/>
        <rFont val="Arial"/>
      </rPr>
      <t xml:space="preserve"> É vedada a cotação de Férias neste Submódulo, </t>
    </r>
    <r>
      <rPr>
        <b/>
        <sz val="10"/>
        <color rgb="FF00B050"/>
        <rFont val="Arial"/>
      </rPr>
      <t>em face de tratar-se de Conta Vinculada</t>
    </r>
    <r>
      <rPr>
        <b/>
        <sz val="9"/>
        <color rgb="FF0000FF"/>
        <rFont val="Arial"/>
      </rPr>
      <t>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 Na hipótese de o contrato não ser prorrogado, o pagamento relativo a Férias do empregado deverá ser efetivado pela provisão feita no Submódulo 4.1.A.</t>
    </r>
  </si>
  <si>
    <r>
      <rPr>
        <sz val="9"/>
        <color rgb="FF000000"/>
        <rFont val="Arial"/>
      </rPr>
      <t xml:space="preserve">Nota 1:  Como a planilha de custos e formação de preços é calculada mensalmente, provisiona-se proporcionalmente 1/12 (um doze avos) dos valores referentes à gratificação natalina, </t>
    </r>
    <r>
      <rPr>
        <sz val="9"/>
        <color rgb="FF000000"/>
        <rFont val="Arial"/>
      </rPr>
      <t>férias</t>
    </r>
    <r>
      <rPr>
        <sz val="9"/>
        <color rgb="FF000000"/>
        <rFont val="Arial"/>
      </rPr>
      <t xml:space="preserve">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  <r>
      <rPr>
        <sz val="9"/>
        <color rgb="FF000000"/>
        <rFont val="Arial"/>
      </rPr>
      <t xml:space="preserve"> </t>
    </r>
    <r>
      <rPr>
        <b/>
        <strike/>
        <sz val="9"/>
        <color rgb="FF0000FF"/>
        <rFont val="Arial"/>
      </rPr>
      <t>EXCLUIR A NOTA 3, POIS  MODELAGEM É DE APENAS 1 FÉRIAS</t>
    </r>
  </si>
  <si>
    <r>
      <rPr>
        <b/>
        <sz val="11"/>
        <color rgb="FF000000"/>
        <rFont val="Arial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</rPr>
      <t xml:space="preserve"> (Base de Cálculo = Módulo 1 (Rem1) + Submódulo 2.1)</t>
    </r>
  </si>
  <si>
    <r>
      <rPr>
        <b/>
        <sz val="10"/>
        <color theme="1"/>
        <rFont val="Arial"/>
      </rPr>
      <t xml:space="preserve">RAT x FAP  </t>
    </r>
    <r>
      <rPr>
        <b/>
        <sz val="11"/>
        <color rgb="FF0000FF"/>
        <rFont val="Arial"/>
      </rPr>
      <t xml:space="preserve"> 
</t>
    </r>
    <r>
      <rPr>
        <b/>
        <sz val="8"/>
        <color rgb="FFFF0000"/>
        <rFont val="Arial"/>
      </rPr>
      <t>Cálculo do valor: % do RAT x FAP (Fator Acidentário de Prevenção de cada empresa)</t>
    </r>
  </si>
  <si>
    <r>
      <rPr>
        <b/>
        <sz val="10"/>
        <color theme="1"/>
        <rFont val="Arial"/>
      </rPr>
      <t xml:space="preserve">Transporte  </t>
    </r>
    <r>
      <rPr>
        <b/>
        <sz val="10"/>
        <color rgb="FFFF0000"/>
        <rFont val="Arial"/>
      </rPr>
      <t>Cálculo do valor: [(n passag dia × vlr VT × n dias mês ) – (6%xSB)]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</si>
  <si>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A.1)  Valor da passagem do transporte coletivo no município de
                prestação dos serviços</t>
    </r>
    <r>
      <rPr>
        <b/>
        <sz val="10"/>
        <color theme="1"/>
        <rFont val="Arial"/>
      </rPr>
      <t xml:space="preserve"> (Decreto Municipal POA nº ------ 2021)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</si>
  <si>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A.2) Quantidade de passagens por dia por empregado</t>
    </r>
  </si>
  <si>
    <r>
      <rPr>
        <b/>
        <sz val="10"/>
        <color rgb="FFFF0000"/>
        <rFont val="Arial"/>
      </rPr>
      <t xml:space="preserve">     A.4) Participação do empregado em percentual do salário-base  </t>
    </r>
    <r>
      <rPr>
        <b/>
        <sz val="10"/>
        <color rgb="FFFF0000"/>
        <rFont val="Arial"/>
      </rPr>
      <t>(cláusula 34, §1º, da CCT 2021/2023)</t>
    </r>
  </si>
  <si>
    <r>
      <rPr>
        <b/>
        <sz val="10"/>
        <color theme="1"/>
        <rFont val="Arial"/>
      </rPr>
      <t xml:space="preserve">Auxílio-Refeição/Alimentação  </t>
    </r>
    <r>
      <rPr>
        <b/>
        <sz val="10"/>
        <color rgb="FFFF0000"/>
        <rFont val="Arial"/>
      </rPr>
      <t>Cálculo do valor = [(30xVA)x(1-0,20)]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</si>
  <si>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 xml:space="preserve">B.1) Valor do Auxílio-Alimentação  </t>
    </r>
    <r>
      <rPr>
        <b/>
        <sz val="10"/>
        <color theme="1"/>
        <rFont val="Arial"/>
      </rPr>
      <t xml:space="preserve">(cláusula 33, §10, da CCT 2021/2023) </t>
    </r>
  </si>
  <si>
    <r>
      <rPr>
        <b/>
        <sz val="10"/>
        <color theme="1"/>
        <rFont val="Arial"/>
      </rPr>
      <t xml:space="preserve">     </t>
    </r>
    <r>
      <rPr>
        <b/>
        <sz val="10"/>
        <color rgb="FFFF0000"/>
        <rFont val="Arial"/>
      </rPr>
      <t>B.2) Quantidade de dias do mês de recebimento de auxílio-alimentação</t>
    </r>
  </si>
  <si>
    <r>
      <rPr>
        <b/>
        <sz val="9"/>
        <color rgb="FFFF0000"/>
        <rFont val="Arial"/>
      </rPr>
      <t xml:space="preserve">     B.3) Participação do empregado em percentual sobre o auxílio-alimentação </t>
    </r>
    <r>
      <rPr>
        <b/>
        <sz val="9"/>
        <color rgb="FFFF0000"/>
        <rFont val="Arial"/>
      </rPr>
      <t xml:space="preserve">(cláusula 33, §3º, da CCT 2021/2023) </t>
    </r>
  </si>
  <si>
    <r>
      <rPr>
        <b/>
        <sz val="10"/>
        <color theme="1"/>
        <rFont val="Arial"/>
      </rPr>
      <t xml:space="preserve">Seguro de Vida </t>
    </r>
    <r>
      <rPr>
        <b/>
        <sz val="9"/>
        <color rgb="FFFF0000"/>
        <rFont val="Arial"/>
      </rPr>
      <t xml:space="preserve">Cálculo do valor: 26 x Rem x 0,023%  </t>
    </r>
    <r>
      <rPr>
        <b/>
        <sz val="9"/>
        <color theme="1"/>
        <rFont val="Arial"/>
      </rPr>
      <t xml:space="preserve"> (cláusula 38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</si>
  <si>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r>
      <rPr>
        <b/>
        <sz val="10"/>
        <color theme="1"/>
        <rFont val="Arial"/>
      </rPr>
      <t xml:space="preserve">Auxílio-Funeral   </t>
    </r>
    <r>
      <rPr>
        <b/>
        <sz val="9"/>
        <color rgb="FFFF0000"/>
        <rFont val="Arial"/>
      </rPr>
      <t xml:space="preserve">Cálculo do valor: (SB x 0,52066%)/12  </t>
    </r>
    <r>
      <rPr>
        <b/>
        <sz val="9"/>
        <color theme="1"/>
        <rFont val="Arial"/>
      </rPr>
      <t>(cláusula 37 da CCT 2021/2023)</t>
    </r>
    <r>
      <rPr>
        <b/>
        <sz val="10"/>
        <color theme="1"/>
        <rFont val="Arial"/>
      </rPr>
      <t xml:space="preserve">
</t>
    </r>
    <r>
      <rPr>
        <b/>
        <sz val="8"/>
        <color rgb="FF0000FF"/>
        <rFont val="Arial"/>
      </rPr>
      <t>O valor cotado pelo licitante deve ser fixado na planilha e somente deve ser alterado mediante repactuação com comprovação do aumento. Depois da licitação, excluir a fórmula</t>
    </r>
  </si>
  <si>
    <r>
      <rPr>
        <b/>
        <sz val="10"/>
        <color rgb="FF000000"/>
        <rFont val="Arial"/>
      </rPr>
      <t xml:space="preserve">13º (décimo terceiro) Salário </t>
    </r>
    <r>
      <rPr>
        <b/>
        <strike/>
        <sz val="10"/>
        <color rgb="FF993366"/>
        <rFont val="Arial"/>
      </rPr>
      <t>(Férias???)</t>
    </r>
    <r>
      <rPr>
        <b/>
        <sz val="10"/>
        <color rgb="FF008080"/>
        <rFont val="Arial"/>
      </rPr>
      <t xml:space="preserve"> </t>
    </r>
    <r>
      <rPr>
        <b/>
        <sz val="10"/>
        <color rgb="FF000000"/>
        <rFont val="Arial"/>
      </rPr>
      <t>e Adicional de Férias</t>
    </r>
  </si>
  <si>
    <r>
      <rPr>
        <b/>
        <sz val="10"/>
        <color theme="1"/>
        <rFont val="Arial"/>
      </rPr>
      <t xml:space="preserve">Aviso Prévio Indenizado    </t>
    </r>
    <r>
      <rPr>
        <b/>
        <sz val="8"/>
        <color rgb="FFFF0000"/>
        <rFont val="Arial"/>
      </rPr>
      <t>Cálculo do valor = {Rem/12 + 13º/12= a (Rem/12)/12 + Férias/12= a (Rem/12)/12 + (1/3xFérias)/12= a 1/3x[(Rem/12)/12]} x (30/30=1) x 5% de rotatividade anual - Os reflexos de 13º, F e 1/3F são referentes a 1 mês de APInd - Na prorrogação, poderão ser considerados 3 dias conforme Lei nº 12.506/2011, dependendo da análise do nº de ocorrências deste evento no período.</t>
    </r>
  </si>
  <si>
    <r>
      <rPr>
        <b/>
        <sz val="10"/>
        <color theme="1"/>
        <rFont val="Arial"/>
      </rPr>
      <t xml:space="preserve">Aviso Prévio Trabalhado       </t>
    </r>
    <r>
      <rPr>
        <b/>
        <sz val="10"/>
        <color rgb="FFFF0000"/>
        <rFont val="Arial"/>
      </rPr>
      <t>(</t>
    </r>
    <r>
      <rPr>
        <b/>
        <sz val="9"/>
        <color rgb="FFFF0000"/>
        <rFont val="Arial"/>
      </rPr>
      <t>negociar extinção/redução na 1ª prorrogação)  Cálculo do valor= [(Rem1/30)x7]/</t>
    </r>
    <r>
      <rPr>
        <b/>
        <sz val="11"/>
        <color rgb="FF0000FF"/>
        <rFont val="Arial"/>
      </rPr>
      <t>12</t>
    </r>
    <r>
      <rPr>
        <b/>
        <sz val="9"/>
        <color rgb="FFFF0000"/>
        <rFont val="Arial"/>
      </rPr>
      <t xml:space="preserve"> meses do contratox100% dos empregados - ao final do contrato  </t>
    </r>
  </si>
  <si>
    <r>
      <rPr>
        <b/>
        <sz val="10"/>
        <color theme="1"/>
        <rFont val="Arial"/>
      </rPr>
      <t>Multa do FGTS sobre o Aviso PrévioTrabalhado e Aviso Prévio Indenizado</t>
    </r>
    <r>
      <rPr>
        <b/>
        <sz val="8"/>
        <color rgb="FFFF0000"/>
        <rFont val="Arial"/>
      </rPr>
      <t xml:space="preserve">Obrigatória a cotação de 4% sobre o valor do Módulo 1 – Composição da Remuneração1, conforme Anexo XII da IN Seges nº 5/2017 </t>
    </r>
  </si>
  <si>
    <r>
      <rPr>
        <b/>
        <sz val="11"/>
        <color rgb="FF000000"/>
        <rFont val="Arial"/>
      </rPr>
      <t>Base de cálculo para o Custo de Reposição do Profissional Ausente (substituto): BCCPA = MÓDULO 1 (= a Rem2) + MÓDULO 2 + MÓDULO 3 -</t>
    </r>
    <r>
      <rPr>
        <sz val="11"/>
        <color rgb="FF000000"/>
        <rFont val="Arial"/>
      </rPr>
      <t xml:space="preserve"> </t>
    </r>
    <r>
      <rPr>
        <b/>
        <sz val="11"/>
        <color rgb="FFFF0000"/>
        <rFont val="Arial"/>
      </rPr>
      <t xml:space="preserve"> exceto o Substituto na cobertura de Férias e o Afastamento Maternidade, sendo que neste último a Rem e o 13º podem ser compensados pelo INSS, ambos com base de cálculo própria, conforme consta nesses itens de custo.</t>
    </r>
  </si>
  <si>
    <r>
      <rPr>
        <b/>
        <sz val="11"/>
        <color rgb="FF0000FF"/>
        <rFont val="Arial"/>
      </rPr>
      <t xml:space="preserve">MÓD 2 </t>
    </r>
    <r>
      <rPr>
        <b/>
        <sz val="9"/>
        <color rgb="FFFF0000"/>
        <rFont val="Arial"/>
      </rPr>
      <t>(sem VA e VT)</t>
    </r>
    <r>
      <rPr>
        <b/>
        <sz val="11"/>
        <color rgb="FFFF0000"/>
        <rFont val="Arial"/>
      </rPr>
      <t xml:space="preserve"> </t>
    </r>
    <r>
      <rPr>
        <b/>
        <sz val="11"/>
        <color rgb="FF0000FF"/>
        <rFont val="Arial"/>
      </rPr>
      <t>=</t>
    </r>
  </si>
  <si>
    <r>
      <rPr>
        <b/>
        <sz val="10"/>
        <color rgb="FF000000"/>
        <rFont val="Arial"/>
      </rPr>
      <t xml:space="preserve">Substituto na cobertura de Férias  </t>
    </r>
    <r>
      <rPr>
        <b/>
        <sz val="9"/>
        <color rgb="FFFF0000"/>
        <rFont val="Arial"/>
      </rPr>
      <t xml:space="preserve">Obrigatória a cotação de 9,075% sobre o valor do Módulo 1 - Composição da Remuneração, </t>
    </r>
    <r>
      <rPr>
        <b/>
        <sz val="9"/>
        <color rgb="FF0066CC"/>
        <rFont val="Arial"/>
      </rPr>
      <t xml:space="preserve">mais </t>
    </r>
    <r>
      <rPr>
        <b/>
        <sz val="9"/>
        <color rgb="FFFF0000"/>
        <rFont val="Arial"/>
      </rPr>
      <t>o percentual do Submódulo 2.2 sobre o cálculo anterior, conforme Anexo XII da IN 5/17 (Férias + Adicional = 12,10% = 9,075% + 3,025%)</t>
    </r>
  </si>
  <si>
    <r>
      <rPr>
        <b/>
        <sz val="10"/>
        <color theme="1"/>
        <rFont val="Arial"/>
      </rPr>
      <t xml:space="preserve">Substituto na cobertura de Ausências Legais 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/30)x1dia]/12</t>
    </r>
  </si>
  <si>
    <r>
      <rPr>
        <b/>
        <sz val="10"/>
        <color theme="1"/>
        <rFont val="Arial"/>
      </rPr>
      <t xml:space="preserve">Substituto na cobertura de Licença-Paternidade
</t>
    </r>
    <r>
      <rPr>
        <b/>
        <sz val="10"/>
        <color rgb="FFFF0000"/>
        <rFont val="Arial"/>
      </rPr>
      <t>Cálculo do valor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/30)x5dias]/12}x1,5%</t>
    </r>
  </si>
  <si>
    <r>
      <rPr>
        <b/>
        <sz val="10"/>
        <color theme="1"/>
        <rFont val="Arial"/>
      </rPr>
      <t xml:space="preserve">Substituto na cobertura de Ausência por acidente de trabalho
</t>
    </r>
    <r>
      <rPr>
        <b/>
        <sz val="10"/>
        <color rgb="FFFF0000"/>
        <rFont val="Arial"/>
      </rPr>
      <t>Cálculo do valor  = {[(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/30)x15dias]/12}x0,78%</t>
    </r>
  </si>
  <si>
    <r>
      <rPr>
        <b/>
        <sz val="10"/>
        <color theme="1"/>
        <rFont val="Arial"/>
      </rPr>
      <t xml:space="preserve">Substituto na cobertura de Afastamento Maternidade 
</t>
    </r>
    <r>
      <rPr>
        <b/>
        <sz val="8"/>
        <color rgb="FFFF0000"/>
        <rFont val="Arial"/>
      </rPr>
      <t>{[((MÓD1 + MÓD1 / 3) + SUB2.2 x (MÓD1 + MÓD1 / 3)) x (4/12)] / 12} x 2% + [(SUB2.3 - VA - VT + MÓD3) x (4/12)] x 2%</t>
    </r>
  </si>
  <si>
    <r>
      <rPr>
        <b/>
        <sz val="10"/>
        <color theme="1"/>
        <rFont val="Arial"/>
      </rPr>
      <t>Substituto na cobertura de Outras ausências (especificar)
Substituto na cobertura de Ausência por doença</t>
    </r>
    <r>
      <rPr>
        <b/>
        <sz val="10"/>
        <color rgb="FFFF0000"/>
        <rFont val="Arial"/>
      </rPr>
      <t xml:space="preserve"> </t>
    </r>
    <r>
      <rPr>
        <b/>
        <sz val="10"/>
        <color rgb="FF0000FF"/>
        <rFont val="Arial"/>
      </rPr>
      <t xml:space="preserve">(incluído)
</t>
    </r>
    <r>
      <rPr>
        <b/>
        <sz val="10"/>
        <color rgb="FFFF0000"/>
        <rFont val="Arial"/>
      </rPr>
      <t>Cálculo do valor = [(</t>
    </r>
    <r>
      <rPr>
        <b/>
        <sz val="10"/>
        <color rgb="FF0000FF"/>
        <rFont val="Arial"/>
      </rPr>
      <t>BCCPA</t>
    </r>
    <r>
      <rPr>
        <b/>
        <sz val="10"/>
        <color rgb="FFFF0000"/>
        <rFont val="Arial"/>
      </rPr>
      <t>)/30)x3dias]/12 
Incluído por permissão da IN Seges nº 5/2017, Anexo VII-B, item 1.7, alíneas "b" e "c".5.</t>
    </r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</si>
  <si>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a) PIS  </t>
    </r>
    <r>
      <rPr>
        <sz val="8"/>
        <color rgb="FFFF0000"/>
        <rFont val="Arial"/>
      </rPr>
      <t>(depende do regime de tributação - utilizada a hipótese de Lucro Real ou Presumido)</t>
    </r>
  </si>
  <si>
    <r>
      <rPr>
        <sz val="11"/>
        <color rgb="FF000000"/>
        <rFont val="Calibri"/>
      </rPr>
      <t xml:space="preserve">  </t>
    </r>
    <r>
      <rPr>
        <b/>
        <sz val="10"/>
        <color rgb="FF000000"/>
        <rFont val="Arial"/>
      </rPr>
      <t xml:space="preserve">b) COFINS       </t>
    </r>
    <r>
      <rPr>
        <sz val="9"/>
        <color rgb="FFFF0000"/>
        <rFont val="Arial"/>
      </rPr>
      <t>(depende do regime de tributação - utilizada a hipótese de Lucro Real ou Presumido)</t>
    </r>
  </si>
  <si>
    <r>
      <rPr>
        <b/>
        <sz val="10"/>
        <color theme="1"/>
        <rFont val="Arial"/>
      </rPr>
      <t xml:space="preserve"> c) IRPJ</t>
    </r>
    <r>
      <rPr>
        <b/>
        <sz val="10"/>
        <color rgb="FF0000FF"/>
        <rFont val="Arial"/>
      </rPr>
      <t xml:space="preserve"> </t>
    </r>
    <r>
      <rPr>
        <b/>
        <sz val="10"/>
        <color rgb="FF0000FF"/>
        <rFont val="Arial"/>
      </rPr>
      <t>-</t>
    </r>
    <r>
      <rPr>
        <b/>
        <sz val="9"/>
        <color rgb="FF0000FF"/>
        <rFont val="Arial"/>
      </rPr>
      <t xml:space="preserve"> Em face dos Acórdãos TCU nºs 950/2007-P e 205/2018-P, o licitante não pode cotar expressamente este tributo.</t>
    </r>
  </si>
  <si>
    <r>
      <rPr>
        <b/>
        <sz val="10"/>
        <color theme="1"/>
        <rFont val="Arial"/>
      </rPr>
      <t xml:space="preserve"> d) CSLL </t>
    </r>
    <r>
      <rPr>
        <b/>
        <sz val="10"/>
        <color rgb="FF0000FF"/>
        <rFont val="Arial"/>
      </rPr>
      <t xml:space="preserve">- </t>
    </r>
    <r>
      <rPr>
        <b/>
        <sz val="9"/>
        <color rgb="FF0000FF"/>
        <rFont val="Arial"/>
      </rPr>
      <t>Em face dos Acórdãos TCU nºs 950/2007-P e 205/2018-P, o licitante não pode cotar expressamente este tributo.</t>
    </r>
  </si>
  <si>
    <r>
      <rPr>
        <b/>
        <sz val="10"/>
        <color theme="1"/>
        <rFont val="Arial"/>
      </rPr>
      <t xml:space="preserve">  a) ISS             </t>
    </r>
    <r>
      <rPr>
        <b/>
        <sz val="10"/>
        <color rgb="FFFF0000"/>
        <rFont val="Arial"/>
      </rPr>
      <t>( Lei comp Minic Julio de Cast. .55/2017 )</t>
    </r>
  </si>
  <si>
    <r>
      <rPr>
        <b/>
        <sz val="12"/>
        <color theme="1"/>
        <rFont val="Arial"/>
      </rPr>
      <t xml:space="preserve">
</t>
    </r>
    <r>
      <rPr>
        <b/>
        <sz val="11"/>
        <color theme="1"/>
        <rFont val="Arial"/>
      </rPr>
      <t xml:space="preserve">2. QUADRO-RESUMO DO CUSTO POR POSTO DE TRABALHO
</t>
    </r>
  </si>
  <si>
    <r>
      <rPr>
        <b/>
        <sz val="10"/>
        <color theme="1"/>
        <rFont val="Arial"/>
      </rPr>
      <t xml:space="preserve">Outros (especificar) </t>
    </r>
    <r>
      <rPr>
        <b/>
        <sz val="14"/>
        <color rgb="FFFF0000"/>
        <rFont val="Arial"/>
      </rPr>
      <t>(excluir linhas que não serão utilizadas)</t>
    </r>
  </si>
  <si>
    <r>
      <rPr>
        <b/>
        <sz val="14"/>
        <color theme="1"/>
        <rFont val="Arial"/>
      </rPr>
      <t xml:space="preserve">Valor global da proposta </t>
    </r>
    <r>
      <rPr>
        <b/>
        <sz val="10"/>
        <color theme="1"/>
        <rFont val="Arial"/>
      </rPr>
      <t>(valor mensal do serviço x nº de meses do contrato)</t>
    </r>
  </si>
  <si>
    <t>PE 30 / 2022</t>
  </si>
  <si>
    <t>23243.000833/2022-37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</si>
</sst>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[$-F800]dddd\,\ mmmm\ dd\,\ yyyy"/>
    <numFmt numFmtId="165" formatCode="dd/mm/yy"/>
    <numFmt numFmtId="166" formatCode="&quot;R$&quot;\ #,##0.00"/>
    <numFmt numFmtId="167" formatCode="0.0%"/>
    <numFmt numFmtId="168" formatCode="0.000"/>
    <numFmt numFmtId="169" formatCode="_-* #,##0.00_-;\-* #,##0.00_-;_-* &quot;-&quot;??_-;_-@"/>
    <numFmt numFmtId="170" formatCode="[$R$ -416]#,##0.00"/>
    <numFmt numFmtId="171" formatCode="_-&quot;R$&quot;\ * #,##0.00_-;\-&quot;R$&quot;\ * #,##0.00_-;_-&quot;R$&quot;\ * &quot;-&quot;??_-;_-@"/>
    <numFmt numFmtId="172" formatCode="_(&quot;R$ &quot;* #,##0.00_);_(&quot;R$ &quot;* \(#,##0.00\);_(&quot;R$ &quot;* \-??_);_(@_)"/>
    <numFmt numFmtId="173" formatCode="&quot;R$ &quot;#,##0.00"/>
    <numFmt numFmtId="174" formatCode="0.000%"/>
    <numFmt numFmtId="175" formatCode="0.0000"/>
    <numFmt numFmtId="176" formatCode="0.0000%"/>
    <numFmt numFmtId="177" formatCode="_(* #,##0.00_);_(* \(#,##0.00\);_(* \-??_);_(@_)"/>
  </numFmts>
  <fonts count="123">
    <font>
      <sz val="11"/>
      <color rgb="FF000000"/>
      <name val="Calibri"/>
      <scheme val="minor"/>
    </font>
    <font>
      <sz val="11"/>
      <color rgb="FF000000"/>
      <name val="Calibri"/>
    </font>
    <font>
      <sz val="20"/>
      <color rgb="FFA5A5A5"/>
      <name val="Calibri"/>
    </font>
    <font>
      <b/>
      <sz val="12"/>
      <color rgb="FF000000"/>
      <name val="Calibri"/>
    </font>
    <font>
      <b/>
      <sz val="12"/>
      <color rgb="FFA5A5A5"/>
      <name val="Calibri"/>
    </font>
    <font>
      <b/>
      <sz val="11"/>
      <color rgb="FF000000"/>
      <name val="Calibri"/>
    </font>
    <font>
      <b/>
      <sz val="11"/>
      <color rgb="FF0070C0"/>
      <name val="Calibri"/>
    </font>
    <font>
      <b/>
      <sz val="20"/>
      <color rgb="FFA5A5A5"/>
      <name val="Calibri"/>
    </font>
    <font>
      <sz val="13"/>
      <color rgb="FF000000"/>
      <name val="Arial Narrow"/>
    </font>
    <font>
      <b/>
      <sz val="13"/>
      <color rgb="FF000000"/>
      <name val="Arial Narrow"/>
    </font>
    <font>
      <b/>
      <sz val="13"/>
      <color rgb="FF0070C0"/>
      <name val="Arial Narrow"/>
    </font>
    <font>
      <sz val="13"/>
      <color theme="1"/>
      <name val="Arial Narrow"/>
    </font>
    <font>
      <b/>
      <sz val="13"/>
      <color rgb="FFA5A5A5"/>
      <name val="Arial Narrow"/>
    </font>
    <font>
      <sz val="13"/>
      <color rgb="FFA5A5A5"/>
      <name val="Arial Narrow"/>
    </font>
    <font>
      <b/>
      <sz val="13"/>
      <color rgb="FFFF0000"/>
      <name val="Arial Narrow"/>
    </font>
    <font>
      <b/>
      <sz val="13"/>
      <color rgb="FF980000"/>
      <name val="Arial Narrow"/>
    </font>
    <font>
      <u/>
      <sz val="13"/>
      <color rgb="FF000000"/>
      <name val="Arial Narrow"/>
    </font>
    <font>
      <sz val="13"/>
      <color rgb="FF980000"/>
      <name val="Arial Narrow"/>
    </font>
    <font>
      <b/>
      <sz val="12"/>
      <color rgb="FF00B050"/>
      <name val="Calibri"/>
    </font>
    <font>
      <b/>
      <sz val="15"/>
      <color rgb="FF000000"/>
      <name val="Book Antiqua"/>
    </font>
    <font>
      <b/>
      <sz val="15"/>
      <color rgb="FF00B050"/>
      <name val="Book Antiqua"/>
    </font>
    <font>
      <sz val="11"/>
      <name val="Calibri"/>
    </font>
    <font>
      <sz val="11"/>
      <color theme="1"/>
      <name val="Calibri"/>
    </font>
    <font>
      <b/>
      <sz val="18"/>
      <color theme="0"/>
      <name val="Calibri"/>
    </font>
    <font>
      <b/>
      <sz val="10"/>
      <color rgb="FF0070C0"/>
      <name val="Arial Narrow"/>
    </font>
    <font>
      <b/>
      <sz val="10"/>
      <color rgb="FFE36C09"/>
      <name val="Arial Narrow"/>
    </font>
    <font>
      <b/>
      <sz val="12"/>
      <color rgb="FFC00000"/>
      <name val="Calibri"/>
    </font>
    <font>
      <b/>
      <sz val="12"/>
      <color rgb="FF00B050"/>
      <name val="Arial Narrow"/>
    </font>
    <font>
      <b/>
      <sz val="10"/>
      <color theme="1"/>
      <name val="Arial Narrow"/>
    </font>
    <font>
      <b/>
      <sz val="11"/>
      <color rgb="FF00B0F0"/>
      <name val="Calibri"/>
    </font>
    <font>
      <b/>
      <sz val="11"/>
      <color rgb="FF00B050"/>
      <name val="Calibri"/>
    </font>
    <font>
      <b/>
      <sz val="11"/>
      <color rgb="FFE36C09"/>
      <name val="Calibri"/>
    </font>
    <font>
      <b/>
      <sz val="14"/>
      <color rgb="FF00B050"/>
      <name val="Calibri"/>
    </font>
    <font>
      <b/>
      <sz val="11"/>
      <color rgb="FFFF0000"/>
      <name val="Calibri"/>
    </font>
    <font>
      <sz val="11"/>
      <color rgb="FF0070C0"/>
      <name val="Calibri"/>
    </font>
    <font>
      <sz val="11"/>
      <color rgb="FFFF0000"/>
      <name val="Calibri"/>
    </font>
    <font>
      <sz val="14"/>
      <color rgb="FF000000"/>
      <name val="Calibri"/>
    </font>
    <font>
      <sz val="11"/>
      <color rgb="FF00B050"/>
      <name val="Calibri"/>
    </font>
    <font>
      <sz val="10"/>
      <color theme="1"/>
      <name val="Arial"/>
    </font>
    <font>
      <b/>
      <sz val="10"/>
      <color rgb="FF000000"/>
      <name val="Arial"/>
    </font>
    <font>
      <b/>
      <sz val="10"/>
      <color rgb="FFFF0000"/>
      <name val="Arial"/>
    </font>
    <font>
      <b/>
      <sz val="10"/>
      <color theme="1"/>
      <name val="Arial"/>
    </font>
    <font>
      <b/>
      <sz val="16"/>
      <color rgb="FF000000"/>
      <name val="Arial"/>
    </font>
    <font>
      <sz val="11"/>
      <color theme="1"/>
      <name val="Arial"/>
    </font>
    <font>
      <b/>
      <sz val="16"/>
      <color rgb="FFFF0000"/>
      <name val="Arial"/>
    </font>
    <font>
      <u/>
      <sz val="11"/>
      <color theme="10"/>
      <name val="Calibri"/>
    </font>
    <font>
      <b/>
      <sz val="10"/>
      <color theme="1"/>
      <name val="Corrier"/>
    </font>
    <font>
      <b/>
      <sz val="14"/>
      <color rgb="FFC00000"/>
      <name val="Arial"/>
    </font>
    <font>
      <b/>
      <sz val="18"/>
      <color theme="1"/>
      <name val="Arial"/>
    </font>
    <font>
      <sz val="14"/>
      <color theme="1"/>
      <name val="Arial"/>
    </font>
    <font>
      <b/>
      <sz val="20"/>
      <color theme="1"/>
      <name val="Arial"/>
    </font>
    <font>
      <b/>
      <sz val="11"/>
      <color theme="1"/>
      <name val="Arial Narrow"/>
    </font>
    <font>
      <b/>
      <sz val="12"/>
      <color theme="1"/>
      <name val="Arial"/>
    </font>
    <font>
      <b/>
      <sz val="14"/>
      <color theme="1"/>
      <name val="Arial"/>
    </font>
    <font>
      <sz val="12"/>
      <color theme="1"/>
      <name val="Arial"/>
    </font>
    <font>
      <sz val="18"/>
      <color theme="1"/>
      <name val="Arial"/>
    </font>
    <font>
      <sz val="18"/>
      <color rgb="FF000000"/>
      <name val="Calibri"/>
    </font>
    <font>
      <sz val="11"/>
      <color theme="1"/>
      <name val="Corrier"/>
    </font>
    <font>
      <b/>
      <sz val="12"/>
      <color rgb="FF000000"/>
      <name val="Arial"/>
    </font>
    <font>
      <b/>
      <sz val="14"/>
      <color rgb="FFFF0000"/>
      <name val="Arial"/>
    </font>
    <font>
      <sz val="11"/>
      <color theme="0"/>
      <name val="Calibri"/>
    </font>
    <font>
      <sz val="11"/>
      <color rgb="FF000000"/>
      <name val="Arial"/>
    </font>
    <font>
      <b/>
      <sz val="20"/>
      <color rgb="FF000000"/>
      <name val="Arial"/>
    </font>
    <font>
      <b/>
      <sz val="11"/>
      <color rgb="FF000000"/>
      <name val="Arial"/>
    </font>
    <font>
      <b/>
      <sz val="16"/>
      <color rgb="FFC00000"/>
      <name val="Calibri"/>
    </font>
    <font>
      <b/>
      <sz val="20"/>
      <color rgb="FFC00000"/>
      <name val="Calibri"/>
    </font>
    <font>
      <sz val="14"/>
      <color rgb="FF800000"/>
      <name val="Calibri"/>
    </font>
    <font>
      <b/>
      <sz val="16"/>
      <color rgb="FFC00000"/>
      <name val="Arial"/>
    </font>
    <font>
      <u/>
      <sz val="11"/>
      <color theme="10"/>
      <name val="Calibri"/>
    </font>
    <font>
      <b/>
      <sz val="14"/>
      <color rgb="FF000000"/>
      <name val="Arial"/>
    </font>
    <font>
      <sz val="16"/>
      <color rgb="FF000000"/>
      <name val="Arial"/>
    </font>
    <font>
      <b/>
      <sz val="11"/>
      <color theme="1"/>
      <name val="Arial"/>
    </font>
    <font>
      <b/>
      <sz val="14"/>
      <color rgb="FF000000"/>
      <name val="Calibri"/>
    </font>
    <font>
      <sz val="14"/>
      <color rgb="FF000000"/>
      <name val="Arial"/>
    </font>
    <font>
      <b/>
      <sz val="16"/>
      <color theme="1"/>
      <name val="Arial"/>
    </font>
    <font>
      <b/>
      <sz val="18"/>
      <color rgb="FFC00000"/>
      <name val="Arial"/>
    </font>
    <font>
      <b/>
      <sz val="16"/>
      <color rgb="FFA5A5A5"/>
      <name val="Arial"/>
    </font>
    <font>
      <sz val="10"/>
      <color rgb="FF000000"/>
      <name val="Arial"/>
    </font>
    <font>
      <sz val="9"/>
      <color theme="1"/>
      <name val="Arial"/>
    </font>
    <font>
      <b/>
      <sz val="15"/>
      <color rgb="FF800080"/>
      <name val="Arial"/>
    </font>
    <font>
      <b/>
      <sz val="10"/>
      <color rgb="FF00B0F0"/>
      <name val="Arial"/>
    </font>
    <font>
      <b/>
      <sz val="15"/>
      <color theme="1"/>
      <name val="Arial"/>
    </font>
    <font>
      <b/>
      <sz val="12"/>
      <color rgb="FFFF0000"/>
      <name val="Arial"/>
    </font>
    <font>
      <b/>
      <sz val="10"/>
      <color rgb="FF0000FF"/>
      <name val="Arial"/>
    </font>
    <font>
      <b/>
      <sz val="9"/>
      <color rgb="FF0000FF"/>
      <name val="Arial"/>
    </font>
    <font>
      <sz val="8"/>
      <color theme="1"/>
      <name val="Arial"/>
    </font>
    <font>
      <sz val="9"/>
      <color rgb="FF000000"/>
      <name val="Arial"/>
    </font>
    <font>
      <b/>
      <strike/>
      <sz val="10"/>
      <color rgb="FFFF0000"/>
      <name val="Arial"/>
    </font>
    <font>
      <b/>
      <sz val="10"/>
      <color theme="0"/>
      <name val="Arial"/>
    </font>
    <font>
      <b/>
      <sz val="9"/>
      <color rgb="FFFF0000"/>
      <name val="Arial"/>
    </font>
    <font>
      <b/>
      <sz val="10"/>
      <color rgb="FF808000"/>
      <name val="Arial"/>
    </font>
    <font>
      <b/>
      <sz val="14"/>
      <color rgb="FF0000FF"/>
      <name val="Arial"/>
    </font>
    <font>
      <b/>
      <sz val="11"/>
      <color rgb="FF0000FF"/>
      <name val="Arial"/>
    </font>
    <font>
      <b/>
      <sz val="11"/>
      <color rgb="FF00B050"/>
      <name val="Arial"/>
    </font>
    <font>
      <sz val="9"/>
      <color rgb="FF808000"/>
      <name val="Arial"/>
    </font>
    <font>
      <sz val="10"/>
      <color rgb="FFFF0000"/>
      <name val="Arial"/>
    </font>
    <font>
      <b/>
      <sz val="16"/>
      <color rgb="FF0000FF"/>
      <name val="Arial"/>
    </font>
    <font>
      <sz val="9"/>
      <color rgb="FF00B0F0"/>
      <name val="Arial"/>
    </font>
    <font>
      <b/>
      <u/>
      <sz val="13"/>
      <color rgb="FF000000"/>
      <name val="Arial Narrow"/>
    </font>
    <font>
      <b/>
      <sz val="10"/>
      <color rgb="FFFF0000"/>
      <name val="Arial Narrow"/>
    </font>
    <font>
      <b/>
      <sz val="12"/>
      <color rgb="FFC00000"/>
      <name val="Arial"/>
    </font>
    <font>
      <b/>
      <sz val="10"/>
      <color rgb="FFC00000"/>
      <name val="Arial"/>
    </font>
    <font>
      <b/>
      <sz val="11"/>
      <color rgb="FFC00000"/>
      <name val="Arial"/>
    </font>
    <font>
      <b/>
      <sz val="12"/>
      <color rgb="FF00B0F0"/>
      <name val="Arial"/>
    </font>
    <font>
      <b/>
      <sz val="10"/>
      <color rgb="FF0070C0"/>
      <name val="Arial"/>
    </font>
    <font>
      <b/>
      <sz val="10"/>
      <color rgb="FF00B050"/>
      <name val="Arial"/>
    </font>
    <font>
      <b/>
      <strike/>
      <sz val="10"/>
      <color rgb="FF0000FF"/>
      <name val="Arial"/>
    </font>
    <font>
      <b/>
      <strike/>
      <sz val="10"/>
      <color theme="1"/>
      <name val="Arial"/>
    </font>
    <font>
      <b/>
      <sz val="11"/>
      <color rgb="FFFF0000"/>
      <name val="Arial"/>
    </font>
    <font>
      <b/>
      <strike/>
      <sz val="11"/>
      <color rgb="FF993366"/>
      <name val="Arial"/>
    </font>
    <font>
      <b/>
      <strike/>
      <sz val="11"/>
      <color rgb="FF808000"/>
      <name val="Arial"/>
    </font>
    <font>
      <b/>
      <strike/>
      <sz val="10"/>
      <color rgb="FF993366"/>
      <name val="Arial"/>
    </font>
    <font>
      <b/>
      <strike/>
      <sz val="11"/>
      <color rgb="FF000000"/>
      <name val="Arial"/>
    </font>
    <font>
      <b/>
      <sz val="8"/>
      <color rgb="FFFF0000"/>
      <name val="Arial"/>
    </font>
    <font>
      <b/>
      <sz val="11"/>
      <color rgb="FF808000"/>
      <name val="Arial"/>
    </font>
    <font>
      <b/>
      <strike/>
      <sz val="9"/>
      <color rgb="FFFF0000"/>
      <name val="Arial"/>
    </font>
    <font>
      <b/>
      <strike/>
      <sz val="9"/>
      <color rgb="FF0000FF"/>
      <name val="Arial"/>
    </font>
    <font>
      <b/>
      <sz val="9"/>
      <color theme="1"/>
      <name val="Arial"/>
    </font>
    <font>
      <b/>
      <sz val="8"/>
      <color rgb="FF0000FF"/>
      <name val="Arial"/>
    </font>
    <font>
      <b/>
      <sz val="10"/>
      <color rgb="FF008080"/>
      <name val="Arial"/>
    </font>
    <font>
      <b/>
      <sz val="9"/>
      <color rgb="FF0066CC"/>
      <name val="Arial"/>
    </font>
    <font>
      <sz val="8"/>
      <color rgb="FFFF0000"/>
      <name val="Arial"/>
    </font>
    <font>
      <sz val="9"/>
      <color rgb="FFFF0000"/>
      <name val="Arial"/>
    </font>
  </fonts>
  <fills count="2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2F2F2"/>
        <bgColor rgb="FFF2F2F2"/>
      </patternFill>
    </fill>
    <fill>
      <patternFill patternType="solid">
        <fgColor rgb="FF000000"/>
        <bgColor rgb="FF000000"/>
      </patternFill>
    </fill>
    <fill>
      <patternFill patternType="solid">
        <fgColor theme="1"/>
        <bgColor theme="1"/>
      </patternFill>
    </fill>
    <fill>
      <patternFill patternType="solid">
        <fgColor rgb="FFFDE9D9"/>
        <bgColor rgb="FFFDE9D9"/>
      </patternFill>
    </fill>
    <fill>
      <patternFill patternType="solid">
        <fgColor rgb="FFDBE5F1"/>
        <bgColor rgb="FFDBE5F1"/>
      </patternFill>
    </fill>
    <fill>
      <patternFill patternType="solid">
        <fgColor rgb="FFEAF1DD"/>
        <bgColor rgb="FFEAF1DD"/>
      </patternFill>
    </fill>
    <fill>
      <patternFill patternType="solid">
        <fgColor rgb="FFDAEEF3"/>
        <bgColor rgb="FFDAEEF3"/>
      </patternFill>
    </fill>
    <fill>
      <patternFill patternType="solid">
        <fgColor rgb="FFF2DBDB"/>
        <bgColor rgb="FFF2DBDB"/>
      </patternFill>
    </fill>
    <fill>
      <patternFill patternType="solid">
        <fgColor rgb="FFE5DFEC"/>
        <bgColor rgb="FFE5DFEC"/>
      </patternFill>
    </fill>
    <fill>
      <patternFill patternType="solid">
        <fgColor rgb="FFD99594"/>
        <bgColor rgb="FFD99594"/>
      </patternFill>
    </fill>
    <fill>
      <patternFill patternType="solid">
        <fgColor theme="0"/>
        <bgColor theme="0"/>
      </patternFill>
    </fill>
    <fill>
      <patternFill patternType="solid">
        <fgColor rgb="FF92D050"/>
        <bgColor rgb="FF92D050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D6E3BC"/>
        <bgColor rgb="FFD6E3BC"/>
      </patternFill>
    </fill>
    <fill>
      <patternFill patternType="solid">
        <fgColor rgb="FFC3FB25"/>
        <bgColor rgb="FFC3FB25"/>
      </patternFill>
    </fill>
  </fills>
  <borders count="1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/>
      <right/>
      <top/>
      <bottom/>
      <diagonal/>
    </border>
    <border>
      <left/>
      <right style="hair">
        <color rgb="FF000000"/>
      </right>
      <top/>
      <bottom/>
      <diagonal/>
    </border>
    <border>
      <left/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 style="medium">
        <color rgb="FF000000"/>
      </top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/>
      <right/>
      <top/>
      <bottom/>
      <diagonal/>
    </border>
    <border>
      <left/>
      <right style="hair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/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hair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dotted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double">
        <color rgb="FF92CDDC"/>
      </top>
      <bottom style="double">
        <color rgb="FF92CDDC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/>
      <diagonal/>
    </border>
    <border>
      <left/>
      <right/>
      <top style="hair">
        <color rgb="FF7F7F7F"/>
      </top>
      <bottom style="hair">
        <color rgb="FF7F7F7F"/>
      </bottom>
      <diagonal/>
    </border>
    <border>
      <left/>
      <right/>
      <top/>
      <bottom style="dotted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/>
      <top/>
      <bottom style="medium">
        <color rgb="FFCCCCCC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946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49" fontId="8" fillId="0" borderId="0" xfId="0" applyNumberFormat="1" applyFont="1" applyAlignment="1">
      <alignment horizontal="center" vertical="center" wrapText="1"/>
    </xf>
    <xf numFmtId="4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4" fontId="9" fillId="0" borderId="0" xfId="0" applyNumberFormat="1" applyFont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3" fillId="0" borderId="0" xfId="0" applyFont="1" applyAlignment="1">
      <alignment vertical="center"/>
    </xf>
    <xf numFmtId="4" fontId="14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vertical="center" wrapText="1"/>
    </xf>
    <xf numFmtId="4" fontId="15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0" fontId="17" fillId="0" borderId="0" xfId="0" applyNumberFormat="1" applyFont="1" applyAlignment="1">
      <alignment horizontal="center" vertical="center"/>
    </xf>
    <xf numFmtId="1" fontId="17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9" fillId="2" borderId="3" xfId="0" applyFont="1" applyFill="1" applyBorder="1" applyAlignment="1">
      <alignment horizontal="center"/>
    </xf>
    <xf numFmtId="0" fontId="3" fillId="3" borderId="7" xfId="0" applyFont="1" applyFill="1" applyBorder="1" applyAlignment="1">
      <alignment vertical="center"/>
    </xf>
    <xf numFmtId="0" fontId="22" fillId="0" borderId="8" xfId="0" applyFont="1" applyBorder="1"/>
    <xf numFmtId="0" fontId="3" fillId="0" borderId="0" xfId="0" applyFont="1" applyAlignment="1">
      <alignment vertical="center"/>
    </xf>
    <xf numFmtId="0" fontId="27" fillId="3" borderId="19" xfId="0" applyFont="1" applyFill="1" applyBorder="1" applyAlignment="1">
      <alignment horizontal="center" vertical="center" textRotation="90" wrapText="1"/>
    </xf>
    <xf numFmtId="0" fontId="28" fillId="3" borderId="3" xfId="0" applyFont="1" applyFill="1" applyBorder="1" applyAlignment="1">
      <alignment horizontal="center" vertical="center" wrapText="1"/>
    </xf>
    <xf numFmtId="0" fontId="27" fillId="6" borderId="19" xfId="0" applyFont="1" applyFill="1" applyBorder="1" applyAlignment="1">
      <alignment horizontal="center" vertical="center" textRotation="90" wrapText="1"/>
    </xf>
    <xf numFmtId="0" fontId="28" fillId="6" borderId="3" xfId="0" applyFont="1" applyFill="1" applyBorder="1" applyAlignment="1">
      <alignment horizontal="center" vertical="center" wrapText="1"/>
    </xf>
    <xf numFmtId="0" fontId="27" fillId="7" borderId="19" xfId="0" applyFont="1" applyFill="1" applyBorder="1" applyAlignment="1">
      <alignment horizontal="center" vertical="center" textRotation="90" wrapText="1"/>
    </xf>
    <xf numFmtId="0" fontId="28" fillId="7" borderId="3" xfId="0" applyFont="1" applyFill="1" applyBorder="1" applyAlignment="1">
      <alignment horizontal="center" vertical="center" wrapText="1"/>
    </xf>
    <xf numFmtId="0" fontId="27" fillId="2" borderId="19" xfId="0" applyFont="1" applyFill="1" applyBorder="1" applyAlignment="1">
      <alignment horizontal="center" vertical="center" textRotation="90" wrapText="1"/>
    </xf>
    <xf numFmtId="0" fontId="28" fillId="2" borderId="3" xfId="0" applyFont="1" applyFill="1" applyBorder="1" applyAlignment="1">
      <alignment horizontal="center" vertical="center" wrapText="1"/>
    </xf>
    <xf numFmtId="0" fontId="27" fillId="8" borderId="19" xfId="0" applyFont="1" applyFill="1" applyBorder="1" applyAlignment="1">
      <alignment horizontal="center" vertical="center" textRotation="90" wrapText="1"/>
    </xf>
    <xf numFmtId="0" fontId="27" fillId="9" borderId="19" xfId="0" applyFont="1" applyFill="1" applyBorder="1" applyAlignment="1">
      <alignment horizontal="center" vertical="center" textRotation="90" wrapText="1"/>
    </xf>
    <xf numFmtId="0" fontId="27" fillId="10" borderId="19" xfId="0" applyFont="1" applyFill="1" applyBorder="1" applyAlignment="1">
      <alignment horizontal="center" vertical="center" textRotation="90" wrapText="1"/>
    </xf>
    <xf numFmtId="0" fontId="27" fillId="11" borderId="19" xfId="0" applyFont="1" applyFill="1" applyBorder="1" applyAlignment="1">
      <alignment horizontal="center" vertical="center" textRotation="90" wrapText="1"/>
    </xf>
    <xf numFmtId="0" fontId="28" fillId="6" borderId="34" xfId="0" applyFont="1" applyFill="1" applyBorder="1" applyAlignment="1">
      <alignment horizontal="center" vertical="center" wrapText="1"/>
    </xf>
    <xf numFmtId="0" fontId="18" fillId="3" borderId="36" xfId="0" applyFont="1" applyFill="1" applyBorder="1" applyAlignment="1">
      <alignment horizontal="center" vertical="center"/>
    </xf>
    <xf numFmtId="0" fontId="5" fillId="3" borderId="39" xfId="0" applyFont="1" applyFill="1" applyBorder="1" applyAlignment="1">
      <alignment wrapText="1"/>
    </xf>
    <xf numFmtId="0" fontId="1" fillId="3" borderId="40" xfId="0" applyFont="1" applyFill="1" applyBorder="1" applyAlignment="1">
      <alignment horizontal="center"/>
    </xf>
    <xf numFmtId="0" fontId="30" fillId="3" borderId="39" xfId="0" applyFont="1" applyFill="1" applyBorder="1" applyAlignment="1">
      <alignment horizontal="center" wrapText="1"/>
    </xf>
    <xf numFmtId="0" fontId="1" fillId="3" borderId="3" xfId="0" applyFont="1" applyFill="1" applyBorder="1"/>
    <xf numFmtId="0" fontId="1" fillId="6" borderId="39" xfId="0" applyFont="1" applyFill="1" applyBorder="1"/>
    <xf numFmtId="0" fontId="1" fillId="6" borderId="40" xfId="0" applyFont="1" applyFill="1" applyBorder="1" applyAlignment="1">
      <alignment horizontal="center"/>
    </xf>
    <xf numFmtId="0" fontId="1" fillId="6" borderId="3" xfId="0" applyFont="1" applyFill="1" applyBorder="1"/>
    <xf numFmtId="0" fontId="18" fillId="6" borderId="36" xfId="0" applyFont="1" applyFill="1" applyBorder="1" applyAlignment="1">
      <alignment horizontal="center" vertical="center"/>
    </xf>
    <xf numFmtId="0" fontId="18" fillId="7" borderId="36" xfId="0" applyFont="1" applyFill="1" applyBorder="1" applyAlignment="1">
      <alignment horizontal="center" vertical="center"/>
    </xf>
    <xf numFmtId="0" fontId="1" fillId="7" borderId="39" xfId="0" applyFont="1" applyFill="1" applyBorder="1"/>
    <xf numFmtId="0" fontId="1" fillId="7" borderId="40" xfId="0" applyFont="1" applyFill="1" applyBorder="1" applyAlignment="1">
      <alignment horizontal="center"/>
    </xf>
    <xf numFmtId="0" fontId="1" fillId="7" borderId="3" xfId="0" applyFont="1" applyFill="1" applyBorder="1"/>
    <xf numFmtId="0" fontId="1" fillId="2" borderId="39" xfId="0" applyFont="1" applyFill="1" applyBorder="1"/>
    <xf numFmtId="0" fontId="1" fillId="2" borderId="40" xfId="0" applyFont="1" applyFill="1" applyBorder="1" applyAlignment="1">
      <alignment horizontal="center"/>
    </xf>
    <xf numFmtId="0" fontId="30" fillId="2" borderId="39" xfId="0" applyFont="1" applyFill="1" applyBorder="1" applyAlignment="1">
      <alignment horizontal="center" wrapText="1"/>
    </xf>
    <xf numFmtId="0" fontId="1" fillId="2" borderId="3" xfId="0" applyFont="1" applyFill="1" applyBorder="1"/>
    <xf numFmtId="0" fontId="18" fillId="2" borderId="36" xfId="0" applyFont="1" applyFill="1" applyBorder="1" applyAlignment="1">
      <alignment horizontal="center" vertical="center"/>
    </xf>
    <xf numFmtId="0" fontId="1" fillId="8" borderId="39" xfId="0" applyFont="1" applyFill="1" applyBorder="1"/>
    <xf numFmtId="0" fontId="1" fillId="8" borderId="40" xfId="0" applyFont="1" applyFill="1" applyBorder="1" applyAlignment="1">
      <alignment horizontal="center"/>
    </xf>
    <xf numFmtId="0" fontId="1" fillId="9" borderId="39" xfId="0" applyFont="1" applyFill="1" applyBorder="1"/>
    <xf numFmtId="0" fontId="1" fillId="9" borderId="40" xfId="0" applyFont="1" applyFill="1" applyBorder="1" applyAlignment="1">
      <alignment horizontal="center"/>
    </xf>
    <xf numFmtId="0" fontId="1" fillId="10" borderId="39" xfId="0" applyFont="1" applyFill="1" applyBorder="1"/>
    <xf numFmtId="0" fontId="1" fillId="10" borderId="40" xfId="0" applyFont="1" applyFill="1" applyBorder="1" applyAlignment="1">
      <alignment horizontal="center"/>
    </xf>
    <xf numFmtId="0" fontId="1" fillId="3" borderId="39" xfId="0" applyFont="1" applyFill="1" applyBorder="1"/>
    <xf numFmtId="0" fontId="1" fillId="11" borderId="39" xfId="0" applyFont="1" applyFill="1" applyBorder="1"/>
    <xf numFmtId="0" fontId="1" fillId="11" borderId="40" xfId="0" applyFont="1" applyFill="1" applyBorder="1" applyAlignment="1">
      <alignment horizontal="center"/>
    </xf>
    <xf numFmtId="0" fontId="18" fillId="3" borderId="46" xfId="0" applyFont="1" applyFill="1" applyBorder="1" applyAlignment="1">
      <alignment horizontal="center" vertical="center"/>
    </xf>
    <xf numFmtId="0" fontId="5" fillId="3" borderId="46" xfId="0" applyFont="1" applyFill="1" applyBorder="1"/>
    <xf numFmtId="0" fontId="1" fillId="3" borderId="49" xfId="0" applyFont="1" applyFill="1" applyBorder="1" applyAlignment="1">
      <alignment horizontal="center"/>
    </xf>
    <xf numFmtId="0" fontId="30" fillId="3" borderId="46" xfId="0" applyFont="1" applyFill="1" applyBorder="1" applyAlignment="1">
      <alignment horizontal="center" wrapText="1"/>
    </xf>
    <xf numFmtId="0" fontId="1" fillId="3" borderId="51" xfId="0" applyFont="1" applyFill="1" applyBorder="1"/>
    <xf numFmtId="0" fontId="1" fillId="6" borderId="55" xfId="0" applyFont="1" applyFill="1" applyBorder="1"/>
    <xf numFmtId="0" fontId="1" fillId="6" borderId="49" xfId="0" applyFont="1" applyFill="1" applyBorder="1" applyAlignment="1">
      <alignment horizontal="center"/>
    </xf>
    <xf numFmtId="0" fontId="1" fillId="6" borderId="51" xfId="0" applyFont="1" applyFill="1" applyBorder="1"/>
    <xf numFmtId="0" fontId="18" fillId="6" borderId="46" xfId="0" applyFont="1" applyFill="1" applyBorder="1" applyAlignment="1">
      <alignment horizontal="center" vertical="center"/>
    </xf>
    <xf numFmtId="0" fontId="18" fillId="7" borderId="55" xfId="0" applyFont="1" applyFill="1" applyBorder="1" applyAlignment="1">
      <alignment horizontal="center" vertical="center"/>
    </xf>
    <xf numFmtId="0" fontId="1" fillId="7" borderId="55" xfId="0" applyFont="1" applyFill="1" applyBorder="1"/>
    <xf numFmtId="0" fontId="1" fillId="7" borderId="49" xfId="0" applyFont="1" applyFill="1" applyBorder="1" applyAlignment="1">
      <alignment horizontal="center"/>
    </xf>
    <xf numFmtId="0" fontId="1" fillId="7" borderId="51" xfId="0" applyFont="1" applyFill="1" applyBorder="1"/>
    <xf numFmtId="0" fontId="18" fillId="7" borderId="46" xfId="0" applyFont="1" applyFill="1" applyBorder="1" applyAlignment="1">
      <alignment horizontal="center" vertical="center"/>
    </xf>
    <xf numFmtId="0" fontId="1" fillId="2" borderId="55" xfId="0" applyFont="1" applyFill="1" applyBorder="1"/>
    <xf numFmtId="0" fontId="1" fillId="2" borderId="57" xfId="0" applyFont="1" applyFill="1" applyBorder="1" applyAlignment="1">
      <alignment horizontal="center"/>
    </xf>
    <xf numFmtId="0" fontId="30" fillId="2" borderId="46" xfId="0" applyFont="1" applyFill="1" applyBorder="1" applyAlignment="1">
      <alignment horizontal="center" wrapText="1"/>
    </xf>
    <xf numFmtId="0" fontId="1" fillId="2" borderId="51" xfId="0" applyFont="1" applyFill="1" applyBorder="1"/>
    <xf numFmtId="0" fontId="18" fillId="2" borderId="46" xfId="0" applyFont="1" applyFill="1" applyBorder="1" applyAlignment="1">
      <alignment horizontal="center" vertical="center"/>
    </xf>
    <xf numFmtId="0" fontId="1" fillId="8" borderId="55" xfId="0" applyFont="1" applyFill="1" applyBorder="1"/>
    <xf numFmtId="0" fontId="1" fillId="8" borderId="57" xfId="0" applyFont="1" applyFill="1" applyBorder="1" applyAlignment="1">
      <alignment horizontal="center"/>
    </xf>
    <xf numFmtId="0" fontId="1" fillId="9" borderId="55" xfId="0" applyFont="1" applyFill="1" applyBorder="1"/>
    <xf numFmtId="0" fontId="1" fillId="9" borderId="57" xfId="0" applyFont="1" applyFill="1" applyBorder="1" applyAlignment="1">
      <alignment horizontal="center"/>
    </xf>
    <xf numFmtId="0" fontId="1" fillId="10" borderId="55" xfId="0" applyFont="1" applyFill="1" applyBorder="1"/>
    <xf numFmtId="0" fontId="1" fillId="10" borderId="57" xfId="0" applyFont="1" applyFill="1" applyBorder="1" applyAlignment="1">
      <alignment horizontal="center"/>
    </xf>
    <xf numFmtId="0" fontId="1" fillId="3" borderId="55" xfId="0" applyFont="1" applyFill="1" applyBorder="1"/>
    <xf numFmtId="0" fontId="1" fillId="3" borderId="57" xfId="0" applyFont="1" applyFill="1" applyBorder="1" applyAlignment="1">
      <alignment horizontal="center"/>
    </xf>
    <xf numFmtId="0" fontId="1" fillId="11" borderId="55" xfId="0" applyFont="1" applyFill="1" applyBorder="1"/>
    <xf numFmtId="0" fontId="1" fillId="11" borderId="57" xfId="0" applyFont="1" applyFill="1" applyBorder="1" applyAlignment="1">
      <alignment horizontal="center"/>
    </xf>
    <xf numFmtId="0" fontId="1" fillId="7" borderId="57" xfId="0" applyFont="1" applyFill="1" applyBorder="1" applyAlignment="1">
      <alignment horizontal="center"/>
    </xf>
    <xf numFmtId="0" fontId="1" fillId="6" borderId="57" xfId="0" applyFont="1" applyFill="1" applyBorder="1" applyAlignment="1">
      <alignment horizontal="center"/>
    </xf>
    <xf numFmtId="0" fontId="28" fillId="6" borderId="59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vertical="center"/>
    </xf>
    <xf numFmtId="4" fontId="31" fillId="0" borderId="60" xfId="0" applyNumberFormat="1" applyFont="1" applyBorder="1" applyAlignment="1">
      <alignment horizontal="center"/>
    </xf>
    <xf numFmtId="4" fontId="31" fillId="0" borderId="61" xfId="0" applyNumberFormat="1" applyFont="1" applyBorder="1" applyAlignment="1">
      <alignment horizontal="center"/>
    </xf>
    <xf numFmtId="0" fontId="18" fillId="3" borderId="62" xfId="0" applyFont="1" applyFill="1" applyBorder="1" applyAlignment="1">
      <alignment horizontal="center" vertical="center"/>
    </xf>
    <xf numFmtId="0" fontId="1" fillId="3" borderId="51" xfId="0" applyFont="1" applyFill="1" applyBorder="1" applyAlignment="1">
      <alignment horizontal="center"/>
    </xf>
    <xf numFmtId="4" fontId="1" fillId="3" borderId="46" xfId="0" applyNumberFormat="1" applyFont="1" applyFill="1" applyBorder="1" applyAlignment="1">
      <alignment horizontal="center"/>
    </xf>
    <xf numFmtId="10" fontId="1" fillId="3" borderId="46" xfId="0" applyNumberFormat="1" applyFont="1" applyFill="1" applyBorder="1" applyAlignment="1">
      <alignment horizontal="center"/>
    </xf>
    <xf numFmtId="49" fontId="1" fillId="3" borderId="49" xfId="0" applyNumberFormat="1" applyFont="1" applyFill="1" applyBorder="1" applyAlignment="1">
      <alignment horizontal="center" wrapText="1"/>
    </xf>
    <xf numFmtId="49" fontId="1" fillId="3" borderId="62" xfId="0" applyNumberFormat="1" applyFont="1" applyFill="1" applyBorder="1" applyAlignment="1">
      <alignment horizontal="center" wrapText="1"/>
    </xf>
    <xf numFmtId="2" fontId="1" fillId="3" borderId="51" xfId="0" applyNumberFormat="1" applyFont="1" applyFill="1" applyBorder="1" applyAlignment="1">
      <alignment horizontal="center"/>
    </xf>
    <xf numFmtId="0" fontId="30" fillId="3" borderId="65" xfId="0" applyFont="1" applyFill="1" applyBorder="1" applyAlignment="1">
      <alignment horizontal="center"/>
    </xf>
    <xf numFmtId="0" fontId="18" fillId="6" borderId="66" xfId="0" applyFont="1" applyFill="1" applyBorder="1" applyAlignment="1">
      <alignment horizontal="center" vertical="center"/>
    </xf>
    <xf numFmtId="0" fontId="1" fillId="6" borderId="51" xfId="0" applyFont="1" applyFill="1" applyBorder="1" applyAlignment="1">
      <alignment horizontal="center"/>
    </xf>
    <xf numFmtId="4" fontId="1" fillId="6" borderId="46" xfId="0" applyNumberFormat="1" applyFont="1" applyFill="1" applyBorder="1" applyAlignment="1">
      <alignment horizontal="center"/>
    </xf>
    <xf numFmtId="10" fontId="1" fillId="6" borderId="46" xfId="0" applyNumberFormat="1" applyFont="1" applyFill="1" applyBorder="1" applyAlignment="1">
      <alignment horizontal="center"/>
    </xf>
    <xf numFmtId="2" fontId="1" fillId="6" borderId="51" xfId="0" applyNumberFormat="1" applyFont="1" applyFill="1" applyBorder="1" applyAlignment="1">
      <alignment horizontal="center"/>
    </xf>
    <xf numFmtId="0" fontId="18" fillId="7" borderId="66" xfId="0" applyFont="1" applyFill="1" applyBorder="1" applyAlignment="1">
      <alignment horizontal="center" vertical="center"/>
    </xf>
    <xf numFmtId="0" fontId="18" fillId="7" borderId="62" xfId="0" applyFont="1" applyFill="1" applyBorder="1" applyAlignment="1">
      <alignment horizontal="center" vertical="center"/>
    </xf>
    <xf numFmtId="4" fontId="1" fillId="7" borderId="51" xfId="0" applyNumberFormat="1" applyFont="1" applyFill="1" applyBorder="1" applyAlignment="1">
      <alignment horizontal="center"/>
    </xf>
    <xf numFmtId="10" fontId="1" fillId="7" borderId="46" xfId="0" applyNumberFormat="1" applyFont="1" applyFill="1" applyBorder="1" applyAlignment="1">
      <alignment horizontal="center"/>
    </xf>
    <xf numFmtId="2" fontId="1" fillId="7" borderId="51" xfId="0" applyNumberFormat="1" applyFont="1" applyFill="1" applyBorder="1" applyAlignment="1">
      <alignment horizontal="center"/>
    </xf>
    <xf numFmtId="0" fontId="1" fillId="7" borderId="51" xfId="0" applyFont="1" applyFill="1" applyBorder="1" applyAlignment="1">
      <alignment horizontal="center"/>
    </xf>
    <xf numFmtId="0" fontId="18" fillId="2" borderId="66" xfId="0" applyFont="1" applyFill="1" applyBorder="1" applyAlignment="1">
      <alignment horizontal="center" vertical="center"/>
    </xf>
    <xf numFmtId="0" fontId="1" fillId="2" borderId="51" xfId="0" applyFont="1" applyFill="1" applyBorder="1" applyAlignment="1">
      <alignment horizontal="center"/>
    </xf>
    <xf numFmtId="4" fontId="5" fillId="8" borderId="67" xfId="0" applyNumberFormat="1" applyFont="1" applyFill="1" applyBorder="1" applyAlignment="1">
      <alignment horizontal="center"/>
    </xf>
    <xf numFmtId="10" fontId="1" fillId="2" borderId="46" xfId="0" applyNumberFormat="1" applyFont="1" applyFill="1" applyBorder="1" applyAlignment="1">
      <alignment horizontal="center"/>
    </xf>
    <xf numFmtId="49" fontId="1" fillId="2" borderId="49" xfId="0" applyNumberFormat="1" applyFont="1" applyFill="1" applyBorder="1" applyAlignment="1">
      <alignment horizontal="center" wrapText="1"/>
    </xf>
    <xf numFmtId="49" fontId="1" fillId="2" borderId="62" xfId="0" applyNumberFormat="1" applyFont="1" applyFill="1" applyBorder="1" applyAlignment="1">
      <alignment horizontal="center" wrapText="1"/>
    </xf>
    <xf numFmtId="2" fontId="1" fillId="2" borderId="51" xfId="0" applyNumberFormat="1" applyFont="1" applyFill="1" applyBorder="1" applyAlignment="1">
      <alignment horizontal="center"/>
    </xf>
    <xf numFmtId="0" fontId="1" fillId="2" borderId="68" xfId="0" applyFont="1" applyFill="1" applyBorder="1" applyAlignment="1">
      <alignment horizontal="center"/>
    </xf>
    <xf numFmtId="0" fontId="18" fillId="8" borderId="62" xfId="0" applyFont="1" applyFill="1" applyBorder="1" applyAlignment="1">
      <alignment horizontal="center" vertical="center"/>
    </xf>
    <xf numFmtId="10" fontId="1" fillId="8" borderId="46" xfId="0" applyNumberFormat="1" applyFont="1" applyFill="1" applyBorder="1" applyAlignment="1">
      <alignment horizontal="center"/>
    </xf>
    <xf numFmtId="2" fontId="1" fillId="8" borderId="51" xfId="0" applyNumberFormat="1" applyFont="1" applyFill="1" applyBorder="1" applyAlignment="1">
      <alignment horizontal="center"/>
    </xf>
    <xf numFmtId="0" fontId="1" fillId="8" borderId="51" xfId="0" applyFont="1" applyFill="1" applyBorder="1" applyAlignment="1">
      <alignment horizontal="center"/>
    </xf>
    <xf numFmtId="4" fontId="1" fillId="2" borderId="51" xfId="0" applyNumberFormat="1" applyFont="1" applyFill="1" applyBorder="1" applyAlignment="1">
      <alignment horizontal="center"/>
    </xf>
    <xf numFmtId="0" fontId="18" fillId="9" borderId="66" xfId="0" applyFont="1" applyFill="1" applyBorder="1" applyAlignment="1">
      <alignment horizontal="center" vertical="center"/>
    </xf>
    <xf numFmtId="0" fontId="1" fillId="9" borderId="51" xfId="0" applyFont="1" applyFill="1" applyBorder="1" applyAlignment="1">
      <alignment horizontal="center"/>
    </xf>
    <xf numFmtId="10" fontId="1" fillId="9" borderId="46" xfId="0" applyNumberFormat="1" applyFont="1" applyFill="1" applyBorder="1" applyAlignment="1">
      <alignment horizontal="center"/>
    </xf>
    <xf numFmtId="2" fontId="1" fillId="9" borderId="51" xfId="0" applyNumberFormat="1" applyFont="1" applyFill="1" applyBorder="1" applyAlignment="1">
      <alignment horizontal="center"/>
    </xf>
    <xf numFmtId="0" fontId="18" fillId="10" borderId="66" xfId="0" applyFont="1" applyFill="1" applyBorder="1" applyAlignment="1">
      <alignment horizontal="center" vertical="center"/>
    </xf>
    <xf numFmtId="0" fontId="1" fillId="10" borderId="51" xfId="0" applyFont="1" applyFill="1" applyBorder="1" applyAlignment="1">
      <alignment horizontal="center"/>
    </xf>
    <xf numFmtId="4" fontId="1" fillId="10" borderId="51" xfId="0" applyNumberFormat="1" applyFont="1" applyFill="1" applyBorder="1" applyAlignment="1">
      <alignment horizontal="center"/>
    </xf>
    <xf numFmtId="10" fontId="1" fillId="10" borderId="46" xfId="0" applyNumberFormat="1" applyFont="1" applyFill="1" applyBorder="1" applyAlignment="1">
      <alignment horizontal="center"/>
    </xf>
    <xf numFmtId="2" fontId="1" fillId="10" borderId="51" xfId="0" applyNumberFormat="1" applyFont="1" applyFill="1" applyBorder="1" applyAlignment="1">
      <alignment horizontal="center"/>
    </xf>
    <xf numFmtId="0" fontId="18" fillId="3" borderId="66" xfId="0" applyFont="1" applyFill="1" applyBorder="1" applyAlignment="1">
      <alignment horizontal="center" vertical="center"/>
    </xf>
    <xf numFmtId="0" fontId="18" fillId="11" borderId="66" xfId="0" applyFont="1" applyFill="1" applyBorder="1" applyAlignment="1">
      <alignment horizontal="center" vertical="center"/>
    </xf>
    <xf numFmtId="4" fontId="1" fillId="11" borderId="51" xfId="0" applyNumberFormat="1" applyFont="1" applyFill="1" applyBorder="1" applyAlignment="1">
      <alignment horizontal="center"/>
    </xf>
    <xf numFmtId="10" fontId="1" fillId="11" borderId="46" xfId="0" applyNumberFormat="1" applyFont="1" applyFill="1" applyBorder="1" applyAlignment="1">
      <alignment horizontal="center"/>
    </xf>
    <xf numFmtId="2" fontId="1" fillId="11" borderId="51" xfId="0" applyNumberFormat="1" applyFont="1" applyFill="1" applyBorder="1" applyAlignment="1">
      <alignment horizontal="center"/>
    </xf>
    <xf numFmtId="0" fontId="1" fillId="11" borderId="51" xfId="0" applyFont="1" applyFill="1" applyBorder="1" applyAlignment="1">
      <alignment horizontal="center"/>
    </xf>
    <xf numFmtId="4" fontId="1" fillId="6" borderId="51" xfId="0" applyNumberFormat="1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vertical="center"/>
    </xf>
    <xf numFmtId="4" fontId="31" fillId="0" borderId="2" xfId="0" applyNumberFormat="1" applyFont="1" applyBorder="1" applyAlignment="1">
      <alignment horizontal="center"/>
    </xf>
    <xf numFmtId="4" fontId="31" fillId="0" borderId="69" xfId="0" applyNumberFormat="1" applyFont="1" applyBorder="1" applyAlignment="1">
      <alignment horizontal="center"/>
    </xf>
    <xf numFmtId="0" fontId="18" fillId="3" borderId="70" xfId="0" applyFont="1" applyFill="1" applyBorder="1" applyAlignment="1">
      <alignment horizontal="center" vertical="center"/>
    </xf>
    <xf numFmtId="4" fontId="1" fillId="3" borderId="71" xfId="0" applyNumberFormat="1" applyFont="1" applyFill="1" applyBorder="1" applyAlignment="1">
      <alignment horizontal="center"/>
    </xf>
    <xf numFmtId="10" fontId="1" fillId="3" borderId="71" xfId="0" applyNumberFormat="1" applyFont="1" applyFill="1" applyBorder="1" applyAlignment="1">
      <alignment horizontal="center"/>
    </xf>
    <xf numFmtId="0" fontId="1" fillId="3" borderId="67" xfId="0" applyFont="1" applyFill="1" applyBorder="1" applyAlignment="1">
      <alignment horizontal="center"/>
    </xf>
    <xf numFmtId="0" fontId="30" fillId="3" borderId="72" xfId="0" applyFont="1" applyFill="1" applyBorder="1" applyAlignment="1">
      <alignment horizontal="center"/>
    </xf>
    <xf numFmtId="0" fontId="18" fillId="6" borderId="73" xfId="0" applyFont="1" applyFill="1" applyBorder="1" applyAlignment="1">
      <alignment horizontal="center" vertical="center"/>
    </xf>
    <xf numFmtId="4" fontId="1" fillId="6" borderId="71" xfId="0" applyNumberFormat="1" applyFont="1" applyFill="1" applyBorder="1" applyAlignment="1">
      <alignment horizontal="center"/>
    </xf>
    <xf numFmtId="10" fontId="1" fillId="6" borderId="71" xfId="0" applyNumberFormat="1" applyFont="1" applyFill="1" applyBorder="1" applyAlignment="1">
      <alignment horizontal="center"/>
    </xf>
    <xf numFmtId="0" fontId="1" fillId="6" borderId="67" xfId="0" applyFont="1" applyFill="1" applyBorder="1" applyAlignment="1">
      <alignment horizontal="center"/>
    </xf>
    <xf numFmtId="0" fontId="18" fillId="7" borderId="73" xfId="0" applyFont="1" applyFill="1" applyBorder="1" applyAlignment="1">
      <alignment horizontal="center" vertical="center"/>
    </xf>
    <xf numFmtId="0" fontId="18" fillId="7" borderId="70" xfId="0" applyFont="1" applyFill="1" applyBorder="1" applyAlignment="1">
      <alignment horizontal="center" vertical="center"/>
    </xf>
    <xf numFmtId="4" fontId="1" fillId="7" borderId="67" xfId="0" applyNumberFormat="1" applyFont="1" applyFill="1" applyBorder="1" applyAlignment="1">
      <alignment horizontal="center"/>
    </xf>
    <xf numFmtId="10" fontId="1" fillId="7" borderId="71" xfId="0" applyNumberFormat="1" applyFont="1" applyFill="1" applyBorder="1" applyAlignment="1">
      <alignment horizontal="center"/>
    </xf>
    <xf numFmtId="0" fontId="1" fillId="7" borderId="67" xfId="0" applyFont="1" applyFill="1" applyBorder="1" applyAlignment="1">
      <alignment horizontal="center"/>
    </xf>
    <xf numFmtId="0" fontId="18" fillId="2" borderId="73" xfId="0" applyFont="1" applyFill="1" applyBorder="1" applyAlignment="1">
      <alignment horizontal="center" vertical="center"/>
    </xf>
    <xf numFmtId="10" fontId="1" fillId="2" borderId="71" xfId="0" applyNumberFormat="1" applyFont="1" applyFill="1" applyBorder="1" applyAlignment="1">
      <alignment horizontal="center"/>
    </xf>
    <xf numFmtId="0" fontId="1" fillId="2" borderId="67" xfId="0" applyFont="1" applyFill="1" applyBorder="1" applyAlignment="1">
      <alignment horizontal="center"/>
    </xf>
    <xf numFmtId="0" fontId="1" fillId="2" borderId="74" xfId="0" applyFont="1" applyFill="1" applyBorder="1" applyAlignment="1">
      <alignment horizontal="center"/>
    </xf>
    <xf numFmtId="0" fontId="18" fillId="8" borderId="70" xfId="0" applyFont="1" applyFill="1" applyBorder="1" applyAlignment="1">
      <alignment horizontal="center" vertical="center"/>
    </xf>
    <xf numFmtId="10" fontId="1" fillId="8" borderId="71" xfId="0" applyNumberFormat="1" applyFont="1" applyFill="1" applyBorder="1" applyAlignment="1">
      <alignment horizontal="center"/>
    </xf>
    <xf numFmtId="0" fontId="1" fillId="8" borderId="67" xfId="0" applyFont="1" applyFill="1" applyBorder="1" applyAlignment="1">
      <alignment horizontal="center"/>
    </xf>
    <xf numFmtId="4" fontId="1" fillId="2" borderId="67" xfId="0" applyNumberFormat="1" applyFont="1" applyFill="1" applyBorder="1" applyAlignment="1">
      <alignment horizontal="center"/>
    </xf>
    <xf numFmtId="0" fontId="18" fillId="9" borderId="73" xfId="0" applyFont="1" applyFill="1" applyBorder="1" applyAlignment="1">
      <alignment horizontal="center" vertical="center"/>
    </xf>
    <xf numFmtId="10" fontId="1" fillId="9" borderId="71" xfId="0" applyNumberFormat="1" applyFont="1" applyFill="1" applyBorder="1" applyAlignment="1">
      <alignment horizontal="center"/>
    </xf>
    <xf numFmtId="0" fontId="1" fillId="9" borderId="67" xfId="0" applyFont="1" applyFill="1" applyBorder="1" applyAlignment="1">
      <alignment horizontal="center"/>
    </xf>
    <xf numFmtId="0" fontId="18" fillId="10" borderId="73" xfId="0" applyFont="1" applyFill="1" applyBorder="1" applyAlignment="1">
      <alignment horizontal="center" vertical="center"/>
    </xf>
    <xf numFmtId="10" fontId="1" fillId="10" borderId="71" xfId="0" applyNumberFormat="1" applyFont="1" applyFill="1" applyBorder="1" applyAlignment="1">
      <alignment horizontal="center"/>
    </xf>
    <xf numFmtId="0" fontId="1" fillId="10" borderId="67" xfId="0" applyFont="1" applyFill="1" applyBorder="1" applyAlignment="1">
      <alignment horizontal="center"/>
    </xf>
    <xf numFmtId="0" fontId="18" fillId="3" borderId="73" xfId="0" applyFont="1" applyFill="1" applyBorder="1" applyAlignment="1">
      <alignment horizontal="center" vertical="center"/>
    </xf>
    <xf numFmtId="0" fontId="18" fillId="11" borderId="73" xfId="0" applyFont="1" applyFill="1" applyBorder="1" applyAlignment="1">
      <alignment horizontal="center" vertical="center"/>
    </xf>
    <xf numFmtId="4" fontId="1" fillId="11" borderId="67" xfId="0" applyNumberFormat="1" applyFont="1" applyFill="1" applyBorder="1" applyAlignment="1">
      <alignment horizontal="center"/>
    </xf>
    <xf numFmtId="10" fontId="1" fillId="11" borderId="71" xfId="0" applyNumberFormat="1" applyFont="1" applyFill="1" applyBorder="1" applyAlignment="1">
      <alignment horizontal="center"/>
    </xf>
    <xf numFmtId="0" fontId="1" fillId="11" borderId="67" xfId="0" applyFont="1" applyFill="1" applyBorder="1" applyAlignment="1">
      <alignment horizontal="center"/>
    </xf>
    <xf numFmtId="4" fontId="1" fillId="6" borderId="67" xfId="0" applyNumberFormat="1" applyFont="1" applyFill="1" applyBorder="1" applyAlignment="1">
      <alignment horizontal="center"/>
    </xf>
    <xf numFmtId="0" fontId="5" fillId="0" borderId="0" xfId="0" applyFont="1"/>
    <xf numFmtId="4" fontId="5" fillId="3" borderId="71" xfId="0" applyNumberFormat="1" applyFont="1" applyFill="1" applyBorder="1" applyAlignment="1">
      <alignment horizontal="center"/>
    </xf>
    <xf numFmtId="10" fontId="5" fillId="3" borderId="71" xfId="0" applyNumberFormat="1" applyFont="1" applyFill="1" applyBorder="1" applyAlignment="1">
      <alignment horizontal="center"/>
    </xf>
    <xf numFmtId="2" fontId="5" fillId="3" borderId="51" xfId="0" applyNumberFormat="1" applyFont="1" applyFill="1" applyBorder="1" applyAlignment="1">
      <alignment horizontal="center"/>
    </xf>
    <xf numFmtId="0" fontId="5" fillId="3" borderId="67" xfId="0" applyFont="1" applyFill="1" applyBorder="1" applyAlignment="1">
      <alignment horizontal="center"/>
    </xf>
    <xf numFmtId="0" fontId="33" fillId="3" borderId="67" xfId="0" applyFont="1" applyFill="1" applyBorder="1" applyAlignment="1">
      <alignment horizontal="center"/>
    </xf>
    <xf numFmtId="0" fontId="5" fillId="3" borderId="51" xfId="0" applyFont="1" applyFill="1" applyBorder="1" applyAlignment="1">
      <alignment horizontal="center"/>
    </xf>
    <xf numFmtId="4" fontId="5" fillId="6" borderId="71" xfId="0" applyNumberFormat="1" applyFont="1" applyFill="1" applyBorder="1" applyAlignment="1">
      <alignment horizontal="center"/>
    </xf>
    <xf numFmtId="10" fontId="5" fillId="6" borderId="71" xfId="0" applyNumberFormat="1" applyFont="1" applyFill="1" applyBorder="1" applyAlignment="1">
      <alignment horizontal="center"/>
    </xf>
    <xf numFmtId="2" fontId="5" fillId="6" borderId="51" xfId="0" applyNumberFormat="1" applyFont="1" applyFill="1" applyBorder="1" applyAlignment="1">
      <alignment horizontal="center"/>
    </xf>
    <xf numFmtId="0" fontId="5" fillId="6" borderId="67" xfId="0" applyFont="1" applyFill="1" applyBorder="1" applyAlignment="1">
      <alignment horizontal="center"/>
    </xf>
    <xf numFmtId="4" fontId="5" fillId="7" borderId="67" xfId="0" applyNumberFormat="1" applyFont="1" applyFill="1" applyBorder="1" applyAlignment="1">
      <alignment horizontal="center"/>
    </xf>
    <xf numFmtId="10" fontId="5" fillId="7" borderId="71" xfId="0" applyNumberFormat="1" applyFont="1" applyFill="1" applyBorder="1" applyAlignment="1">
      <alignment horizontal="center"/>
    </xf>
    <xf numFmtId="2" fontId="5" fillId="7" borderId="51" xfId="0" applyNumberFormat="1" applyFont="1" applyFill="1" applyBorder="1" applyAlignment="1">
      <alignment horizontal="center"/>
    </xf>
    <xf numFmtId="0" fontId="5" fillId="7" borderId="67" xfId="0" applyFont="1" applyFill="1" applyBorder="1" applyAlignment="1">
      <alignment horizontal="center"/>
    </xf>
    <xf numFmtId="10" fontId="5" fillId="2" borderId="71" xfId="0" applyNumberFormat="1" applyFont="1" applyFill="1" applyBorder="1" applyAlignment="1">
      <alignment horizontal="center"/>
    </xf>
    <xf numFmtId="2" fontId="5" fillId="2" borderId="51" xfId="0" applyNumberFormat="1" applyFont="1" applyFill="1" applyBorder="1" applyAlignment="1">
      <alignment horizontal="center"/>
    </xf>
    <xf numFmtId="0" fontId="5" fillId="2" borderId="67" xfId="0" applyFont="1" applyFill="1" applyBorder="1" applyAlignment="1">
      <alignment horizontal="center"/>
    </xf>
    <xf numFmtId="0" fontId="5" fillId="2" borderId="74" xfId="0" applyFont="1" applyFill="1" applyBorder="1" applyAlignment="1">
      <alignment horizontal="center"/>
    </xf>
    <xf numFmtId="10" fontId="5" fillId="8" borderId="71" xfId="0" applyNumberFormat="1" applyFont="1" applyFill="1" applyBorder="1" applyAlignment="1">
      <alignment horizontal="center"/>
    </xf>
    <xf numFmtId="2" fontId="5" fillId="8" borderId="51" xfId="0" applyNumberFormat="1" applyFont="1" applyFill="1" applyBorder="1" applyAlignment="1">
      <alignment horizontal="center"/>
    </xf>
    <xf numFmtId="0" fontId="5" fillId="8" borderId="67" xfId="0" applyFont="1" applyFill="1" applyBorder="1" applyAlignment="1">
      <alignment horizontal="center"/>
    </xf>
    <xf numFmtId="4" fontId="5" fillId="2" borderId="67" xfId="0" applyNumberFormat="1" applyFont="1" applyFill="1" applyBorder="1" applyAlignment="1">
      <alignment horizontal="center"/>
    </xf>
    <xf numFmtId="10" fontId="5" fillId="9" borderId="71" xfId="0" applyNumberFormat="1" applyFont="1" applyFill="1" applyBorder="1" applyAlignment="1">
      <alignment horizontal="center"/>
    </xf>
    <xf numFmtId="2" fontId="5" fillId="9" borderId="51" xfId="0" applyNumberFormat="1" applyFont="1" applyFill="1" applyBorder="1" applyAlignment="1">
      <alignment horizontal="center"/>
    </xf>
    <xf numFmtId="0" fontId="5" fillId="9" borderId="67" xfId="0" applyFont="1" applyFill="1" applyBorder="1" applyAlignment="1">
      <alignment horizontal="center"/>
    </xf>
    <xf numFmtId="10" fontId="5" fillId="10" borderId="71" xfId="0" applyNumberFormat="1" applyFont="1" applyFill="1" applyBorder="1" applyAlignment="1">
      <alignment horizontal="center"/>
    </xf>
    <xf numFmtId="2" fontId="5" fillId="10" borderId="51" xfId="0" applyNumberFormat="1" applyFont="1" applyFill="1" applyBorder="1" applyAlignment="1">
      <alignment horizontal="center"/>
    </xf>
    <xf numFmtId="0" fontId="5" fillId="10" borderId="67" xfId="0" applyFont="1" applyFill="1" applyBorder="1" applyAlignment="1">
      <alignment horizontal="center"/>
    </xf>
    <xf numFmtId="4" fontId="5" fillId="11" borderId="67" xfId="0" applyNumberFormat="1" applyFont="1" applyFill="1" applyBorder="1" applyAlignment="1">
      <alignment horizontal="center"/>
    </xf>
    <xf numFmtId="10" fontId="5" fillId="11" borderId="71" xfId="0" applyNumberFormat="1" applyFont="1" applyFill="1" applyBorder="1" applyAlignment="1">
      <alignment horizontal="center"/>
    </xf>
    <xf numFmtId="2" fontId="5" fillId="11" borderId="51" xfId="0" applyNumberFormat="1" applyFont="1" applyFill="1" applyBorder="1" applyAlignment="1">
      <alignment horizontal="center"/>
    </xf>
    <xf numFmtId="0" fontId="5" fillId="11" borderId="67" xfId="0" applyFont="1" applyFill="1" applyBorder="1" applyAlignment="1">
      <alignment horizontal="center"/>
    </xf>
    <xf numFmtId="4" fontId="5" fillId="6" borderId="67" xfId="0" applyNumberFormat="1" applyFont="1" applyFill="1" applyBorder="1" applyAlignment="1">
      <alignment horizontal="center"/>
    </xf>
    <xf numFmtId="0" fontId="18" fillId="6" borderId="73" xfId="0" applyFont="1" applyFill="1" applyBorder="1" applyAlignment="1">
      <alignment horizontal="center" vertical="center"/>
    </xf>
    <xf numFmtId="0" fontId="6" fillId="0" borderId="1" xfId="0" applyFont="1" applyBorder="1"/>
    <xf numFmtId="0" fontId="1" fillId="0" borderId="0" xfId="0" applyFont="1" applyAlignment="1">
      <alignment horizontal="center"/>
    </xf>
    <xf numFmtId="0" fontId="1" fillId="9" borderId="3" xfId="0" applyFont="1" applyFill="1" applyBorder="1"/>
    <xf numFmtId="0" fontId="18" fillId="0" borderId="0" xfId="0" applyFont="1" applyAlignment="1">
      <alignment horizontal="center" vertical="center" textRotation="90"/>
    </xf>
    <xf numFmtId="49" fontId="30" fillId="6" borderId="3" xfId="0" applyNumberFormat="1" applyFont="1" applyFill="1" applyBorder="1"/>
    <xf numFmtId="49" fontId="1" fillId="6" borderId="3" xfId="0" applyNumberFormat="1" applyFont="1" applyFill="1" applyBorder="1"/>
    <xf numFmtId="49" fontId="1" fillId="0" borderId="0" xfId="0" applyNumberFormat="1" applyFont="1"/>
    <xf numFmtId="49" fontId="6" fillId="8" borderId="3" xfId="0" applyNumberFormat="1" applyFont="1" applyFill="1" applyBorder="1"/>
    <xf numFmtId="0" fontId="34" fillId="8" borderId="3" xfId="0" applyFont="1" applyFill="1" applyBorder="1"/>
    <xf numFmtId="0" fontId="35" fillId="0" borderId="0" xfId="0" applyFont="1"/>
    <xf numFmtId="2" fontId="35" fillId="3" borderId="3" xfId="0" applyNumberFormat="1" applyFont="1" applyFill="1" applyBorder="1" applyAlignment="1">
      <alignment horizontal="center"/>
    </xf>
    <xf numFmtId="0" fontId="36" fillId="0" borderId="0" xfId="0" applyFont="1"/>
    <xf numFmtId="0" fontId="1" fillId="0" borderId="0" xfId="0" applyFont="1" applyAlignment="1">
      <alignment textRotation="90"/>
    </xf>
    <xf numFmtId="0" fontId="6" fillId="8" borderId="3" xfId="0" applyFont="1" applyFill="1" applyBorder="1"/>
    <xf numFmtId="0" fontId="1" fillId="0" borderId="0" xfId="0" applyFont="1" applyAlignment="1">
      <alignment horizontal="center" vertical="center"/>
    </xf>
    <xf numFmtId="0" fontId="30" fillId="6" borderId="3" xfId="0" applyFont="1" applyFill="1" applyBorder="1"/>
    <xf numFmtId="0" fontId="1" fillId="6" borderId="3" xfId="0" applyFont="1" applyFill="1" applyBorder="1" applyAlignment="1">
      <alignment horizontal="center" vertical="center"/>
    </xf>
    <xf numFmtId="49" fontId="34" fillId="8" borderId="3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7" fillId="6" borderId="3" xfId="0" applyFont="1" applyFill="1" applyBorder="1"/>
    <xf numFmtId="0" fontId="5" fillId="6" borderId="3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49" fontId="37" fillId="0" borderId="0" xfId="0" applyNumberFormat="1" applyFont="1"/>
    <xf numFmtId="0" fontId="38" fillId="0" borderId="0" xfId="0" applyFont="1" applyAlignment="1">
      <alignment vertical="center"/>
    </xf>
    <xf numFmtId="0" fontId="38" fillId="0" borderId="0" xfId="0" applyFont="1" applyAlignment="1">
      <alignment vertical="center" wrapText="1"/>
    </xf>
    <xf numFmtId="0" fontId="38" fillId="0" borderId="0" xfId="0" applyFont="1" applyAlignment="1">
      <alignment horizontal="center" vertical="center" wrapText="1"/>
    </xf>
    <xf numFmtId="0" fontId="39" fillId="0" borderId="0" xfId="0" applyFont="1" applyAlignment="1">
      <alignment vertical="center" wrapText="1"/>
    </xf>
    <xf numFmtId="0" fontId="22" fillId="0" borderId="0" xfId="0" applyFont="1" applyAlignment="1">
      <alignment wrapText="1"/>
    </xf>
    <xf numFmtId="0" fontId="40" fillId="0" borderId="0" xfId="0" applyFont="1" applyAlignment="1">
      <alignment vertical="center" wrapText="1"/>
    </xf>
    <xf numFmtId="0" fontId="38" fillId="0" borderId="1" xfId="0" applyFont="1" applyBorder="1" applyAlignment="1">
      <alignment horizontal="left" vertical="center" wrapText="1"/>
    </xf>
    <xf numFmtId="0" fontId="38" fillId="0" borderId="2" xfId="0" applyFont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 wrapText="1"/>
    </xf>
    <xf numFmtId="22" fontId="43" fillId="13" borderId="78" xfId="0" applyNumberFormat="1" applyFont="1" applyFill="1" applyBorder="1" applyAlignment="1">
      <alignment horizontal="left" vertical="center" wrapText="1"/>
    </xf>
    <xf numFmtId="22" fontId="43" fillId="13" borderId="67" xfId="0" applyNumberFormat="1" applyFont="1" applyFill="1" applyBorder="1" applyAlignment="1">
      <alignment horizontal="left" vertical="center" wrapText="1"/>
    </xf>
    <xf numFmtId="0" fontId="38" fillId="0" borderId="4" xfId="0" applyFont="1" applyBorder="1" applyAlignment="1">
      <alignment horizontal="left" vertical="center" wrapText="1"/>
    </xf>
    <xf numFmtId="22" fontId="43" fillId="13" borderId="74" xfId="0" applyNumberFormat="1" applyFont="1" applyFill="1" applyBorder="1" applyAlignment="1">
      <alignment horizontal="left" vertical="center" wrapText="1"/>
    </xf>
    <xf numFmtId="0" fontId="38" fillId="13" borderId="3" xfId="0" applyFont="1" applyFill="1" applyBorder="1" applyAlignment="1">
      <alignment horizontal="center" vertical="center" wrapText="1"/>
    </xf>
    <xf numFmtId="0" fontId="46" fillId="2" borderId="3" xfId="0" applyFont="1" applyFill="1" applyBorder="1" applyAlignment="1">
      <alignment horizontal="center" vertical="center" wrapText="1"/>
    </xf>
    <xf numFmtId="0" fontId="38" fillId="0" borderId="0" xfId="0" applyFont="1" applyAlignment="1">
      <alignment wrapText="1"/>
    </xf>
    <xf numFmtId="0" fontId="38" fillId="0" borderId="0" xfId="0" applyFont="1" applyAlignment="1">
      <alignment horizontal="right" wrapText="1"/>
    </xf>
    <xf numFmtId="0" fontId="49" fillId="0" borderId="0" xfId="0" applyFont="1" applyAlignment="1">
      <alignment horizontal="center" wrapText="1"/>
    </xf>
    <xf numFmtId="0" fontId="4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41" fillId="0" borderId="0" xfId="0" applyFont="1" applyAlignment="1">
      <alignment horizontal="center" wrapText="1"/>
    </xf>
    <xf numFmtId="0" fontId="38" fillId="0" borderId="0" xfId="0" applyFont="1" applyAlignment="1">
      <alignment horizontal="right" vertical="center" wrapText="1"/>
    </xf>
    <xf numFmtId="165" fontId="38" fillId="0" borderId="0" xfId="0" applyNumberFormat="1" applyFont="1" applyAlignment="1">
      <alignment horizontal="center" vertical="center" wrapText="1"/>
    </xf>
    <xf numFmtId="0" fontId="22" fillId="2" borderId="3" xfId="0" applyFont="1" applyFill="1" applyBorder="1" applyAlignment="1">
      <alignment wrapText="1"/>
    </xf>
    <xf numFmtId="0" fontId="41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2" fillId="0" borderId="81" xfId="0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9" fontId="41" fillId="0" borderId="0" xfId="0" applyNumberFormat="1" applyFont="1" applyAlignment="1">
      <alignment horizontal="center" vertical="center" wrapText="1"/>
    </xf>
    <xf numFmtId="166" fontId="53" fillId="0" borderId="81" xfId="0" applyNumberFormat="1" applyFont="1" applyBorder="1" applyAlignment="1">
      <alignment horizontal="center" vertical="center" wrapText="1"/>
    </xf>
    <xf numFmtId="10" fontId="52" fillId="0" borderId="0" xfId="0" applyNumberFormat="1" applyFont="1" applyAlignment="1">
      <alignment horizontal="center" vertical="center" wrapText="1"/>
    </xf>
    <xf numFmtId="166" fontId="53" fillId="0" borderId="0" xfId="0" applyNumberFormat="1" applyFont="1" applyAlignment="1">
      <alignment horizontal="center" vertical="center" wrapText="1"/>
    </xf>
    <xf numFmtId="10" fontId="53" fillId="0" borderId="81" xfId="0" applyNumberFormat="1" applyFont="1" applyBorder="1" applyAlignment="1">
      <alignment horizontal="center" vertical="center" wrapText="1"/>
    </xf>
    <xf numFmtId="0" fontId="49" fillId="0" borderId="0" xfId="0" applyFont="1" applyAlignment="1">
      <alignment vertical="center" wrapText="1"/>
    </xf>
    <xf numFmtId="0" fontId="49" fillId="0" borderId="0" xfId="0" applyFont="1" applyAlignment="1">
      <alignment horizontal="right" vertical="center" wrapText="1"/>
    </xf>
    <xf numFmtId="166" fontId="53" fillId="14" borderId="82" xfId="0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vertical="center" wrapText="1"/>
    </xf>
    <xf numFmtId="10" fontId="53" fillId="0" borderId="0" xfId="0" applyNumberFormat="1" applyFont="1" applyAlignment="1">
      <alignment horizontal="center" vertical="center" wrapText="1"/>
    </xf>
    <xf numFmtId="166" fontId="52" fillId="0" borderId="0" xfId="0" applyNumberFormat="1" applyFont="1" applyAlignment="1">
      <alignment horizontal="center" vertical="center" wrapText="1"/>
    </xf>
    <xf numFmtId="10" fontId="53" fillId="14" borderId="3" xfId="0" applyNumberFormat="1" applyFont="1" applyFill="1" applyBorder="1" applyAlignment="1">
      <alignment horizontal="center" vertical="center" wrapText="1"/>
    </xf>
    <xf numFmtId="167" fontId="38" fillId="0" borderId="0" xfId="0" applyNumberFormat="1" applyFont="1" applyAlignment="1">
      <alignment horizontal="center" vertical="center" wrapText="1"/>
    </xf>
    <xf numFmtId="10" fontId="38" fillId="0" borderId="0" xfId="0" applyNumberFormat="1" applyFont="1" applyAlignment="1">
      <alignment horizontal="center" vertical="center" wrapText="1"/>
    </xf>
    <xf numFmtId="0" fontId="41" fillId="0" borderId="83" xfId="0" applyFont="1" applyBorder="1" applyAlignment="1">
      <alignment horizontal="center" vertical="center" wrapText="1"/>
    </xf>
    <xf numFmtId="0" fontId="38" fillId="13" borderId="3" xfId="0" applyFont="1" applyFill="1" applyBorder="1" applyAlignment="1">
      <alignment horizontal="right" vertical="center" wrapText="1"/>
    </xf>
    <xf numFmtId="4" fontId="54" fillId="0" borderId="0" xfId="0" applyNumberFormat="1" applyFont="1" applyAlignment="1">
      <alignment horizontal="center" vertical="center" wrapText="1"/>
    </xf>
    <xf numFmtId="3" fontId="54" fillId="0" borderId="0" xfId="0" applyNumberFormat="1" applyFont="1" applyAlignment="1">
      <alignment horizontal="center" vertical="center" wrapText="1"/>
    </xf>
    <xf numFmtId="0" fontId="55" fillId="0" borderId="0" xfId="0" applyFont="1" applyAlignment="1">
      <alignment vertical="center" wrapText="1"/>
    </xf>
    <xf numFmtId="0" fontId="48" fillId="13" borderId="3" xfId="0" applyFont="1" applyFill="1" applyBorder="1" applyAlignment="1">
      <alignment horizontal="right" vertical="center" wrapText="1"/>
    </xf>
    <xf numFmtId="3" fontId="48" fillId="14" borderId="3" xfId="0" applyNumberFormat="1" applyFont="1" applyFill="1" applyBorder="1" applyAlignment="1">
      <alignment horizontal="center" vertical="center" wrapText="1"/>
    </xf>
    <xf numFmtId="0" fontId="56" fillId="0" borderId="0" xfId="0" applyFont="1" applyAlignment="1">
      <alignment wrapText="1"/>
    </xf>
    <xf numFmtId="3" fontId="52" fillId="0" borderId="0" xfId="0" applyNumberFormat="1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57" fillId="0" borderId="0" xfId="0" applyFont="1" applyAlignment="1">
      <alignment wrapText="1"/>
    </xf>
    <xf numFmtId="167" fontId="52" fillId="14" borderId="84" xfId="0" applyNumberFormat="1" applyFont="1" applyFill="1" applyBorder="1" applyAlignment="1">
      <alignment horizontal="center" vertical="center" wrapText="1"/>
    </xf>
    <xf numFmtId="167" fontId="52" fillId="0" borderId="85" xfId="0" applyNumberFormat="1" applyFont="1" applyBorder="1" applyAlignment="1">
      <alignment horizontal="center" vertical="center" wrapText="1"/>
    </xf>
    <xf numFmtId="2" fontId="52" fillId="14" borderId="84" xfId="0" applyNumberFormat="1" applyFont="1" applyFill="1" applyBorder="1" applyAlignment="1">
      <alignment horizontal="center" vertical="center" wrapText="1"/>
    </xf>
    <xf numFmtId="2" fontId="52" fillId="0" borderId="85" xfId="0" applyNumberFormat="1" applyFont="1" applyBorder="1" applyAlignment="1">
      <alignment horizontal="center" vertical="center" wrapText="1"/>
    </xf>
    <xf numFmtId="168" fontId="52" fillId="0" borderId="86" xfId="0" applyNumberFormat="1" applyFont="1" applyBorder="1" applyAlignment="1">
      <alignment horizontal="center" vertical="center" wrapText="1"/>
    </xf>
    <xf numFmtId="166" fontId="52" fillId="0" borderId="85" xfId="0" applyNumberFormat="1" applyFont="1" applyBorder="1" applyAlignment="1">
      <alignment horizontal="center" vertical="center" wrapText="1"/>
    </xf>
    <xf numFmtId="10" fontId="52" fillId="0" borderId="85" xfId="0" applyNumberFormat="1" applyFont="1" applyBorder="1" applyAlignment="1">
      <alignment horizontal="center" vertical="center" wrapText="1"/>
    </xf>
    <xf numFmtId="3" fontId="52" fillId="0" borderId="85" xfId="0" applyNumberFormat="1" applyFont="1" applyBorder="1" applyAlignment="1">
      <alignment horizontal="center" vertical="center" wrapText="1"/>
    </xf>
    <xf numFmtId="0" fontId="38" fillId="13" borderId="51" xfId="0" applyFont="1" applyFill="1" applyBorder="1" applyAlignment="1">
      <alignment horizontal="right" vertical="center" wrapText="1"/>
    </xf>
    <xf numFmtId="166" fontId="52" fillId="0" borderId="69" xfId="0" applyNumberFormat="1" applyFont="1" applyBorder="1" applyAlignment="1">
      <alignment horizontal="center" vertical="center" wrapText="1"/>
    </xf>
    <xf numFmtId="0" fontId="41" fillId="13" borderId="3" xfId="0" applyFont="1" applyFill="1" applyBorder="1" applyAlignment="1">
      <alignment horizontal="right" vertical="center" wrapText="1"/>
    </xf>
    <xf numFmtId="4" fontId="52" fillId="0" borderId="0" xfId="0" applyNumberFormat="1" applyFont="1" applyAlignment="1">
      <alignment horizontal="center" vertical="center" wrapText="1"/>
    </xf>
    <xf numFmtId="3" fontId="52" fillId="14" borderId="84" xfId="0" applyNumberFormat="1" applyFont="1" applyFill="1" applyBorder="1" applyAlignment="1">
      <alignment horizontal="center" vertical="center" wrapText="1"/>
    </xf>
    <xf numFmtId="3" fontId="52" fillId="14" borderId="84" xfId="0" applyNumberFormat="1" applyFont="1" applyFill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3" fontId="52" fillId="0" borderId="0" xfId="0" applyNumberFormat="1" applyFont="1" applyAlignment="1">
      <alignment horizontal="center" wrapText="1"/>
    </xf>
    <xf numFmtId="4" fontId="52" fillId="0" borderId="87" xfId="0" applyNumberFormat="1" applyFont="1" applyBorder="1" applyAlignment="1">
      <alignment horizontal="center" vertical="center" wrapText="1"/>
    </xf>
    <xf numFmtId="166" fontId="52" fillId="0" borderId="87" xfId="0" applyNumberFormat="1" applyFont="1" applyBorder="1" applyAlignment="1">
      <alignment horizontal="center" vertical="center" wrapText="1"/>
    </xf>
    <xf numFmtId="4" fontId="53" fillId="0" borderId="88" xfId="0" applyNumberFormat="1" applyFont="1" applyBorder="1" applyAlignment="1">
      <alignment horizontal="center" vertical="center" wrapText="1"/>
    </xf>
    <xf numFmtId="166" fontId="41" fillId="0" borderId="0" xfId="0" applyNumberFormat="1" applyFont="1" applyAlignment="1">
      <alignment horizontal="center" vertical="center" wrapText="1"/>
    </xf>
    <xf numFmtId="166" fontId="38" fillId="0" borderId="0" xfId="0" applyNumberFormat="1" applyFont="1" applyAlignment="1">
      <alignment horizontal="center" vertical="center" wrapText="1"/>
    </xf>
    <xf numFmtId="0" fontId="22" fillId="0" borderId="85" xfId="0" applyFont="1" applyBorder="1" applyAlignment="1">
      <alignment wrapText="1"/>
    </xf>
    <xf numFmtId="10" fontId="52" fillId="14" borderId="89" xfId="0" applyNumberFormat="1" applyFont="1" applyFill="1" applyBorder="1" applyAlignment="1">
      <alignment horizontal="center" vertical="center" wrapText="1"/>
    </xf>
    <xf numFmtId="10" fontId="52" fillId="14" borderId="90" xfId="0" applyNumberFormat="1" applyFont="1" applyFill="1" applyBorder="1" applyAlignment="1">
      <alignment horizontal="center" vertical="center" wrapText="1"/>
    </xf>
    <xf numFmtId="10" fontId="58" fillId="14" borderId="67" xfId="0" applyNumberFormat="1" applyFont="1" applyFill="1" applyBorder="1" applyAlignment="1">
      <alignment horizontal="center" vertical="center" wrapText="1"/>
    </xf>
    <xf numFmtId="10" fontId="59" fillId="0" borderId="8" xfId="0" applyNumberFormat="1" applyFont="1" applyBorder="1" applyAlignment="1">
      <alignment horizontal="center" vertical="center" wrapText="1"/>
    </xf>
    <xf numFmtId="10" fontId="52" fillId="0" borderId="13" xfId="0" applyNumberFormat="1" applyFont="1" applyBorder="1" applyAlignment="1">
      <alignment horizontal="center" vertical="center" wrapText="1"/>
    </xf>
    <xf numFmtId="10" fontId="52" fillId="0" borderId="8" xfId="0" applyNumberFormat="1" applyFont="1" applyBorder="1" applyAlignment="1">
      <alignment horizontal="center" vertical="center" wrapText="1"/>
    </xf>
    <xf numFmtId="1" fontId="59" fillId="14" borderId="89" xfId="0" applyNumberFormat="1" applyFont="1" applyFill="1" applyBorder="1" applyAlignment="1">
      <alignment horizontal="center" vertical="center" wrapText="1"/>
    </xf>
    <xf numFmtId="1" fontId="52" fillId="0" borderId="91" xfId="0" applyNumberFormat="1" applyFont="1" applyBorder="1" applyAlignment="1">
      <alignment horizontal="center" vertical="center" wrapText="1"/>
    </xf>
    <xf numFmtId="1" fontId="58" fillId="0" borderId="91" xfId="0" applyNumberFormat="1" applyFont="1" applyBorder="1" applyAlignment="1">
      <alignment horizontal="center" vertical="center" wrapText="1"/>
    </xf>
    <xf numFmtId="1" fontId="53" fillId="0" borderId="91" xfId="0" applyNumberFormat="1" applyFont="1" applyBorder="1" applyAlignment="1">
      <alignment horizontal="center" vertical="center" wrapText="1"/>
    </xf>
    <xf numFmtId="0" fontId="38" fillId="0" borderId="69" xfId="0" applyFont="1" applyBorder="1" applyAlignment="1">
      <alignment horizontal="right" vertical="center" wrapText="1"/>
    </xf>
    <xf numFmtId="0" fontId="60" fillId="0" borderId="0" xfId="0" applyFont="1"/>
    <xf numFmtId="0" fontId="61" fillId="0" borderId="0" xfId="0" applyFont="1"/>
    <xf numFmtId="0" fontId="60" fillId="0" borderId="0" xfId="0" applyFont="1" applyAlignment="1">
      <alignment wrapText="1"/>
    </xf>
    <xf numFmtId="0" fontId="61" fillId="0" borderId="0" xfId="0" applyFont="1" applyAlignment="1">
      <alignment wrapText="1"/>
    </xf>
    <xf numFmtId="0" fontId="63" fillId="0" borderId="0" xfId="0" applyFont="1" applyAlignment="1">
      <alignment horizontal="center" vertical="center" wrapText="1"/>
    </xf>
    <xf numFmtId="0" fontId="66" fillId="0" borderId="0" xfId="0" applyFont="1" applyAlignment="1">
      <alignment horizontal="left" wrapText="1"/>
    </xf>
    <xf numFmtId="0" fontId="1" fillId="0" borderId="92" xfId="0" applyFont="1" applyBorder="1" applyAlignment="1">
      <alignment horizontal="left" wrapText="1"/>
    </xf>
    <xf numFmtId="0" fontId="63" fillId="0" borderId="6" xfId="0" applyFont="1" applyBorder="1" applyAlignment="1">
      <alignment horizontal="right" wrapText="1"/>
    </xf>
    <xf numFmtId="0" fontId="1" fillId="0" borderId="0" xfId="0" applyFont="1" applyAlignment="1">
      <alignment horizontal="left" wrapText="1"/>
    </xf>
    <xf numFmtId="0" fontId="1" fillId="0" borderId="13" xfId="0" applyFont="1" applyBorder="1" applyAlignment="1">
      <alignment wrapText="1"/>
    </xf>
    <xf numFmtId="0" fontId="63" fillId="15" borderId="1" xfId="0" applyFont="1" applyFill="1" applyBorder="1" applyAlignment="1">
      <alignment horizontal="center" vertical="center" wrapText="1"/>
    </xf>
    <xf numFmtId="0" fontId="70" fillId="15" borderId="1" xfId="0" applyFont="1" applyFill="1" applyBorder="1" applyAlignment="1">
      <alignment horizontal="center" vertical="center" wrapText="1"/>
    </xf>
    <xf numFmtId="0" fontId="42" fillId="15" borderId="1" xfId="0" applyFont="1" applyFill="1" applyBorder="1" applyAlignment="1">
      <alignment horizontal="center" vertical="center" wrapText="1"/>
    </xf>
    <xf numFmtId="0" fontId="71" fillId="15" borderId="1" xfId="0" applyFont="1" applyFill="1" applyBorder="1" applyAlignment="1">
      <alignment horizontal="center" vertical="center" wrapText="1"/>
    </xf>
    <xf numFmtId="0" fontId="59" fillId="15" borderId="1" xfId="0" applyFont="1" applyFill="1" applyBorder="1" applyAlignment="1">
      <alignment horizontal="center" vertical="center" wrapText="1"/>
    </xf>
    <xf numFmtId="0" fontId="61" fillId="0" borderId="1" xfId="0" applyFont="1" applyBorder="1" applyAlignment="1">
      <alignment horizontal="right" vertical="center" wrapText="1"/>
    </xf>
    <xf numFmtId="3" fontId="61" fillId="0" borderId="1" xfId="0" applyNumberFormat="1" applyFont="1" applyBorder="1" applyAlignment="1">
      <alignment horizontal="center" vertical="center" wrapText="1"/>
    </xf>
    <xf numFmtId="1" fontId="61" fillId="0" borderId="1" xfId="0" applyNumberFormat="1" applyFont="1" applyBorder="1" applyAlignment="1">
      <alignment horizontal="center" vertical="center" wrapText="1"/>
    </xf>
    <xf numFmtId="169" fontId="61" fillId="0" borderId="1" xfId="0" applyNumberFormat="1" applyFont="1" applyBorder="1" applyAlignment="1">
      <alignment horizontal="center" vertical="center" wrapText="1"/>
    </xf>
    <xf numFmtId="170" fontId="70" fillId="0" borderId="1" xfId="0" applyNumberFormat="1" applyFont="1" applyBorder="1" applyAlignment="1">
      <alignment horizontal="center" vertical="center" wrapText="1"/>
    </xf>
    <xf numFmtId="169" fontId="70" fillId="0" borderId="1" xfId="0" applyNumberFormat="1" applyFont="1" applyBorder="1" applyAlignment="1">
      <alignment horizontal="center" vertical="center" wrapText="1"/>
    </xf>
    <xf numFmtId="3" fontId="42" fillId="0" borderId="1" xfId="0" applyNumberFormat="1" applyFont="1" applyBorder="1" applyAlignment="1">
      <alignment horizontal="center" vertical="center" wrapText="1"/>
    </xf>
    <xf numFmtId="169" fontId="73" fillId="0" borderId="1" xfId="0" applyNumberFormat="1" applyFont="1" applyBorder="1" applyAlignment="1">
      <alignment horizontal="center" vertical="center" wrapText="1"/>
    </xf>
    <xf numFmtId="166" fontId="43" fillId="0" borderId="0" xfId="0" applyNumberFormat="1" applyFont="1"/>
    <xf numFmtId="166" fontId="61" fillId="0" borderId="0" xfId="0" applyNumberFormat="1" applyFont="1" applyAlignment="1">
      <alignment horizontal="center" vertical="center" wrapText="1"/>
    </xf>
    <xf numFmtId="3" fontId="61" fillId="0" borderId="13" xfId="0" applyNumberFormat="1" applyFont="1" applyBorder="1" applyAlignment="1">
      <alignment horizontal="center" vertical="center" wrapText="1"/>
    </xf>
    <xf numFmtId="169" fontId="61" fillId="0" borderId="13" xfId="0" applyNumberFormat="1" applyFont="1" applyBorder="1" applyAlignment="1">
      <alignment horizontal="center" vertical="center" wrapText="1"/>
    </xf>
    <xf numFmtId="0" fontId="61" fillId="0" borderId="13" xfId="0" applyFont="1" applyBorder="1" applyAlignment="1">
      <alignment horizontal="right" vertical="center" wrapText="1"/>
    </xf>
    <xf numFmtId="1" fontId="61" fillId="0" borderId="13" xfId="0" applyNumberFormat="1" applyFont="1" applyBorder="1" applyAlignment="1">
      <alignment horizontal="center" vertical="center" wrapText="1"/>
    </xf>
    <xf numFmtId="171" fontId="70" fillId="0" borderId="1" xfId="0" applyNumberFormat="1" applyFont="1" applyBorder="1" applyAlignment="1">
      <alignment horizontal="center" vertical="center" wrapText="1"/>
    </xf>
    <xf numFmtId="0" fontId="74" fillId="15" borderId="1" xfId="0" applyFont="1" applyFill="1" applyBorder="1" applyAlignment="1">
      <alignment horizontal="right" vertical="center" wrapText="1"/>
    </xf>
    <xf numFmtId="1" fontId="74" fillId="15" borderId="1" xfId="0" applyNumberFormat="1" applyFont="1" applyFill="1" applyBorder="1" applyAlignment="1">
      <alignment horizontal="center" vertical="center" wrapText="1"/>
    </xf>
    <xf numFmtId="1" fontId="74" fillId="0" borderId="1" xfId="0" applyNumberFormat="1" applyFont="1" applyBorder="1" applyAlignment="1">
      <alignment horizontal="center" vertical="center" wrapText="1"/>
    </xf>
    <xf numFmtId="4" fontId="74" fillId="15" borderId="1" xfId="0" applyNumberFormat="1" applyFont="1" applyFill="1" applyBorder="1" applyAlignment="1">
      <alignment horizontal="center" vertical="center" wrapText="1"/>
    </xf>
    <xf numFmtId="169" fontId="48" fillId="15" borderId="1" xfId="0" applyNumberFormat="1" applyFont="1" applyFill="1" applyBorder="1" applyAlignment="1">
      <alignment horizontal="center" vertical="center" wrapText="1"/>
    </xf>
    <xf numFmtId="4" fontId="74" fillId="0" borderId="1" xfId="0" applyNumberFormat="1" applyFont="1" applyBorder="1" applyAlignment="1">
      <alignment horizontal="center" vertical="center" wrapText="1"/>
    </xf>
    <xf numFmtId="169" fontId="74" fillId="15" borderId="1" xfId="0" applyNumberFormat="1" applyFont="1" applyFill="1" applyBorder="1" applyAlignment="1">
      <alignment horizontal="center" vertical="center" wrapText="1"/>
    </xf>
    <xf numFmtId="169" fontId="75" fillId="15" borderId="1" xfId="0" applyNumberFormat="1" applyFont="1" applyFill="1" applyBorder="1" applyAlignment="1">
      <alignment horizontal="center" vertical="center" wrapText="1"/>
    </xf>
    <xf numFmtId="0" fontId="61" fillId="0" borderId="0" xfId="0" applyFont="1" applyAlignment="1">
      <alignment vertical="center" wrapText="1"/>
    </xf>
    <xf numFmtId="0" fontId="72" fillId="0" borderId="0" xfId="0" applyFont="1" applyAlignment="1">
      <alignment horizontal="center" vertic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center" vertical="center"/>
    </xf>
    <xf numFmtId="4" fontId="76" fillId="0" borderId="0" xfId="0" applyNumberFormat="1" applyFont="1" applyAlignment="1">
      <alignment horizontal="center"/>
    </xf>
    <xf numFmtId="0" fontId="77" fillId="0" borderId="94" xfId="0" applyFont="1" applyBorder="1" applyAlignment="1">
      <alignment wrapText="1"/>
    </xf>
    <xf numFmtId="0" fontId="53" fillId="0" borderId="0" xfId="0" applyFont="1" applyAlignment="1">
      <alignment horizontal="center" wrapText="1"/>
    </xf>
    <xf numFmtId="0" fontId="77" fillId="0" borderId="94" xfId="0" applyFont="1" applyBorder="1" applyAlignment="1">
      <alignment vertical="center" wrapText="1"/>
    </xf>
    <xf numFmtId="0" fontId="52" fillId="8" borderId="1" xfId="0" applyFont="1" applyFill="1" applyBorder="1" applyAlignment="1">
      <alignment horizontal="center" vertical="center" wrapText="1"/>
    </xf>
    <xf numFmtId="0" fontId="53" fillId="8" borderId="1" xfId="0" applyFont="1" applyFill="1" applyBorder="1" applyAlignment="1">
      <alignment horizontal="center" vertical="center" wrapText="1"/>
    </xf>
    <xf numFmtId="0" fontId="54" fillId="0" borderId="1" xfId="0" applyFont="1" applyBorder="1" applyAlignment="1">
      <alignment wrapText="1"/>
    </xf>
    <xf numFmtId="172" fontId="22" fillId="0" borderId="1" xfId="0" applyNumberFormat="1" applyFont="1" applyBorder="1" applyAlignment="1">
      <alignment horizontal="center" vertical="center" wrapText="1"/>
    </xf>
    <xf numFmtId="3" fontId="54" fillId="0" borderId="1" xfId="0" applyNumberFormat="1" applyFont="1" applyBorder="1" applyAlignment="1">
      <alignment horizontal="center" wrapText="1"/>
    </xf>
    <xf numFmtId="170" fontId="54" fillId="0" borderId="1" xfId="0" applyNumberFormat="1" applyFont="1" applyBorder="1" applyAlignment="1">
      <alignment horizontal="center" wrapText="1"/>
    </xf>
    <xf numFmtId="4" fontId="54" fillId="0" borderId="1" xfId="0" applyNumberFormat="1" applyFont="1" applyBorder="1" applyAlignment="1">
      <alignment horizontal="center" wrapText="1"/>
    </xf>
    <xf numFmtId="0" fontId="54" fillId="0" borderId="1" xfId="0" applyFont="1" applyBorder="1" applyAlignment="1">
      <alignment horizontal="center" wrapText="1"/>
    </xf>
    <xf numFmtId="172" fontId="22" fillId="0" borderId="1" xfId="0" applyNumberFormat="1" applyFont="1" applyBorder="1" applyAlignment="1">
      <alignment vertical="center" wrapText="1"/>
    </xf>
    <xf numFmtId="4" fontId="53" fillId="3" borderId="1" xfId="0" applyNumberFormat="1" applyFont="1" applyFill="1" applyBorder="1" applyAlignment="1">
      <alignment horizontal="right" vertical="center" wrapText="1"/>
    </xf>
    <xf numFmtId="4" fontId="74" fillId="3" borderId="1" xfId="0" applyNumberFormat="1" applyFont="1" applyFill="1" applyBorder="1" applyAlignment="1">
      <alignment horizontal="right" vertical="center" wrapText="1"/>
    </xf>
    <xf numFmtId="0" fontId="38" fillId="0" borderId="1" xfId="0" applyFont="1" applyBorder="1" applyAlignment="1">
      <alignment wrapText="1"/>
    </xf>
    <xf numFmtId="0" fontId="77" fillId="0" borderId="95" xfId="0" applyFont="1" applyBorder="1" applyAlignment="1">
      <alignment wrapText="1"/>
    </xf>
    <xf numFmtId="0" fontId="38" fillId="0" borderId="96" xfId="0" applyFont="1" applyBorder="1" applyAlignment="1">
      <alignment wrapText="1"/>
    </xf>
    <xf numFmtId="0" fontId="38" fillId="0" borderId="97" xfId="0" applyFont="1" applyBorder="1" applyAlignment="1">
      <alignment wrapText="1"/>
    </xf>
    <xf numFmtId="0" fontId="22" fillId="0" borderId="1" xfId="0" applyFont="1" applyBorder="1" applyAlignment="1">
      <alignment horizontal="left" vertical="center" wrapText="1"/>
    </xf>
    <xf numFmtId="0" fontId="54" fillId="0" borderId="1" xfId="0" applyFont="1" applyBorder="1" applyAlignment="1">
      <alignment horizontal="center" wrapText="1"/>
    </xf>
    <xf numFmtId="172" fontId="22" fillId="0" borderId="1" xfId="0" applyNumberFormat="1" applyFont="1" applyBorder="1" applyAlignment="1">
      <alignment horizontal="center" vertical="center" wrapText="1"/>
    </xf>
    <xf numFmtId="3" fontId="54" fillId="0" borderId="1" xfId="0" applyNumberFormat="1" applyFont="1" applyBorder="1" applyAlignment="1">
      <alignment horizontal="center" wrapText="1"/>
    </xf>
    <xf numFmtId="170" fontId="54" fillId="0" borderId="1" xfId="0" applyNumberFormat="1" applyFont="1" applyBorder="1" applyAlignment="1">
      <alignment horizontal="center" wrapText="1"/>
    </xf>
    <xf numFmtId="4" fontId="54" fillId="0" borderId="1" xfId="0" applyNumberFormat="1" applyFont="1" applyBorder="1" applyAlignment="1">
      <alignment horizontal="center" wrapText="1"/>
    </xf>
    <xf numFmtId="0" fontId="78" fillId="0" borderId="0" xfId="0" applyFont="1"/>
    <xf numFmtId="0" fontId="78" fillId="16" borderId="3" xfId="0" applyFont="1" applyFill="1" applyBorder="1"/>
    <xf numFmtId="0" fontId="78" fillId="0" borderId="0" xfId="0" applyFont="1" applyAlignment="1">
      <alignment wrapText="1"/>
    </xf>
    <xf numFmtId="0" fontId="79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41" fillId="0" borderId="4" xfId="0" applyFont="1" applyBorder="1" applyAlignment="1">
      <alignment horizontal="left" vertical="center" wrapText="1"/>
    </xf>
    <xf numFmtId="0" fontId="41" fillId="0" borderId="0" xfId="0" applyFont="1" applyAlignment="1">
      <alignment horizontal="left" vertical="center" wrapText="1"/>
    </xf>
    <xf numFmtId="0" fontId="71" fillId="0" borderId="0" xfId="0" applyFont="1" applyAlignment="1">
      <alignment horizontal="left" vertical="center" wrapText="1"/>
    </xf>
    <xf numFmtId="0" fontId="41" fillId="0" borderId="1" xfId="0" applyFont="1" applyBorder="1" applyAlignment="1">
      <alignment horizontal="center" vertical="center" wrapText="1"/>
    </xf>
    <xf numFmtId="14" fontId="40" fillId="0" borderId="0" xfId="0" applyNumberFormat="1" applyFont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1" fontId="80" fillId="0" borderId="0" xfId="0" applyNumberFormat="1" applyFont="1" applyAlignment="1">
      <alignment horizontal="center" vertical="center" wrapText="1"/>
    </xf>
    <xf numFmtId="1" fontId="40" fillId="0" borderId="0" xfId="0" applyNumberFormat="1" applyFont="1" applyAlignment="1">
      <alignment horizontal="center" vertical="center" wrapText="1"/>
    </xf>
    <xf numFmtId="0" fontId="78" fillId="0" borderId="0" xfId="0" applyFont="1" applyAlignment="1">
      <alignment horizontal="left" vertical="center" wrapText="1"/>
    </xf>
    <xf numFmtId="0" fontId="81" fillId="0" borderId="0" xfId="0" applyFont="1" applyAlignment="1">
      <alignment horizontal="left" wrapText="1"/>
    </xf>
    <xf numFmtId="0" fontId="71" fillId="0" borderId="0" xfId="0" applyFont="1" applyAlignment="1">
      <alignment horizontal="left" wrapText="1"/>
    </xf>
    <xf numFmtId="173" fontId="40" fillId="0" borderId="0" xfId="0" applyNumberFormat="1" applyFont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173" fontId="82" fillId="0" borderId="0" xfId="0" applyNumberFormat="1" applyFont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4" fontId="5" fillId="0" borderId="15" xfId="0" applyNumberFormat="1" applyFont="1" applyBorder="1" applyAlignment="1">
      <alignment horizontal="left" vertical="center" wrapText="1"/>
    </xf>
    <xf numFmtId="3" fontId="41" fillId="0" borderId="6" xfId="0" applyNumberFormat="1" applyFont="1" applyBorder="1" applyAlignment="1">
      <alignment horizontal="center" vertical="center" wrapText="1"/>
    </xf>
    <xf numFmtId="173" fontId="83" fillId="0" borderId="0" xfId="0" applyNumberFormat="1" applyFont="1" applyAlignment="1">
      <alignment horizontal="right" vertical="center" wrapText="1"/>
    </xf>
    <xf numFmtId="14" fontId="82" fillId="0" borderId="0" xfId="0" applyNumberFormat="1" applyFont="1" applyAlignment="1">
      <alignment horizontal="center" vertical="center" wrapText="1"/>
    </xf>
    <xf numFmtId="14" fontId="84" fillId="0" borderId="0" xfId="0" applyNumberFormat="1" applyFont="1" applyAlignment="1">
      <alignment horizontal="right" vertical="center" wrapText="1"/>
    </xf>
    <xf numFmtId="0" fontId="41" fillId="0" borderId="1" xfId="0" applyFont="1" applyBorder="1" applyAlignment="1">
      <alignment horizontal="center" wrapText="1"/>
    </xf>
    <xf numFmtId="4" fontId="83" fillId="0" borderId="0" xfId="0" applyNumberFormat="1" applyFont="1" applyAlignment="1">
      <alignment horizontal="right" vertical="center" wrapText="1"/>
    </xf>
    <xf numFmtId="3" fontId="40" fillId="0" borderId="0" xfId="0" applyNumberFormat="1" applyFont="1" applyAlignment="1">
      <alignment horizontal="center" wrapText="1"/>
    </xf>
    <xf numFmtId="4" fontId="40" fillId="0" borderId="0" xfId="0" applyNumberFormat="1" applyFont="1" applyAlignment="1">
      <alignment horizontal="right" vertical="center" wrapText="1"/>
    </xf>
    <xf numFmtId="0" fontId="86" fillId="0" borderId="0" xfId="0" applyFont="1" applyAlignment="1">
      <alignment horizontal="left" vertical="center" wrapText="1"/>
    </xf>
    <xf numFmtId="0" fontId="41" fillId="0" borderId="0" xfId="0" applyFont="1" applyAlignment="1">
      <alignment horizontal="left" wrapText="1"/>
    </xf>
    <xf numFmtId="0" fontId="52" fillId="0" borderId="0" xfId="0" applyFont="1" applyAlignment="1">
      <alignment vertical="center" wrapText="1"/>
    </xf>
    <xf numFmtId="0" fontId="78" fillId="0" borderId="0" xfId="0" applyFont="1" applyAlignment="1">
      <alignment horizontal="left" wrapText="1"/>
    </xf>
    <xf numFmtId="0" fontId="71" fillId="17" borderId="102" xfId="0" applyFont="1" applyFill="1" applyBorder="1" applyAlignment="1">
      <alignment horizontal="center" vertical="center" wrapText="1"/>
    </xf>
    <xf numFmtId="0" fontId="41" fillId="17" borderId="102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left" vertical="center" wrapText="1"/>
    </xf>
    <xf numFmtId="3" fontId="41" fillId="0" borderId="1" xfId="0" applyNumberFormat="1" applyFont="1" applyBorder="1" applyAlignment="1">
      <alignment horizontal="left" vertical="center" wrapText="1"/>
    </xf>
    <xf numFmtId="0" fontId="52" fillId="0" borderId="1" xfId="0" applyFont="1" applyBorder="1" applyAlignment="1">
      <alignment horizontal="center" vertical="center" wrapText="1"/>
    </xf>
    <xf numFmtId="4" fontId="41" fillId="0" borderId="1" xfId="0" applyNumberFormat="1" applyFont="1" applyBorder="1" applyAlignment="1">
      <alignment vertical="center" wrapText="1"/>
    </xf>
    <xf numFmtId="4" fontId="41" fillId="0" borderId="0" xfId="0" applyNumberFormat="1" applyFont="1" applyAlignment="1">
      <alignment vertical="center" wrapText="1"/>
    </xf>
    <xf numFmtId="10" fontId="52" fillId="0" borderId="1" xfId="0" applyNumberFormat="1" applyFont="1" applyBorder="1" applyAlignment="1">
      <alignment horizontal="center" vertical="center" wrapText="1"/>
    </xf>
    <xf numFmtId="10" fontId="52" fillId="0" borderId="6" xfId="0" applyNumberFormat="1" applyFont="1" applyBorder="1" applyAlignment="1">
      <alignment horizontal="center" vertical="center" wrapText="1"/>
    </xf>
    <xf numFmtId="4" fontId="41" fillId="0" borderId="4" xfId="0" applyNumberFormat="1" applyFont="1" applyBorder="1" applyAlignment="1">
      <alignment horizontal="left" vertical="center" wrapText="1"/>
    </xf>
    <xf numFmtId="4" fontId="48" fillId="19" borderId="74" xfId="0" applyNumberFormat="1" applyFont="1" applyFill="1" applyBorder="1" applyAlignment="1">
      <alignment horizontal="center" vertical="center" wrapText="1"/>
    </xf>
    <xf numFmtId="4" fontId="41" fillId="0" borderId="6" xfId="0" applyNumberFormat="1" applyFont="1" applyBorder="1" applyAlignment="1">
      <alignment horizontal="left" vertical="center" wrapText="1"/>
    </xf>
    <xf numFmtId="4" fontId="41" fillId="0" borderId="6" xfId="0" applyNumberFormat="1" applyFont="1" applyBorder="1" applyAlignment="1">
      <alignment vertical="center" wrapText="1"/>
    </xf>
    <xf numFmtId="4" fontId="41" fillId="0" borderId="1" xfId="0" applyNumberFormat="1" applyFont="1" applyBorder="1" applyAlignment="1">
      <alignment horizontal="center" vertical="center" wrapText="1"/>
    </xf>
    <xf numFmtId="4" fontId="41" fillId="0" borderId="0" xfId="0" applyNumberFormat="1" applyFont="1" applyAlignment="1">
      <alignment horizontal="center" vertical="center" wrapText="1"/>
    </xf>
    <xf numFmtId="4" fontId="71" fillId="17" borderId="1" xfId="0" applyNumberFormat="1" applyFont="1" applyFill="1" applyBorder="1" applyAlignment="1">
      <alignment vertical="center" wrapText="1"/>
    </xf>
    <xf numFmtId="4" fontId="71" fillId="0" borderId="0" xfId="0" applyNumberFormat="1" applyFont="1" applyAlignment="1">
      <alignment vertical="center" wrapText="1"/>
    </xf>
    <xf numFmtId="0" fontId="41" fillId="18" borderId="1" xfId="0" applyFont="1" applyFill="1" applyBorder="1" applyAlignment="1">
      <alignment horizontal="right" vertical="center" wrapText="1"/>
    </xf>
    <xf numFmtId="4" fontId="71" fillId="18" borderId="1" xfId="0" applyNumberFormat="1" applyFont="1" applyFill="1" applyBorder="1" applyAlignment="1">
      <alignment vertical="center" wrapText="1"/>
    </xf>
    <xf numFmtId="4" fontId="53" fillId="17" borderId="1" xfId="0" applyNumberFormat="1" applyFont="1" applyFill="1" applyBorder="1" applyAlignment="1">
      <alignment horizontal="right" vertical="center" wrapText="1"/>
    </xf>
    <xf numFmtId="4" fontId="53" fillId="0" borderId="0" xfId="0" applyNumberFormat="1" applyFont="1" applyAlignment="1">
      <alignment horizontal="right" vertical="center" wrapText="1"/>
    </xf>
    <xf numFmtId="0" fontId="77" fillId="0" borderId="0" xfId="0" applyFont="1" applyAlignment="1">
      <alignment horizontal="left" vertical="center" wrapText="1"/>
    </xf>
    <xf numFmtId="0" fontId="58" fillId="0" borderId="0" xfId="0" applyFont="1" applyAlignment="1">
      <alignment horizontal="left" vertical="center" wrapText="1"/>
    </xf>
    <xf numFmtId="0" fontId="63" fillId="0" borderId="0" xfId="0" applyFont="1" applyAlignment="1">
      <alignment horizontal="left" vertical="center" wrapText="1"/>
    </xf>
    <xf numFmtId="0" fontId="63" fillId="0" borderId="1" xfId="0" applyFont="1" applyBorder="1" applyAlignment="1">
      <alignment horizontal="center" vertical="center" wrapText="1"/>
    </xf>
    <xf numFmtId="10" fontId="63" fillId="0" borderId="1" xfId="0" applyNumberFormat="1" applyFont="1" applyBorder="1" applyAlignment="1">
      <alignment horizontal="center" vertical="center" wrapText="1"/>
    </xf>
    <xf numFmtId="2" fontId="39" fillId="0" borderId="1" xfId="0" applyNumberFormat="1" applyFont="1" applyBorder="1" applyAlignment="1">
      <alignment horizontal="right" vertical="center" wrapText="1"/>
    </xf>
    <xf numFmtId="2" fontId="39" fillId="0" borderId="0" xfId="0" applyNumberFormat="1" applyFont="1" applyAlignment="1">
      <alignment horizontal="right" vertical="center" wrapText="1"/>
    </xf>
    <xf numFmtId="174" fontId="63" fillId="0" borderId="1" xfId="0" applyNumberFormat="1" applyFont="1" applyBorder="1" applyAlignment="1">
      <alignment horizontal="center" vertical="center" wrapText="1"/>
    </xf>
    <xf numFmtId="4" fontId="41" fillId="17" borderId="1" xfId="0" applyNumberFormat="1" applyFont="1" applyFill="1" applyBorder="1" applyAlignment="1">
      <alignment horizontal="right" vertical="center" wrapText="1"/>
    </xf>
    <xf numFmtId="4" fontId="41" fillId="0" borderId="0" xfId="0" applyNumberFormat="1" applyFont="1" applyAlignment="1">
      <alignment horizontal="right" vertical="center" wrapText="1"/>
    </xf>
    <xf numFmtId="0" fontId="58" fillId="0" borderId="0" xfId="0" applyFont="1" applyAlignment="1">
      <alignment horizontal="right" vertical="center" wrapText="1"/>
    </xf>
    <xf numFmtId="0" fontId="63" fillId="17" borderId="78" xfId="0" applyFont="1" applyFill="1" applyBorder="1" applyAlignment="1">
      <alignment horizontal="center" vertical="center" wrapText="1"/>
    </xf>
    <xf numFmtId="0" fontId="39" fillId="17" borderId="1" xfId="0" applyFont="1" applyFill="1" applyBorder="1" applyAlignment="1">
      <alignment horizontal="center" vertical="center" wrapText="1"/>
    </xf>
    <xf numFmtId="0" fontId="63" fillId="17" borderId="1" xfId="0" applyFont="1" applyFill="1" applyBorder="1" applyAlignment="1">
      <alignment horizontal="center" vertical="center" wrapText="1"/>
    </xf>
    <xf numFmtId="10" fontId="41" fillId="0" borderId="1" xfId="0" applyNumberFormat="1" applyFont="1" applyBorder="1" applyAlignment="1">
      <alignment horizontal="right" vertical="center" wrapText="1"/>
    </xf>
    <xf numFmtId="4" fontId="41" fillId="0" borderId="1" xfId="0" applyNumberFormat="1" applyFont="1" applyBorder="1" applyAlignment="1">
      <alignment horizontal="right" vertical="center" wrapText="1"/>
    </xf>
    <xf numFmtId="0" fontId="41" fillId="0" borderId="4" xfId="0" applyFont="1" applyBorder="1" applyAlignment="1">
      <alignment horizontal="right" vertical="center" wrapText="1"/>
    </xf>
    <xf numFmtId="9" fontId="41" fillId="0" borderId="6" xfId="0" applyNumberFormat="1" applyFont="1" applyBorder="1" applyAlignment="1">
      <alignment horizontal="left" vertical="center" wrapText="1"/>
    </xf>
    <xf numFmtId="175" fontId="41" fillId="0" borderId="6" xfId="0" applyNumberFormat="1" applyFont="1" applyBorder="1" applyAlignment="1">
      <alignment horizontal="left" vertical="center" wrapText="1"/>
    </xf>
    <xf numFmtId="176" fontId="41" fillId="0" borderId="1" xfId="0" applyNumberFormat="1" applyFont="1" applyBorder="1" applyAlignment="1">
      <alignment horizontal="right" vertical="center" wrapText="1"/>
    </xf>
    <xf numFmtId="176" fontId="41" fillId="17" borderId="1" xfId="0" applyNumberFormat="1" applyFont="1" applyFill="1" applyBorder="1" applyAlignment="1">
      <alignment horizontal="right" vertical="center" wrapText="1"/>
    </xf>
    <xf numFmtId="0" fontId="41" fillId="18" borderId="78" xfId="0" applyFont="1" applyFill="1" applyBorder="1" applyAlignment="1">
      <alignment horizontal="right" vertical="center" wrapText="1"/>
    </xf>
    <xf numFmtId="0" fontId="1" fillId="18" borderId="67" xfId="0" applyFont="1" applyFill="1" applyBorder="1" applyAlignment="1">
      <alignment horizontal="right" vertical="center" wrapText="1"/>
    </xf>
    <xf numFmtId="10" fontId="41" fillId="18" borderId="67" xfId="0" applyNumberFormat="1" applyFont="1" applyFill="1" applyBorder="1" applyAlignment="1">
      <alignment horizontal="right" vertical="center" wrapText="1"/>
    </xf>
    <xf numFmtId="4" fontId="41" fillId="18" borderId="74" xfId="0" applyNumberFormat="1" applyFont="1" applyFill="1" applyBorder="1" applyAlignment="1">
      <alignment horizontal="right" vertical="center" wrapText="1"/>
    </xf>
    <xf numFmtId="0" fontId="71" fillId="17" borderId="1" xfId="0" applyFont="1" applyFill="1" applyBorder="1" applyAlignment="1">
      <alignment horizontal="center" vertical="center" wrapText="1"/>
    </xf>
    <xf numFmtId="4" fontId="41" fillId="0" borderId="13" xfId="0" applyNumberFormat="1" applyFont="1" applyBorder="1" applyAlignment="1">
      <alignment horizontal="right" vertical="center" wrapText="1"/>
    </xf>
    <xf numFmtId="173" fontId="40" fillId="0" borderId="1" xfId="0" applyNumberFormat="1" applyFont="1" applyBorder="1" applyAlignment="1">
      <alignment vertical="center" wrapText="1"/>
    </xf>
    <xf numFmtId="4" fontId="88" fillId="0" borderId="17" xfId="0" applyNumberFormat="1" applyFont="1" applyBorder="1" applyAlignment="1">
      <alignment horizontal="center" vertical="center" wrapText="1"/>
    </xf>
    <xf numFmtId="3" fontId="40" fillId="0" borderId="1" xfId="0" applyNumberFormat="1" applyFont="1" applyBorder="1" applyAlignment="1">
      <alignment vertical="center" wrapText="1"/>
    </xf>
    <xf numFmtId="10" fontId="40" fillId="0" borderId="4" xfId="0" applyNumberFormat="1" applyFont="1" applyBorder="1" applyAlignment="1">
      <alignment vertical="center" wrapText="1"/>
    </xf>
    <xf numFmtId="4" fontId="88" fillId="0" borderId="2" xfId="0" applyNumberFormat="1" applyFont="1" applyBorder="1" applyAlignment="1">
      <alignment horizontal="center" vertical="center" wrapText="1"/>
    </xf>
    <xf numFmtId="173" fontId="40" fillId="0" borderId="4" xfId="0" applyNumberFormat="1" applyFont="1" applyBorder="1" applyAlignment="1">
      <alignment vertical="center" wrapText="1"/>
    </xf>
    <xf numFmtId="4" fontId="41" fillId="0" borderId="17" xfId="0" applyNumberFormat="1" applyFont="1" applyBorder="1" applyAlignment="1">
      <alignment horizontal="center" vertical="center" wrapText="1"/>
    </xf>
    <xf numFmtId="3" fontId="40" fillId="0" borderId="4" xfId="0" applyNumberFormat="1" applyFont="1" applyBorder="1" applyAlignment="1">
      <alignment vertical="center" wrapText="1"/>
    </xf>
    <xf numFmtId="4" fontId="41" fillId="0" borderId="2" xfId="0" applyNumberFormat="1" applyFont="1" applyBorder="1" applyAlignment="1">
      <alignment horizontal="center" vertical="center" wrapText="1"/>
    </xf>
    <xf numFmtId="4" fontId="41" fillId="0" borderId="2" xfId="0" applyNumberFormat="1" applyFont="1" applyBorder="1" applyAlignment="1">
      <alignment horizontal="right" vertical="center" wrapText="1"/>
    </xf>
    <xf numFmtId="0" fontId="41" fillId="17" borderId="1" xfId="0" applyFont="1" applyFill="1" applyBorder="1" applyAlignment="1">
      <alignment horizontal="center" vertical="center" wrapText="1"/>
    </xf>
    <xf numFmtId="4" fontId="39" fillId="0" borderId="1" xfId="0" applyNumberFormat="1" applyFont="1" applyBorder="1" applyAlignment="1">
      <alignment horizontal="right" vertical="center" wrapText="1"/>
    </xf>
    <xf numFmtId="4" fontId="39" fillId="0" borderId="0" xfId="0" applyNumberFormat="1" applyFont="1" applyAlignment="1">
      <alignment horizontal="right" vertical="center" wrapText="1"/>
    </xf>
    <xf numFmtId="4" fontId="39" fillId="17" borderId="1" xfId="0" applyNumberFormat="1" applyFont="1" applyFill="1" applyBorder="1" applyAlignment="1">
      <alignment horizontal="right" vertical="center" wrapText="1"/>
    </xf>
    <xf numFmtId="0" fontId="90" fillId="0" borderId="0" xfId="0" applyFont="1" applyAlignment="1">
      <alignment horizontal="center" vertical="center" wrapText="1"/>
    </xf>
    <xf numFmtId="0" fontId="52" fillId="0" borderId="0" xfId="0" applyFont="1" applyAlignment="1">
      <alignment horizontal="left" vertical="center" wrapText="1"/>
    </xf>
    <xf numFmtId="10" fontId="91" fillId="0" borderId="1" xfId="0" applyNumberFormat="1" applyFont="1" applyBorder="1" applyAlignment="1">
      <alignment horizontal="right" vertical="center" wrapText="1"/>
    </xf>
    <xf numFmtId="0" fontId="92" fillId="0" borderId="1" xfId="0" applyFont="1" applyBorder="1" applyAlignment="1">
      <alignment horizontal="right" vertical="center" wrapText="1"/>
    </xf>
    <xf numFmtId="4" fontId="93" fillId="0" borderId="1" xfId="0" applyNumberFormat="1" applyFont="1" applyBorder="1" applyAlignment="1">
      <alignment horizontal="center" vertical="center" wrapText="1"/>
    </xf>
    <xf numFmtId="0" fontId="91" fillId="2" borderId="1" xfId="0" applyFont="1" applyFill="1" applyBorder="1" applyAlignment="1">
      <alignment horizontal="center" vertical="center" wrapText="1"/>
    </xf>
    <xf numFmtId="4" fontId="52" fillId="0" borderId="1" xfId="0" applyNumberFormat="1" applyFont="1" applyBorder="1" applyAlignment="1">
      <alignment horizontal="right" vertical="center" wrapText="1"/>
    </xf>
    <xf numFmtId="4" fontId="52" fillId="0" borderId="0" xfId="0" applyNumberFormat="1" applyFont="1" applyAlignment="1">
      <alignment horizontal="right" vertical="center" wrapText="1"/>
    </xf>
    <xf numFmtId="0" fontId="94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71" fillId="17" borderId="1" xfId="0" applyFont="1" applyFill="1" applyBorder="1" applyAlignment="1">
      <alignment horizontal="center" wrapText="1"/>
    </xf>
    <xf numFmtId="0" fontId="71" fillId="0" borderId="0" xfId="0" applyFont="1" applyAlignment="1">
      <alignment horizontal="center" wrapText="1"/>
    </xf>
    <xf numFmtId="174" fontId="71" fillId="0" borderId="1" xfId="0" applyNumberFormat="1" applyFont="1" applyBorder="1" applyAlignment="1">
      <alignment horizontal="center" vertical="center" wrapText="1"/>
    </xf>
    <xf numFmtId="0" fontId="41" fillId="13" borderId="1" xfId="0" applyFont="1" applyFill="1" applyBorder="1" applyAlignment="1">
      <alignment horizontal="center" vertical="center" wrapText="1"/>
    </xf>
    <xf numFmtId="4" fontId="71" fillId="13" borderId="1" xfId="0" applyNumberFormat="1" applyFont="1" applyFill="1" applyBorder="1" applyAlignment="1">
      <alignment horizontal="right" vertical="center" wrapText="1"/>
    </xf>
    <xf numFmtId="4" fontId="71" fillId="0" borderId="0" xfId="0" applyNumberFormat="1" applyFont="1" applyAlignment="1">
      <alignment horizontal="right" vertical="center" wrapText="1"/>
    </xf>
    <xf numFmtId="4" fontId="63" fillId="17" borderId="1" xfId="0" applyNumberFormat="1" applyFont="1" applyFill="1" applyBorder="1" applyAlignment="1">
      <alignment horizontal="center" vertical="center" wrapText="1"/>
    </xf>
    <xf numFmtId="4" fontId="63" fillId="0" borderId="0" xfId="0" applyNumberFormat="1" applyFont="1" applyAlignment="1">
      <alignment horizontal="center" vertical="center" wrapText="1"/>
    </xf>
    <xf numFmtId="0" fontId="39" fillId="0" borderId="0" xfId="0" applyFont="1" applyAlignment="1">
      <alignment horizontal="right" vertical="center" wrapText="1"/>
    </xf>
    <xf numFmtId="0" fontId="53" fillId="0" borderId="0" xfId="0" applyFont="1" applyAlignment="1">
      <alignment horizontal="center" vertical="center" wrapText="1"/>
    </xf>
    <xf numFmtId="0" fontId="53" fillId="18" borderId="78" xfId="0" applyFont="1" applyFill="1" applyBorder="1" applyAlignment="1">
      <alignment horizontal="center" vertical="center" wrapText="1"/>
    </xf>
    <xf numFmtId="0" fontId="1" fillId="18" borderId="67" xfId="0" applyFont="1" applyFill="1" applyBorder="1" applyAlignment="1">
      <alignment horizontal="center" vertical="center" wrapText="1"/>
    </xf>
    <xf numFmtId="0" fontId="1" fillId="18" borderId="74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4" fontId="71" fillId="17" borderId="1" xfId="0" applyNumberFormat="1" applyFont="1" applyFill="1" applyBorder="1" applyAlignment="1">
      <alignment horizontal="center" vertical="center" wrapText="1"/>
    </xf>
    <xf numFmtId="4" fontId="71" fillId="0" borderId="0" xfId="0" applyNumberFormat="1" applyFont="1" applyAlignment="1">
      <alignment horizontal="center" vertical="center" wrapText="1"/>
    </xf>
    <xf numFmtId="0" fontId="40" fillId="0" borderId="1" xfId="0" applyFont="1" applyBorder="1" applyAlignment="1">
      <alignment horizontal="center" vertical="center" wrapText="1"/>
    </xf>
    <xf numFmtId="4" fontId="40" fillId="0" borderId="1" xfId="0" applyNumberFormat="1" applyFont="1" applyBorder="1" applyAlignment="1">
      <alignment horizontal="right" vertical="center" wrapText="1"/>
    </xf>
    <xf numFmtId="10" fontId="40" fillId="0" borderId="1" xfId="0" applyNumberFormat="1" applyFont="1" applyBorder="1" applyAlignment="1">
      <alignment horizontal="center" vertical="center" wrapText="1"/>
    </xf>
    <xf numFmtId="10" fontId="41" fillId="0" borderId="1" xfId="0" applyNumberFormat="1" applyFont="1" applyBorder="1" applyAlignment="1">
      <alignment horizontal="center" vertical="center" wrapText="1"/>
    </xf>
    <xf numFmtId="4" fontId="41" fillId="0" borderId="1" xfId="0" applyNumberFormat="1" applyFont="1" applyBorder="1" applyAlignment="1">
      <alignment wrapText="1"/>
    </xf>
    <xf numFmtId="4" fontId="41" fillId="0" borderId="0" xfId="0" applyNumberFormat="1" applyFont="1" applyAlignment="1">
      <alignment wrapText="1"/>
    </xf>
    <xf numFmtId="10" fontId="41" fillId="0" borderId="1" xfId="0" applyNumberFormat="1" applyFont="1" applyBorder="1" applyAlignment="1">
      <alignment horizontal="center" wrapText="1"/>
    </xf>
    <xf numFmtId="4" fontId="41" fillId="0" borderId="1" xfId="0" applyNumberFormat="1" applyFont="1" applyBorder="1" applyAlignment="1">
      <alignment horizontal="center" wrapText="1"/>
    </xf>
    <xf numFmtId="4" fontId="41" fillId="0" borderId="0" xfId="0" applyNumberFormat="1" applyFont="1" applyAlignment="1">
      <alignment horizontal="center" wrapText="1"/>
    </xf>
    <xf numFmtId="10" fontId="40" fillId="0" borderId="1" xfId="0" applyNumberFormat="1" applyFont="1" applyBorder="1" applyAlignment="1">
      <alignment horizontal="right" vertical="center" wrapText="1"/>
    </xf>
    <xf numFmtId="0" fontId="89" fillId="0" borderId="0" xfId="0" applyFont="1" applyAlignment="1">
      <alignment horizontal="left" vertical="center" wrapText="1"/>
    </xf>
    <xf numFmtId="0" fontId="89" fillId="0" borderId="0" xfId="0" applyFont="1" applyAlignment="1">
      <alignment horizontal="center" vertical="center" wrapText="1"/>
    </xf>
    <xf numFmtId="0" fontId="95" fillId="0" borderId="0" xfId="0" applyFont="1" applyAlignment="1">
      <alignment vertical="center" wrapText="1"/>
    </xf>
    <xf numFmtId="49" fontId="41" fillId="0" borderId="1" xfId="0" applyNumberFormat="1" applyFont="1" applyBorder="1" applyAlignment="1">
      <alignment horizontal="center" vertical="center" wrapText="1"/>
    </xf>
    <xf numFmtId="49" fontId="41" fillId="0" borderId="4" xfId="0" applyNumberFormat="1" applyFont="1" applyBorder="1" applyAlignment="1">
      <alignment horizontal="center" vertical="center" wrapText="1"/>
    </xf>
    <xf numFmtId="49" fontId="96" fillId="0" borderId="0" xfId="0" applyNumberFormat="1" applyFont="1" applyAlignment="1">
      <alignment horizontal="left" vertical="center" wrapText="1"/>
    </xf>
    <xf numFmtId="49" fontId="41" fillId="0" borderId="0" xfId="0" applyNumberFormat="1" applyFont="1" applyAlignment="1">
      <alignment horizontal="left" vertical="center" wrapText="1"/>
    </xf>
    <xf numFmtId="0" fontId="41" fillId="0" borderId="93" xfId="0" applyFont="1" applyBorder="1" applyAlignment="1">
      <alignment horizontal="left" vertical="center" wrapText="1"/>
    </xf>
    <xf numFmtId="177" fontId="40" fillId="0" borderId="0" xfId="0" applyNumberFormat="1" applyFont="1" applyAlignment="1">
      <alignment horizontal="left" wrapText="1"/>
    </xf>
    <xf numFmtId="177" fontId="40" fillId="16" borderId="103" xfId="0" applyNumberFormat="1" applyFont="1" applyFill="1" applyBorder="1" applyAlignment="1">
      <alignment horizontal="left" wrapText="1"/>
    </xf>
    <xf numFmtId="3" fontId="41" fillId="0" borderId="1" xfId="0" applyNumberFormat="1" applyFont="1" applyBorder="1" applyAlignment="1">
      <alignment horizontal="center" vertical="center" wrapText="1"/>
    </xf>
    <xf numFmtId="3" fontId="82" fillId="17" borderId="1" xfId="0" applyNumberFormat="1" applyFont="1" applyFill="1" applyBorder="1" applyAlignment="1">
      <alignment horizontal="center" vertical="center" wrapText="1"/>
    </xf>
    <xf numFmtId="4" fontId="82" fillId="0" borderId="0" xfId="0" applyNumberFormat="1" applyFont="1" applyAlignment="1">
      <alignment horizontal="center" vertical="center" wrapText="1"/>
    </xf>
    <xf numFmtId="173" fontId="59" fillId="0" borderId="0" xfId="0" applyNumberFormat="1" applyFont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 vertical="center" wrapText="1"/>
    </xf>
    <xf numFmtId="10" fontId="41" fillId="0" borderId="1" xfId="0" applyNumberFormat="1" applyFont="1" applyBorder="1" applyAlignment="1">
      <alignment horizontal="left" vertical="center" wrapText="1"/>
    </xf>
    <xf numFmtId="10" fontId="41" fillId="0" borderId="6" xfId="0" applyNumberFormat="1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wrapText="1"/>
    </xf>
    <xf numFmtId="10" fontId="41" fillId="0" borderId="99" xfId="0" applyNumberFormat="1" applyFont="1" applyBorder="1" applyAlignment="1">
      <alignment horizontal="center" vertical="center" wrapText="1"/>
    </xf>
    <xf numFmtId="0" fontId="71" fillId="17" borderId="109" xfId="0" applyFont="1" applyFill="1" applyBorder="1" applyAlignment="1">
      <alignment horizontal="center" vertical="center" wrapText="1"/>
    </xf>
    <xf numFmtId="4" fontId="41" fillId="0" borderId="17" xfId="0" applyNumberFormat="1" applyFont="1" applyBorder="1" applyAlignment="1">
      <alignment horizontal="right" vertical="center" wrapText="1"/>
    </xf>
    <xf numFmtId="0" fontId="41" fillId="0" borderId="0" xfId="0" applyFont="1" applyAlignment="1">
      <alignment horizontal="center" vertical="center"/>
    </xf>
    <xf numFmtId="173" fontId="83" fillId="0" borderId="0" xfId="0" applyNumberFormat="1" applyFont="1" applyAlignment="1">
      <alignment horizontal="right" vertical="center"/>
    </xf>
    <xf numFmtId="4" fontId="83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left"/>
    </xf>
    <xf numFmtId="4" fontId="41" fillId="0" borderId="0" xfId="0" applyNumberFormat="1" applyFont="1" applyAlignment="1">
      <alignment vertical="center"/>
    </xf>
    <xf numFmtId="4" fontId="41" fillId="0" borderId="0" xfId="0" applyNumberFormat="1" applyFont="1" applyAlignment="1">
      <alignment horizontal="center" vertical="center"/>
    </xf>
    <xf numFmtId="4" fontId="71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0" fontId="63" fillId="0" borderId="0" xfId="0" applyFont="1" applyAlignment="1">
      <alignment horizontal="left" vertical="center"/>
    </xf>
    <xf numFmtId="4" fontId="41" fillId="0" borderId="0" xfId="0" applyNumberFormat="1" applyFont="1" applyAlignment="1">
      <alignment horizontal="right" vertical="center"/>
    </xf>
    <xf numFmtId="0" fontId="58" fillId="0" borderId="0" xfId="0" applyFont="1" applyAlignment="1">
      <alignment horizontal="right" vertical="center"/>
    </xf>
    <xf numFmtId="0" fontId="52" fillId="0" borderId="0" xfId="0" applyFont="1" applyAlignment="1">
      <alignment horizontal="left" vertical="center"/>
    </xf>
    <xf numFmtId="0" fontId="71" fillId="0" borderId="0" xfId="0" applyFont="1" applyAlignment="1">
      <alignment horizontal="center" vertical="center"/>
    </xf>
    <xf numFmtId="0" fontId="41" fillId="0" borderId="0" xfId="0" applyFont="1" applyAlignment="1">
      <alignment horizontal="right" vertical="center"/>
    </xf>
    <xf numFmtId="0" fontId="71" fillId="0" borderId="0" xfId="0" applyFont="1" applyAlignment="1">
      <alignment horizontal="center"/>
    </xf>
    <xf numFmtId="4" fontId="71" fillId="0" borderId="0" xfId="0" applyNumberFormat="1" applyFont="1" applyAlignment="1">
      <alignment horizontal="right" vertical="center"/>
    </xf>
    <xf numFmtId="4" fontId="63" fillId="0" borderId="0" xfId="0" applyNumberFormat="1" applyFont="1" applyAlignment="1">
      <alignment horizontal="center" vertical="center"/>
    </xf>
    <xf numFmtId="4" fontId="39" fillId="0" borderId="0" xfId="0" applyNumberFormat="1" applyFont="1" applyAlignment="1">
      <alignment horizontal="right" vertical="center"/>
    </xf>
    <xf numFmtId="0" fontId="39" fillId="0" borderId="0" xfId="0" applyFont="1" applyAlignment="1">
      <alignment horizontal="right" vertical="center"/>
    </xf>
    <xf numFmtId="0" fontId="53" fillId="0" borderId="0" xfId="0" applyFont="1" applyAlignment="1">
      <alignment horizontal="center" vertical="center"/>
    </xf>
    <xf numFmtId="0" fontId="78" fillId="0" borderId="0" xfId="0" applyFont="1" applyAlignment="1">
      <alignment horizontal="left" vertical="center"/>
    </xf>
    <xf numFmtId="4" fontId="40" fillId="0" borderId="0" xfId="0" applyNumberFormat="1" applyFont="1" applyAlignment="1">
      <alignment horizontal="right" vertical="center"/>
    </xf>
    <xf numFmtId="4" fontId="41" fillId="0" borderId="0" xfId="0" applyNumberFormat="1" applyFont="1"/>
    <xf numFmtId="4" fontId="41" fillId="0" borderId="0" xfId="0" applyNumberFormat="1" applyFont="1" applyAlignment="1">
      <alignment horizontal="center"/>
    </xf>
    <xf numFmtId="0" fontId="89" fillId="0" borderId="0" xfId="0" applyFont="1" applyAlignment="1">
      <alignment horizontal="left" vertical="center"/>
    </xf>
    <xf numFmtId="0" fontId="89" fillId="0" borderId="0" xfId="0" applyFont="1" applyAlignment="1">
      <alignment horizontal="center" vertical="center"/>
    </xf>
    <xf numFmtId="0" fontId="95" fillId="0" borderId="0" xfId="0" applyFont="1" applyAlignment="1">
      <alignment vertical="center"/>
    </xf>
    <xf numFmtId="177" fontId="40" fillId="0" borderId="0" xfId="0" applyNumberFormat="1" applyFont="1" applyAlignment="1">
      <alignment horizontal="left"/>
    </xf>
    <xf numFmtId="4" fontId="82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left"/>
    </xf>
    <xf numFmtId="0" fontId="53" fillId="0" borderId="0" xfId="0" applyFont="1" applyAlignment="1">
      <alignment horizontal="center"/>
    </xf>
    <xf numFmtId="173" fontId="59" fillId="0" borderId="0" xfId="0" applyNumberFormat="1" applyFont="1" applyAlignment="1">
      <alignment horizontal="center" vertical="center"/>
    </xf>
    <xf numFmtId="0" fontId="78" fillId="0" borderId="0" xfId="0" applyFont="1" applyAlignment="1">
      <alignment horizontal="center"/>
    </xf>
    <xf numFmtId="0" fontId="97" fillId="0" borderId="0" xfId="0" applyFont="1"/>
    <xf numFmtId="0" fontId="97" fillId="0" borderId="0" xfId="0" quotePrefix="1" applyFont="1"/>
    <xf numFmtId="0" fontId="78" fillId="0" borderId="0" xfId="0" applyFont="1" applyAlignment="1">
      <alignment vertical="center"/>
    </xf>
    <xf numFmtId="10" fontId="78" fillId="0" borderId="0" xfId="0" applyNumberFormat="1" applyFont="1" applyAlignment="1">
      <alignment horizontal="center" vertical="center"/>
    </xf>
    <xf numFmtId="172" fontId="78" fillId="0" borderId="0" xfId="0" applyNumberFormat="1" applyFont="1" applyAlignment="1">
      <alignment vertical="center"/>
    </xf>
    <xf numFmtId="0" fontId="41" fillId="0" borderId="1" xfId="0" applyFont="1" applyBorder="1" applyAlignment="1">
      <alignment horizontal="center"/>
    </xf>
    <xf numFmtId="4" fontId="41" fillId="0" borderId="1" xfId="0" applyNumberFormat="1" applyFont="1" applyBorder="1" applyAlignment="1">
      <alignment vertical="center"/>
    </xf>
    <xf numFmtId="4" fontId="78" fillId="0" borderId="0" xfId="0" applyNumberFormat="1" applyFont="1"/>
    <xf numFmtId="10" fontId="41" fillId="0" borderId="1" xfId="0" applyNumberFormat="1" applyFont="1" applyBorder="1" applyAlignment="1">
      <alignment horizontal="center" vertical="center"/>
    </xf>
    <xf numFmtId="10" fontId="41" fillId="0" borderId="6" xfId="0" applyNumberFormat="1" applyFont="1" applyBorder="1" applyAlignment="1">
      <alignment horizontal="center" vertical="center"/>
    </xf>
    <xf numFmtId="4" fontId="39" fillId="0" borderId="6" xfId="0" applyNumberFormat="1" applyFont="1" applyBorder="1" applyAlignment="1">
      <alignment horizontal="center" vertical="center" wrapText="1"/>
    </xf>
    <xf numFmtId="4" fontId="41" fillId="0" borderId="1" xfId="0" applyNumberFormat="1" applyFont="1" applyBorder="1" applyAlignment="1">
      <alignment horizontal="center" vertical="center"/>
    </xf>
    <xf numFmtId="4" fontId="71" fillId="17" borderId="1" xfId="0" applyNumberFormat="1" applyFont="1" applyFill="1" applyBorder="1" applyAlignment="1">
      <alignment vertical="center"/>
    </xf>
    <xf numFmtId="4" fontId="71" fillId="18" borderId="1" xfId="0" applyNumberFormat="1" applyFont="1" applyFill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10" fontId="63" fillId="0" borderId="1" xfId="0" applyNumberFormat="1" applyFont="1" applyBorder="1" applyAlignment="1">
      <alignment horizontal="center" vertical="center"/>
    </xf>
    <xf numFmtId="174" fontId="63" fillId="0" borderId="1" xfId="0" applyNumberFormat="1" applyFont="1" applyBorder="1" applyAlignment="1">
      <alignment horizontal="center" vertical="center"/>
    </xf>
    <xf numFmtId="4" fontId="41" fillId="17" borderId="1" xfId="0" applyNumberFormat="1" applyFont="1" applyFill="1" applyBorder="1" applyAlignment="1">
      <alignment horizontal="right" vertical="center"/>
    </xf>
    <xf numFmtId="0" fontId="63" fillId="17" borderId="78" xfId="0" applyFont="1" applyFill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10" fontId="41" fillId="0" borderId="1" xfId="0" applyNumberFormat="1" applyFont="1" applyBorder="1" applyAlignment="1">
      <alignment horizontal="right" vertical="center"/>
    </xf>
    <xf numFmtId="4" fontId="41" fillId="0" borderId="1" xfId="0" applyNumberFormat="1" applyFont="1" applyBorder="1" applyAlignment="1">
      <alignment horizontal="right" vertical="center"/>
    </xf>
    <xf numFmtId="176" fontId="41" fillId="0" borderId="1" xfId="0" applyNumberFormat="1" applyFont="1" applyBorder="1" applyAlignment="1">
      <alignment horizontal="right" vertical="center"/>
    </xf>
    <xf numFmtId="176" fontId="41" fillId="17" borderId="1" xfId="0" applyNumberFormat="1" applyFont="1" applyFill="1" applyBorder="1" applyAlignment="1">
      <alignment horizontal="right" vertical="center"/>
    </xf>
    <xf numFmtId="0" fontId="41" fillId="18" borderId="78" xfId="0" applyFont="1" applyFill="1" applyBorder="1" applyAlignment="1">
      <alignment horizontal="right" vertical="center"/>
    </xf>
    <xf numFmtId="0" fontId="1" fillId="18" borderId="67" xfId="0" applyFont="1" applyFill="1" applyBorder="1" applyAlignment="1">
      <alignment horizontal="right" vertical="center"/>
    </xf>
    <xf numFmtId="10" fontId="41" fillId="18" borderId="67" xfId="0" applyNumberFormat="1" applyFont="1" applyFill="1" applyBorder="1" applyAlignment="1">
      <alignment horizontal="right" vertical="center"/>
    </xf>
    <xf numFmtId="4" fontId="41" fillId="18" borderId="74" xfId="0" applyNumberFormat="1" applyFont="1" applyFill="1" applyBorder="1" applyAlignment="1">
      <alignment horizontal="right" vertical="center"/>
    </xf>
    <xf numFmtId="0" fontId="71" fillId="17" borderId="1" xfId="0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4" fontId="41" fillId="0" borderId="13" xfId="0" applyNumberFormat="1" applyFont="1" applyBorder="1" applyAlignment="1">
      <alignment horizontal="right" vertical="center"/>
    </xf>
    <xf numFmtId="173" fontId="40" fillId="0" borderId="1" xfId="0" applyNumberFormat="1" applyFont="1" applyBorder="1" applyAlignment="1">
      <alignment vertical="center"/>
    </xf>
    <xf numFmtId="4" fontId="88" fillId="0" borderId="17" xfId="0" applyNumberFormat="1" applyFont="1" applyBorder="1" applyAlignment="1">
      <alignment horizontal="center" vertical="center"/>
    </xf>
    <xf numFmtId="3" fontId="40" fillId="0" borderId="1" xfId="0" applyNumberFormat="1" applyFont="1" applyBorder="1" applyAlignment="1">
      <alignment vertical="center"/>
    </xf>
    <xf numFmtId="10" fontId="40" fillId="0" borderId="4" xfId="0" applyNumberFormat="1" applyFont="1" applyBorder="1" applyAlignment="1">
      <alignment vertical="center"/>
    </xf>
    <xf numFmtId="4" fontId="88" fillId="0" borderId="2" xfId="0" applyNumberFormat="1" applyFont="1" applyBorder="1" applyAlignment="1">
      <alignment horizontal="center" vertical="center"/>
    </xf>
    <xf numFmtId="4" fontId="41" fillId="0" borderId="17" xfId="0" applyNumberFormat="1" applyFont="1" applyBorder="1" applyAlignment="1">
      <alignment horizontal="center" vertical="center"/>
    </xf>
    <xf numFmtId="4" fontId="41" fillId="0" borderId="2" xfId="0" applyNumberFormat="1" applyFont="1" applyBorder="1" applyAlignment="1">
      <alignment horizontal="center" vertical="center"/>
    </xf>
    <xf numFmtId="0" fontId="41" fillId="17" borderId="1" xfId="0" applyFont="1" applyFill="1" applyBorder="1" applyAlignment="1">
      <alignment horizontal="center" vertical="center"/>
    </xf>
    <xf numFmtId="10" fontId="91" fillId="0" borderId="1" xfId="0" applyNumberFormat="1" applyFont="1" applyBorder="1" applyAlignment="1">
      <alignment horizontal="right" vertical="center"/>
    </xf>
    <xf numFmtId="0" fontId="71" fillId="17" borderId="1" xfId="0" applyFont="1" applyFill="1" applyBorder="1" applyAlignment="1">
      <alignment horizontal="center"/>
    </xf>
    <xf numFmtId="0" fontId="41" fillId="13" borderId="1" xfId="0" applyFont="1" applyFill="1" applyBorder="1" applyAlignment="1">
      <alignment horizontal="center" vertical="center"/>
    </xf>
    <xf numFmtId="4" fontId="71" fillId="13" borderId="1" xfId="0" applyNumberFormat="1" applyFont="1" applyFill="1" applyBorder="1" applyAlignment="1">
      <alignment horizontal="right" vertical="center"/>
    </xf>
    <xf numFmtId="0" fontId="63" fillId="17" borderId="1" xfId="0" applyFont="1" applyFill="1" applyBorder="1" applyAlignment="1">
      <alignment horizontal="center" vertical="center"/>
    </xf>
    <xf numFmtId="4" fontId="63" fillId="17" borderId="1" xfId="0" applyNumberFormat="1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4" fontId="39" fillId="0" borderId="1" xfId="0" applyNumberFormat="1" applyFont="1" applyBorder="1" applyAlignment="1">
      <alignment horizontal="right" vertical="center"/>
    </xf>
    <xf numFmtId="4" fontId="39" fillId="17" borderId="1" xfId="0" applyNumberFormat="1" applyFont="1" applyFill="1" applyBorder="1" applyAlignment="1">
      <alignment horizontal="right" vertical="center"/>
    </xf>
    <xf numFmtId="0" fontId="53" fillId="18" borderId="78" xfId="0" applyFont="1" applyFill="1" applyBorder="1" applyAlignment="1">
      <alignment horizontal="center" vertical="center"/>
    </xf>
    <xf numFmtId="0" fontId="1" fillId="18" borderId="67" xfId="0" applyFont="1" applyFill="1" applyBorder="1" applyAlignment="1">
      <alignment horizontal="center" vertical="center"/>
    </xf>
    <xf numFmtId="0" fontId="1" fillId="18" borderId="74" xfId="0" applyFont="1" applyFill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4" fontId="40" fillId="0" borderId="1" xfId="0" applyNumberFormat="1" applyFont="1" applyBorder="1" applyAlignment="1">
      <alignment horizontal="right" vertical="center"/>
    </xf>
    <xf numFmtId="10" fontId="40" fillId="0" borderId="1" xfId="0" applyNumberFormat="1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4" fontId="41" fillId="0" borderId="1" xfId="0" applyNumberFormat="1" applyFont="1" applyBorder="1"/>
    <xf numFmtId="4" fontId="41" fillId="0" borderId="1" xfId="0" applyNumberFormat="1" applyFont="1" applyBorder="1" applyAlignment="1">
      <alignment horizontal="center"/>
    </xf>
    <xf numFmtId="10" fontId="40" fillId="0" borderId="1" xfId="0" applyNumberFormat="1" applyFont="1" applyBorder="1" applyAlignment="1">
      <alignment horizontal="right" vertical="center"/>
    </xf>
    <xf numFmtId="177" fontId="40" fillId="16" borderId="103" xfId="0" applyNumberFormat="1" applyFont="1" applyFill="1" applyBorder="1" applyAlignment="1">
      <alignment horizontal="left"/>
    </xf>
    <xf numFmtId="177" fontId="78" fillId="0" borderId="0" xfId="0" applyNumberFormat="1" applyFont="1"/>
    <xf numFmtId="177" fontId="78" fillId="0" borderId="0" xfId="0" applyNumberFormat="1" applyFont="1" applyAlignment="1">
      <alignment vertical="center"/>
    </xf>
    <xf numFmtId="49" fontId="1" fillId="3" borderId="63" xfId="0" applyNumberFormat="1" applyFont="1" applyFill="1" applyBorder="1" applyAlignment="1">
      <alignment horizontal="center" wrapText="1"/>
    </xf>
    <xf numFmtId="0" fontId="21" fillId="0" borderId="64" xfId="0" applyFont="1" applyBorder="1"/>
    <xf numFmtId="49" fontId="1" fillId="6" borderId="63" xfId="0" applyNumberFormat="1" applyFont="1" applyFill="1" applyBorder="1" applyAlignment="1">
      <alignment horizontal="center" wrapText="1"/>
    </xf>
    <xf numFmtId="0" fontId="28" fillId="6" borderId="27" xfId="0" applyFont="1" applyFill="1" applyBorder="1" applyAlignment="1">
      <alignment horizontal="center" vertical="center" textRotation="90" wrapText="1"/>
    </xf>
    <xf numFmtId="0" fontId="21" fillId="0" borderId="37" xfId="0" applyFont="1" applyBorder="1"/>
    <xf numFmtId="0" fontId="21" fillId="0" borderId="53" xfId="0" applyFont="1" applyBorder="1"/>
    <xf numFmtId="0" fontId="28" fillId="6" borderId="28" xfId="0" applyFont="1" applyFill="1" applyBorder="1" applyAlignment="1">
      <alignment horizontal="center" vertical="center" wrapText="1"/>
    </xf>
    <xf numFmtId="0" fontId="21" fillId="0" borderId="38" xfId="0" applyFont="1" applyBorder="1"/>
    <xf numFmtId="0" fontId="21" fillId="0" borderId="54" xfId="0" applyFont="1" applyBorder="1"/>
    <xf numFmtId="0" fontId="28" fillId="3" borderId="25" xfId="0" applyFont="1" applyFill="1" applyBorder="1" applyAlignment="1">
      <alignment horizontal="center" vertical="center" wrapText="1"/>
    </xf>
    <xf numFmtId="0" fontId="21" fillId="0" borderId="41" xfId="0" applyFont="1" applyBorder="1"/>
    <xf numFmtId="0" fontId="21" fillId="0" borderId="50" xfId="0" applyFont="1" applyBorder="1"/>
    <xf numFmtId="0" fontId="24" fillId="0" borderId="13" xfId="0" applyFont="1" applyBorder="1" applyAlignment="1">
      <alignment horizontal="center" vertical="center"/>
    </xf>
    <xf numFmtId="0" fontId="21" fillId="0" borderId="17" xfId="0" applyFont="1" applyBorder="1"/>
    <xf numFmtId="0" fontId="21" fillId="0" borderId="44" xfId="0" applyFont="1" applyBorder="1"/>
    <xf numFmtId="0" fontId="25" fillId="0" borderId="13" xfId="0" applyFont="1" applyBorder="1" applyAlignment="1">
      <alignment horizontal="center" vertical="center" textRotation="90" wrapText="1"/>
    </xf>
    <xf numFmtId="0" fontId="25" fillId="0" borderId="13" xfId="0" applyFont="1" applyBorder="1" applyAlignment="1">
      <alignment horizontal="center" vertical="center" wrapText="1"/>
    </xf>
    <xf numFmtId="0" fontId="26" fillId="3" borderId="14" xfId="0" applyFont="1" applyFill="1" applyBorder="1" applyAlignment="1">
      <alignment horizontal="center" vertical="center"/>
    </xf>
    <xf numFmtId="0" fontId="21" fillId="0" borderId="15" xfId="0" applyFont="1" applyBorder="1"/>
    <xf numFmtId="0" fontId="21" fillId="0" borderId="16" xfId="0" applyFont="1" applyBorder="1"/>
    <xf numFmtId="0" fontId="26" fillId="6" borderId="14" xfId="0" applyFont="1" applyFill="1" applyBorder="1" applyAlignment="1">
      <alignment horizontal="center" vertical="center"/>
    </xf>
    <xf numFmtId="0" fontId="28" fillId="6" borderId="25" xfId="0" applyFont="1" applyFill="1" applyBorder="1" applyAlignment="1">
      <alignment horizontal="center" vertical="center" wrapText="1"/>
    </xf>
    <xf numFmtId="0" fontId="29" fillId="3" borderId="21" xfId="0" applyFont="1" applyFill="1" applyBorder="1" applyAlignment="1">
      <alignment horizontal="center" wrapText="1"/>
    </xf>
    <xf numFmtId="0" fontId="21" fillId="0" borderId="48" xfId="0" applyFont="1" applyBorder="1"/>
    <xf numFmtId="0" fontId="29" fillId="6" borderId="21" xfId="0" applyFont="1" applyFill="1" applyBorder="1" applyAlignment="1">
      <alignment horizontal="center" wrapText="1"/>
    </xf>
    <xf numFmtId="0" fontId="30" fillId="6" borderId="21" xfId="0" applyFont="1" applyFill="1" applyBorder="1" applyAlignment="1">
      <alignment horizontal="center" wrapText="1"/>
    </xf>
    <xf numFmtId="0" fontId="28" fillId="3" borderId="22" xfId="0" applyFont="1" applyFill="1" applyBorder="1" applyAlignment="1">
      <alignment horizontal="center" vertical="center" wrapText="1"/>
    </xf>
    <xf numFmtId="0" fontId="21" fillId="0" borderId="23" xfId="0" applyFont="1" applyBorder="1"/>
    <xf numFmtId="0" fontId="21" fillId="0" borderId="24" xfId="0" applyFont="1" applyBorder="1"/>
    <xf numFmtId="0" fontId="27" fillId="6" borderId="26" xfId="0" applyFont="1" applyFill="1" applyBorder="1" applyAlignment="1">
      <alignment horizontal="center" vertical="center" textRotation="90" wrapText="1"/>
    </xf>
    <xf numFmtId="0" fontId="21" fillId="0" borderId="42" xfId="0" applyFont="1" applyBorder="1"/>
    <xf numFmtId="0" fontId="21" fillId="0" borderId="52" xfId="0" applyFont="1" applyBorder="1"/>
    <xf numFmtId="0" fontId="28" fillId="6" borderId="29" xfId="0" applyFont="1" applyFill="1" applyBorder="1" applyAlignment="1">
      <alignment horizontal="center" vertical="center" wrapText="1"/>
    </xf>
    <xf numFmtId="0" fontId="21" fillId="0" borderId="30" xfId="0" applyFont="1" applyBorder="1"/>
    <xf numFmtId="0" fontId="21" fillId="0" borderId="31" xfId="0" applyFont="1" applyBorder="1"/>
    <xf numFmtId="49" fontId="1" fillId="7" borderId="63" xfId="0" applyNumberFormat="1" applyFont="1" applyFill="1" applyBorder="1" applyAlignment="1">
      <alignment horizontal="center" wrapText="1"/>
    </xf>
    <xf numFmtId="0" fontId="28" fillId="6" borderId="32" xfId="0" applyFont="1" applyFill="1" applyBorder="1" applyAlignment="1">
      <alignment horizontal="center" vertical="center" wrapText="1"/>
    </xf>
    <xf numFmtId="0" fontId="21" fillId="0" borderId="56" xfId="0" applyFont="1" applyBorder="1"/>
    <xf numFmtId="0" fontId="29" fillId="7" borderId="21" xfId="0" applyFont="1" applyFill="1" applyBorder="1" applyAlignment="1">
      <alignment horizontal="center" wrapText="1"/>
    </xf>
    <xf numFmtId="0" fontId="30" fillId="7" borderId="21" xfId="0" applyFont="1" applyFill="1" applyBorder="1" applyAlignment="1">
      <alignment horizontal="center" wrapText="1"/>
    </xf>
    <xf numFmtId="0" fontId="27" fillId="7" borderId="26" xfId="0" applyFont="1" applyFill="1" applyBorder="1" applyAlignment="1">
      <alignment horizontal="center" vertical="center" textRotation="90" wrapText="1"/>
    </xf>
    <xf numFmtId="0" fontId="28" fillId="7" borderId="27" xfId="0" applyFont="1" applyFill="1" applyBorder="1" applyAlignment="1">
      <alignment horizontal="center" vertical="center" textRotation="90" wrapText="1"/>
    </xf>
    <xf numFmtId="0" fontId="28" fillId="7" borderId="32" xfId="0" applyFont="1" applyFill="1" applyBorder="1" applyAlignment="1">
      <alignment horizontal="center" vertical="center" wrapText="1"/>
    </xf>
    <xf numFmtId="0" fontId="28" fillId="7" borderId="29" xfId="0" applyFont="1" applyFill="1" applyBorder="1" applyAlignment="1">
      <alignment horizontal="center" vertical="center" wrapText="1"/>
    </xf>
    <xf numFmtId="49" fontId="1" fillId="9" borderId="63" xfId="0" applyNumberFormat="1" applyFont="1" applyFill="1" applyBorder="1" applyAlignment="1">
      <alignment horizontal="center" wrapText="1"/>
    </xf>
    <xf numFmtId="0" fontId="28" fillId="9" borderId="32" xfId="0" applyFont="1" applyFill="1" applyBorder="1" applyAlignment="1">
      <alignment horizontal="center" vertical="center" wrapText="1"/>
    </xf>
    <xf numFmtId="0" fontId="27" fillId="9" borderId="26" xfId="0" applyFont="1" applyFill="1" applyBorder="1" applyAlignment="1">
      <alignment horizontal="center" vertical="center" textRotation="90" wrapText="1"/>
    </xf>
    <xf numFmtId="0" fontId="28" fillId="9" borderId="27" xfId="0" applyFont="1" applyFill="1" applyBorder="1" applyAlignment="1">
      <alignment horizontal="center" vertical="center" textRotation="90" wrapText="1"/>
    </xf>
    <xf numFmtId="0" fontId="28" fillId="9" borderId="29" xfId="0" applyFont="1" applyFill="1" applyBorder="1" applyAlignment="1">
      <alignment horizontal="center" vertical="center" wrapText="1"/>
    </xf>
    <xf numFmtId="0" fontId="28" fillId="9" borderId="25" xfId="0" applyFont="1" applyFill="1" applyBorder="1" applyAlignment="1">
      <alignment horizontal="center" vertical="center" wrapText="1"/>
    </xf>
    <xf numFmtId="49" fontId="1" fillId="2" borderId="63" xfId="0" applyNumberFormat="1" applyFont="1" applyFill="1" applyBorder="1" applyAlignment="1">
      <alignment horizontal="center" wrapText="1"/>
    </xf>
    <xf numFmtId="0" fontId="28" fillId="8" borderId="25" xfId="0" applyFont="1" applyFill="1" applyBorder="1" applyAlignment="1">
      <alignment horizontal="center" vertical="center" wrapText="1"/>
    </xf>
    <xf numFmtId="49" fontId="1" fillId="8" borderId="63" xfId="0" applyNumberFormat="1" applyFont="1" applyFill="1" applyBorder="1" applyAlignment="1">
      <alignment horizontal="center" wrapText="1"/>
    </xf>
    <xf numFmtId="0" fontId="28" fillId="2" borderId="25" xfId="0" applyFont="1" applyFill="1" applyBorder="1" applyAlignment="1">
      <alignment horizontal="center" vertical="center" wrapText="1"/>
    </xf>
    <xf numFmtId="0" fontId="28" fillId="2" borderId="32" xfId="0" applyFont="1" applyFill="1" applyBorder="1" applyAlignment="1">
      <alignment horizontal="center" vertical="center" wrapText="1"/>
    </xf>
    <xf numFmtId="0" fontId="28" fillId="8" borderId="32" xfId="0" applyFont="1" applyFill="1" applyBorder="1" applyAlignment="1">
      <alignment horizontal="center" vertical="center" wrapText="1"/>
    </xf>
    <xf numFmtId="0" fontId="27" fillId="2" borderId="26" xfId="0" applyFont="1" applyFill="1" applyBorder="1" applyAlignment="1">
      <alignment horizontal="center" vertical="center" textRotation="90" wrapText="1"/>
    </xf>
    <xf numFmtId="0" fontId="28" fillId="2" borderId="27" xfId="0" applyFont="1" applyFill="1" applyBorder="1" applyAlignment="1">
      <alignment horizontal="center" vertical="center" textRotation="90" wrapText="1"/>
    </xf>
    <xf numFmtId="0" fontId="28" fillId="2" borderId="29" xfId="0" applyFont="1" applyFill="1" applyBorder="1" applyAlignment="1">
      <alignment horizontal="center" vertical="center" wrapText="1"/>
    </xf>
    <xf numFmtId="0" fontId="28" fillId="8" borderId="29" xfId="0" applyFont="1" applyFill="1" applyBorder="1" applyAlignment="1">
      <alignment horizontal="center" vertical="center" wrapText="1"/>
    </xf>
    <xf numFmtId="49" fontId="1" fillId="7" borderId="75" xfId="0" applyNumberFormat="1" applyFont="1" applyFill="1" applyBorder="1" applyAlignment="1">
      <alignment horizontal="center" wrapText="1"/>
    </xf>
    <xf numFmtId="0" fontId="21" fillId="0" borderId="76" xfId="0" applyFont="1" applyBorder="1"/>
    <xf numFmtId="49" fontId="5" fillId="6" borderId="75" xfId="0" applyNumberFormat="1" applyFont="1" applyFill="1" applyBorder="1" applyAlignment="1">
      <alignment horizontal="center" wrapText="1"/>
    </xf>
    <xf numFmtId="49" fontId="5" fillId="7" borderId="75" xfId="0" applyNumberFormat="1" applyFont="1" applyFill="1" applyBorder="1" applyAlignment="1">
      <alignment horizontal="center" wrapText="1"/>
    </xf>
    <xf numFmtId="49" fontId="1" fillId="6" borderId="75" xfId="0" applyNumberFormat="1" applyFont="1" applyFill="1" applyBorder="1" applyAlignment="1">
      <alignment horizontal="center" wrapText="1"/>
    </xf>
    <xf numFmtId="0" fontId="26" fillId="2" borderId="14" xfId="0" applyFont="1" applyFill="1" applyBorder="1" applyAlignment="1">
      <alignment horizontal="center" vertical="center"/>
    </xf>
    <xf numFmtId="0" fontId="28" fillId="3" borderId="27" xfId="0" applyFont="1" applyFill="1" applyBorder="1" applyAlignment="1">
      <alignment horizontal="center" vertical="center" textRotation="90" wrapText="1"/>
    </xf>
    <xf numFmtId="0" fontId="28" fillId="3" borderId="32" xfId="0" applyFont="1" applyFill="1" applyBorder="1" applyAlignment="1">
      <alignment horizontal="center" vertical="center" wrapText="1"/>
    </xf>
    <xf numFmtId="0" fontId="28" fillId="3" borderId="29" xfId="0" applyFont="1" applyFill="1" applyBorder="1" applyAlignment="1">
      <alignment horizontal="center" vertical="center" wrapText="1"/>
    </xf>
    <xf numFmtId="0" fontId="28" fillId="7" borderId="25" xfId="0" applyFont="1" applyFill="1" applyBorder="1" applyAlignment="1">
      <alignment horizontal="center" vertical="center" wrapText="1"/>
    </xf>
    <xf numFmtId="49" fontId="1" fillId="10" borderId="63" xfId="0" applyNumberFormat="1" applyFont="1" applyFill="1" applyBorder="1" applyAlignment="1">
      <alignment horizontal="center" wrapText="1"/>
    </xf>
    <xf numFmtId="0" fontId="27" fillId="3" borderId="26" xfId="0" applyFont="1" applyFill="1" applyBorder="1" applyAlignment="1">
      <alignment horizontal="center" vertical="center" textRotation="90" wrapText="1"/>
    </xf>
    <xf numFmtId="0" fontId="28" fillId="10" borderId="32" xfId="0" applyFont="1" applyFill="1" applyBorder="1" applyAlignment="1">
      <alignment horizontal="center" vertical="center" wrapText="1"/>
    </xf>
    <xf numFmtId="0" fontId="28" fillId="10" borderId="29" xfId="0" applyFont="1" applyFill="1" applyBorder="1" applyAlignment="1">
      <alignment horizontal="center" vertical="center" wrapText="1"/>
    </xf>
    <xf numFmtId="0" fontId="28" fillId="10" borderId="25" xfId="0" applyFont="1" applyFill="1" applyBorder="1" applyAlignment="1">
      <alignment horizontal="center" vertical="center" wrapText="1"/>
    </xf>
    <xf numFmtId="0" fontId="26" fillId="7" borderId="14" xfId="0" applyFont="1" applyFill="1" applyBorder="1" applyAlignment="1">
      <alignment horizontal="center" vertical="center"/>
    </xf>
    <xf numFmtId="0" fontId="27" fillId="3" borderId="18" xfId="0" applyFont="1" applyFill="1" applyBorder="1" applyAlignment="1">
      <alignment horizontal="center" vertical="center" textRotation="90" wrapText="1"/>
    </xf>
    <xf numFmtId="0" fontId="21" fillId="0" borderId="35" xfId="0" applyFont="1" applyBorder="1"/>
    <xf numFmtId="0" fontId="21" fillId="0" borderId="45" xfId="0" applyFont="1" applyBorder="1"/>
    <xf numFmtId="0" fontId="28" fillId="3" borderId="20" xfId="0" applyFont="1" applyFill="1" applyBorder="1" applyAlignment="1">
      <alignment horizontal="center" vertical="center" textRotation="90" wrapText="1"/>
    </xf>
    <xf numFmtId="0" fontId="21" fillId="0" borderId="47" xfId="0" applyFont="1" applyBorder="1"/>
    <xf numFmtId="0" fontId="28" fillId="3" borderId="21" xfId="0" applyFont="1" applyFill="1" applyBorder="1" applyAlignment="1">
      <alignment horizontal="center" vertical="center" wrapText="1"/>
    </xf>
    <xf numFmtId="0" fontId="30" fillId="3" borderId="21" xfId="0" applyFont="1" applyFill="1" applyBorder="1" applyAlignment="1">
      <alignment horizontal="center" wrapText="1"/>
    </xf>
    <xf numFmtId="0" fontId="29" fillId="2" borderId="21" xfId="0" applyFont="1" applyFill="1" applyBorder="1" applyAlignment="1">
      <alignment horizontal="center" wrapText="1"/>
    </xf>
    <xf numFmtId="0" fontId="30" fillId="2" borderId="21" xfId="0" applyFont="1" applyFill="1" applyBorder="1" applyAlignment="1">
      <alignment horizontal="center" wrapText="1"/>
    </xf>
    <xf numFmtId="0" fontId="29" fillId="10" borderId="21" xfId="0" applyFont="1" applyFill="1" applyBorder="1" applyAlignment="1">
      <alignment horizontal="center" wrapText="1"/>
    </xf>
    <xf numFmtId="0" fontId="30" fillId="10" borderId="21" xfId="0" applyFont="1" applyFill="1" applyBorder="1" applyAlignment="1">
      <alignment horizontal="center" wrapText="1"/>
    </xf>
    <xf numFmtId="0" fontId="27" fillId="10" borderId="26" xfId="0" applyFont="1" applyFill="1" applyBorder="1" applyAlignment="1">
      <alignment horizontal="center" vertical="center" textRotation="90" wrapText="1"/>
    </xf>
    <xf numFmtId="0" fontId="28" fillId="10" borderId="27" xfId="0" applyFont="1" applyFill="1" applyBorder="1" applyAlignment="1">
      <alignment horizontal="center" vertical="center" textRotation="90" wrapText="1"/>
    </xf>
    <xf numFmtId="0" fontId="23" fillId="5" borderId="9" xfId="0" applyFont="1" applyFill="1" applyBorder="1" applyAlignment="1">
      <alignment horizontal="left"/>
    </xf>
    <xf numFmtId="0" fontId="21" fillId="0" borderId="10" xfId="0" applyFont="1" applyBorder="1"/>
    <xf numFmtId="0" fontId="1" fillId="0" borderId="0" xfId="0" applyFont="1"/>
    <xf numFmtId="0" fontId="0" fillId="0" borderId="0" xfId="0" applyFont="1" applyAlignment="1"/>
    <xf numFmtId="0" fontId="6" fillId="0" borderId="4" xfId="0" applyFont="1" applyBorder="1" applyAlignment="1">
      <alignment horizontal="center"/>
    </xf>
    <xf numFmtId="0" fontId="21" fillId="0" borderId="5" xfId="0" applyFont="1" applyBorder="1"/>
    <xf numFmtId="0" fontId="21" fillId="0" borderId="6" xfId="0" applyFont="1" applyBorder="1"/>
    <xf numFmtId="0" fontId="23" fillId="4" borderId="9" xfId="0" applyFont="1" applyFill="1" applyBorder="1" applyAlignment="1">
      <alignment horizontal="left"/>
    </xf>
    <xf numFmtId="0" fontId="23" fillId="5" borderId="11" xfId="0" applyFont="1" applyFill="1" applyBorder="1" applyAlignment="1">
      <alignment horizontal="left"/>
    </xf>
    <xf numFmtId="0" fontId="21" fillId="0" borderId="12" xfId="0" applyFont="1" applyBorder="1"/>
    <xf numFmtId="0" fontId="30" fillId="9" borderId="21" xfId="0" applyFont="1" applyFill="1" applyBorder="1" applyAlignment="1">
      <alignment horizontal="center" wrapText="1"/>
    </xf>
    <xf numFmtId="0" fontId="29" fillId="9" borderId="21" xfId="0" applyFont="1" applyFill="1" applyBorder="1" applyAlignment="1">
      <alignment horizontal="center" wrapText="1"/>
    </xf>
    <xf numFmtId="0" fontId="29" fillId="8" borderId="21" xfId="0" applyFont="1" applyFill="1" applyBorder="1" applyAlignment="1">
      <alignment horizontal="center" wrapText="1"/>
    </xf>
    <xf numFmtId="0" fontId="30" fillId="8" borderId="21" xfId="0" applyFont="1" applyFill="1" applyBorder="1" applyAlignment="1">
      <alignment horizontal="center" wrapText="1"/>
    </xf>
    <xf numFmtId="0" fontId="28" fillId="2" borderId="33" xfId="0" applyFont="1" applyFill="1" applyBorder="1" applyAlignment="1">
      <alignment horizontal="center" vertical="center" wrapText="1"/>
    </xf>
    <xf numFmtId="0" fontId="21" fillId="0" borderId="43" xfId="0" applyFont="1" applyBorder="1"/>
    <xf numFmtId="0" fontId="21" fillId="0" borderId="58" xfId="0" applyFont="1" applyBorder="1"/>
    <xf numFmtId="0" fontId="27" fillId="8" borderId="26" xfId="0" applyFont="1" applyFill="1" applyBorder="1" applyAlignment="1">
      <alignment horizontal="center" vertical="center" textRotation="90" wrapText="1"/>
    </xf>
    <xf numFmtId="0" fontId="28" fillId="8" borderId="27" xfId="0" applyFont="1" applyFill="1" applyBorder="1" applyAlignment="1">
      <alignment horizontal="center" vertical="center" textRotation="90" wrapText="1"/>
    </xf>
    <xf numFmtId="0" fontId="28" fillId="11" borderId="32" xfId="0" applyFont="1" applyFill="1" applyBorder="1" applyAlignment="1">
      <alignment horizontal="center" vertical="center" wrapText="1"/>
    </xf>
    <xf numFmtId="0" fontId="29" fillId="11" borderId="21" xfId="0" applyFont="1" applyFill="1" applyBorder="1" applyAlignment="1">
      <alignment horizontal="center" wrapText="1"/>
    </xf>
    <xf numFmtId="0" fontId="27" fillId="11" borderId="26" xfId="0" applyFont="1" applyFill="1" applyBorder="1" applyAlignment="1">
      <alignment horizontal="center" vertical="center" textRotation="90" wrapText="1"/>
    </xf>
    <xf numFmtId="0" fontId="30" fillId="11" borderId="21" xfId="0" applyFont="1" applyFill="1" applyBorder="1" applyAlignment="1">
      <alignment horizontal="center" wrapText="1"/>
    </xf>
    <xf numFmtId="0" fontId="28" fillId="11" borderId="29" xfId="0" applyFont="1" applyFill="1" applyBorder="1" applyAlignment="1">
      <alignment horizontal="center" vertical="center" wrapText="1"/>
    </xf>
    <xf numFmtId="0" fontId="28" fillId="11" borderId="25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46" fillId="2" borderId="77" xfId="0" applyFont="1" applyFill="1" applyBorder="1" applyAlignment="1">
      <alignment horizontal="center" vertical="center" wrapText="1"/>
    </xf>
    <xf numFmtId="0" fontId="48" fillId="14" borderId="25" xfId="0" applyFont="1" applyFill="1" applyBorder="1" applyAlignment="1">
      <alignment horizontal="center" vertical="center" wrapText="1"/>
    </xf>
    <xf numFmtId="0" fontId="21" fillId="0" borderId="80" xfId="0" applyFont="1" applyBorder="1"/>
    <xf numFmtId="10" fontId="50" fillId="14" borderId="25" xfId="0" applyNumberFormat="1" applyFont="1" applyFill="1" applyBorder="1" applyAlignment="1">
      <alignment horizontal="center" vertical="center" wrapText="1"/>
    </xf>
    <xf numFmtId="0" fontId="43" fillId="12" borderId="4" xfId="0" applyFont="1" applyFill="1" applyBorder="1" applyAlignment="1">
      <alignment horizontal="left" vertical="center" wrapText="1"/>
    </xf>
    <xf numFmtId="164" fontId="43" fillId="12" borderId="4" xfId="0" applyNumberFormat="1" applyFont="1" applyFill="1" applyBorder="1" applyAlignment="1">
      <alignment horizontal="left" vertical="center" wrapText="1"/>
    </xf>
    <xf numFmtId="0" fontId="47" fillId="2" borderId="25" xfId="0" applyFont="1" applyFill="1" applyBorder="1" applyAlignment="1">
      <alignment horizontal="center" vertical="center" wrapText="1"/>
    </xf>
    <xf numFmtId="0" fontId="45" fillId="12" borderId="4" xfId="0" applyFont="1" applyFill="1" applyBorder="1" applyAlignment="1">
      <alignment horizontal="left" vertical="center" wrapText="1"/>
    </xf>
    <xf numFmtId="0" fontId="43" fillId="12" borderId="79" xfId="0" applyFont="1" applyFill="1" applyBorder="1" applyAlignment="1">
      <alignment horizontal="left" vertical="center" wrapText="1"/>
    </xf>
    <xf numFmtId="0" fontId="41" fillId="2" borderId="77" xfId="0" applyFont="1" applyFill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4" fontId="41" fillId="0" borderId="4" xfId="0" applyNumberFormat="1" applyFont="1" applyBorder="1" applyAlignment="1">
      <alignment horizontal="center" vertical="center" wrapText="1"/>
    </xf>
    <xf numFmtId="4" fontId="82" fillId="17" borderId="4" xfId="0" applyNumberFormat="1" applyFont="1" applyFill="1" applyBorder="1" applyAlignment="1">
      <alignment horizontal="center" vertical="center" wrapText="1"/>
    </xf>
    <xf numFmtId="0" fontId="41" fillId="0" borderId="4" xfId="0" applyFont="1" applyBorder="1" applyAlignment="1">
      <alignment horizontal="left" vertical="center" wrapText="1"/>
    </xf>
    <xf numFmtId="0" fontId="41" fillId="14" borderId="4" xfId="0" applyFont="1" applyFill="1" applyBorder="1" applyAlignment="1">
      <alignment horizontal="left" vertical="center" wrapText="1"/>
    </xf>
    <xf numFmtId="4" fontId="41" fillId="0" borderId="5" xfId="0" applyNumberFormat="1" applyFont="1" applyBorder="1" applyAlignment="1">
      <alignment horizontal="center" vertical="center" wrapText="1"/>
    </xf>
    <xf numFmtId="0" fontId="52" fillId="17" borderId="4" xfId="0" applyFont="1" applyFill="1" applyBorder="1" applyAlignment="1">
      <alignment horizontal="right" vertical="center" wrapText="1"/>
    </xf>
    <xf numFmtId="0" fontId="41" fillId="17" borderId="4" xfId="0" applyFont="1" applyFill="1" applyBorder="1" applyAlignment="1">
      <alignment horizontal="center" vertical="center" wrapText="1"/>
    </xf>
    <xf numFmtId="0" fontId="41" fillId="0" borderId="5" xfId="0" applyFont="1" applyBorder="1" applyAlignment="1">
      <alignment horizontal="left" vertical="center" wrapText="1"/>
    </xf>
    <xf numFmtId="49" fontId="41" fillId="17" borderId="4" xfId="0" applyNumberFormat="1" applyFont="1" applyFill="1" applyBorder="1" applyAlignment="1">
      <alignment horizontal="right" vertical="center" wrapText="1"/>
    </xf>
    <xf numFmtId="49" fontId="96" fillId="0" borderId="4" xfId="0" applyNumberFormat="1" applyFont="1" applyBorder="1" applyAlignment="1">
      <alignment horizontal="left" vertical="center" wrapText="1"/>
    </xf>
    <xf numFmtId="49" fontId="41" fillId="2" borderId="4" xfId="0" applyNumberFormat="1" applyFont="1" applyFill="1" applyBorder="1" applyAlignment="1">
      <alignment horizontal="left" vertical="center" wrapText="1"/>
    </xf>
    <xf numFmtId="0" fontId="71" fillId="0" borderId="93" xfId="0" applyFont="1" applyBorder="1" applyAlignment="1">
      <alignment horizontal="left" vertical="center" wrapText="1"/>
    </xf>
    <xf numFmtId="0" fontId="21" fillId="0" borderId="92" xfId="0" applyFont="1" applyBorder="1"/>
    <xf numFmtId="0" fontId="41" fillId="18" borderId="104" xfId="0" applyFont="1" applyFill="1" applyBorder="1" applyAlignment="1">
      <alignment horizontal="right" vertical="center" wrapText="1"/>
    </xf>
    <xf numFmtId="0" fontId="21" fillId="0" borderId="81" xfId="0" applyFont="1" applyBorder="1"/>
    <xf numFmtId="0" fontId="21" fillId="0" borderId="105" xfId="0" applyFont="1" applyBorder="1"/>
    <xf numFmtId="0" fontId="78" fillId="0" borderId="100" xfId="0" applyFont="1" applyBorder="1" applyAlignment="1">
      <alignment horizontal="left" vertical="center" wrapText="1"/>
    </xf>
    <xf numFmtId="0" fontId="21" fillId="0" borderId="69" xfId="0" applyFont="1" applyBorder="1"/>
    <xf numFmtId="0" fontId="21" fillId="0" borderId="101" xfId="0" applyFont="1" applyBorder="1"/>
    <xf numFmtId="0" fontId="53" fillId="0" borderId="4" xfId="0" applyFont="1" applyBorder="1" applyAlignment="1">
      <alignment horizontal="left" vertical="center" wrapText="1"/>
    </xf>
    <xf numFmtId="173" fontId="59" fillId="0" borderId="4" xfId="0" applyNumberFormat="1" applyFont="1" applyBorder="1" applyAlignment="1">
      <alignment horizontal="center" vertical="center" wrapText="1"/>
    </xf>
    <xf numFmtId="0" fontId="41" fillId="18" borderId="4" xfId="0" applyFont="1" applyFill="1" applyBorder="1" applyAlignment="1">
      <alignment horizontal="left" vertical="center" wrapText="1"/>
    </xf>
    <xf numFmtId="0" fontId="41" fillId="18" borderId="4" xfId="0" applyFont="1" applyFill="1" applyBorder="1" applyAlignment="1">
      <alignment horizontal="left" wrapText="1"/>
    </xf>
    <xf numFmtId="0" fontId="53" fillId="18" borderId="79" xfId="0" applyFont="1" applyFill="1" applyBorder="1" applyAlignment="1">
      <alignment horizontal="center" wrapText="1"/>
    </xf>
    <xf numFmtId="0" fontId="21" fillId="0" borderId="106" xfId="0" applyFont="1" applyBorder="1"/>
    <xf numFmtId="1" fontId="59" fillId="0" borderId="4" xfId="0" applyNumberFormat="1" applyFont="1" applyBorder="1" applyAlignment="1">
      <alignment horizontal="center" vertical="center" wrapText="1"/>
    </xf>
    <xf numFmtId="0" fontId="53" fillId="18" borderId="4" xfId="0" applyFont="1" applyFill="1" applyBorder="1" applyAlignment="1">
      <alignment horizontal="left" vertical="center" wrapText="1"/>
    </xf>
    <xf numFmtId="0" fontId="41" fillId="0" borderId="4" xfId="0" applyFont="1" applyBorder="1" applyAlignment="1">
      <alignment wrapText="1"/>
    </xf>
    <xf numFmtId="0" fontId="1" fillId="0" borderId="4" xfId="0" applyFont="1" applyBorder="1" applyAlignment="1">
      <alignment horizontal="left" vertical="center" wrapText="1"/>
    </xf>
    <xf numFmtId="0" fontId="41" fillId="17" borderId="4" xfId="0" applyFont="1" applyFill="1" applyBorder="1" applyAlignment="1">
      <alignment horizontal="right" vertical="center" wrapText="1"/>
    </xf>
    <xf numFmtId="0" fontId="41" fillId="18" borderId="4" xfId="0" applyFont="1" applyFill="1" applyBorder="1" applyAlignment="1">
      <alignment horizontal="right" vertical="center" wrapText="1"/>
    </xf>
    <xf numFmtId="0" fontId="40" fillId="0" borderId="4" xfId="0" applyFont="1" applyBorder="1" applyAlignment="1">
      <alignment horizontal="right" vertical="center" wrapText="1"/>
    </xf>
    <xf numFmtId="0" fontId="40" fillId="0" borderId="93" xfId="0" applyFont="1" applyBorder="1" applyAlignment="1">
      <alignment horizontal="center" vertical="center" wrapText="1"/>
    </xf>
    <xf numFmtId="0" fontId="21" fillId="0" borderId="93" xfId="0" applyFont="1" applyBorder="1"/>
    <xf numFmtId="0" fontId="21" fillId="0" borderId="100" xfId="0" applyFont="1" applyBorder="1"/>
    <xf numFmtId="0" fontId="89" fillId="0" borderId="0" xfId="0" applyFont="1" applyAlignment="1">
      <alignment horizontal="left" vertical="center" wrapText="1"/>
    </xf>
    <xf numFmtId="0" fontId="89" fillId="0" borderId="0" xfId="0" applyFont="1" applyAlignment="1">
      <alignment horizontal="center" vertical="center" wrapText="1"/>
    </xf>
    <xf numFmtId="0" fontId="89" fillId="0" borderId="69" xfId="0" applyFont="1" applyBorder="1" applyAlignment="1">
      <alignment horizontal="left" vertical="center" wrapText="1"/>
    </xf>
    <xf numFmtId="0" fontId="95" fillId="18" borderId="4" xfId="0" applyFont="1" applyFill="1" applyBorder="1" applyAlignment="1">
      <alignment vertical="center" wrapText="1"/>
    </xf>
    <xf numFmtId="0" fontId="78" fillId="0" borderId="4" xfId="0" applyFont="1" applyBorder="1" applyAlignment="1">
      <alignment horizontal="left" vertical="center" wrapText="1"/>
    </xf>
    <xf numFmtId="0" fontId="52" fillId="0" borderId="4" xfId="0" applyFont="1" applyBorder="1" applyAlignment="1">
      <alignment horizontal="left" vertical="center" wrapText="1"/>
    </xf>
    <xf numFmtId="0" fontId="71" fillId="17" borderId="4" xfId="0" applyFont="1" applyFill="1" applyBorder="1" applyAlignment="1">
      <alignment horizontal="left" vertical="center" wrapText="1"/>
    </xf>
    <xf numFmtId="0" fontId="63" fillId="0" borderId="4" xfId="0" applyFont="1" applyBorder="1" applyAlignment="1">
      <alignment horizontal="left" vertical="center" wrapText="1"/>
    </xf>
    <xf numFmtId="0" fontId="86" fillId="0" borderId="4" xfId="0" applyFont="1" applyBorder="1" applyAlignment="1">
      <alignment horizontal="left" vertical="center" wrapText="1"/>
    </xf>
    <xf numFmtId="0" fontId="39" fillId="17" borderId="4" xfId="0" applyFont="1" applyFill="1" applyBorder="1" applyAlignment="1">
      <alignment horizontal="right" vertical="center" wrapText="1"/>
    </xf>
    <xf numFmtId="0" fontId="90" fillId="18" borderId="4" xfId="0" applyFont="1" applyFill="1" applyBorder="1" applyAlignment="1">
      <alignment horizontal="center" vertical="center" wrapText="1"/>
    </xf>
    <xf numFmtId="0" fontId="71" fillId="17" borderId="4" xfId="0" applyFont="1" applyFill="1" applyBorder="1" applyAlignment="1">
      <alignment horizontal="center" vertical="center" wrapText="1"/>
    </xf>
    <xf numFmtId="0" fontId="41" fillId="18" borderId="4" xfId="0" applyFont="1" applyFill="1" applyBorder="1" applyAlignment="1">
      <alignment horizontal="center" vertical="center" wrapText="1"/>
    </xf>
    <xf numFmtId="0" fontId="58" fillId="0" borderId="4" xfId="0" applyFont="1" applyBorder="1" applyAlignment="1">
      <alignment horizontal="left" vertical="center" wrapText="1"/>
    </xf>
    <xf numFmtId="0" fontId="63" fillId="17" borderId="4" xfId="0" applyFont="1" applyFill="1" applyBorder="1" applyAlignment="1">
      <alignment horizontal="center" vertical="center" wrapText="1"/>
    </xf>
    <xf numFmtId="0" fontId="39" fillId="0" borderId="4" xfId="0" applyFont="1" applyBorder="1" applyAlignment="1">
      <alignment horizontal="left" vertical="center" wrapText="1"/>
    </xf>
    <xf numFmtId="0" fontId="63" fillId="17" borderId="4" xfId="0" applyFont="1" applyFill="1" applyBorder="1" applyAlignment="1">
      <alignment horizontal="left" vertical="center" wrapText="1"/>
    </xf>
    <xf numFmtId="0" fontId="63" fillId="0" borderId="4" xfId="0" applyFont="1" applyBorder="1" applyAlignment="1">
      <alignment horizontal="center" vertical="center" wrapText="1"/>
    </xf>
    <xf numFmtId="10" fontId="87" fillId="0" borderId="4" xfId="0" applyNumberFormat="1" applyFont="1" applyBorder="1" applyAlignment="1">
      <alignment horizontal="left" vertical="center" wrapText="1"/>
    </xf>
    <xf numFmtId="0" fontId="58" fillId="18" borderId="4" xfId="0" applyFont="1" applyFill="1" applyBorder="1" applyAlignment="1">
      <alignment horizontal="right" vertical="center" wrapText="1"/>
    </xf>
    <xf numFmtId="0" fontId="86" fillId="18" borderId="4" xfId="0" applyFont="1" applyFill="1" applyBorder="1" applyAlignment="1">
      <alignment horizontal="left" vertical="center" wrapText="1"/>
    </xf>
    <xf numFmtId="0" fontId="53" fillId="17" borderId="4" xfId="0" applyFont="1" applyFill="1" applyBorder="1" applyAlignment="1">
      <alignment horizontal="left" vertical="center" wrapText="1"/>
    </xf>
    <xf numFmtId="0" fontId="77" fillId="0" borderId="4" xfId="0" applyFont="1" applyBorder="1" applyAlignment="1">
      <alignment horizontal="left" vertical="center" wrapText="1"/>
    </xf>
    <xf numFmtId="10" fontId="85" fillId="0" borderId="5" xfId="0" applyNumberFormat="1" applyFont="1" applyBorder="1" applyAlignment="1">
      <alignment horizontal="left" vertical="center" wrapText="1"/>
    </xf>
    <xf numFmtId="4" fontId="41" fillId="0" borderId="4" xfId="0" applyNumberFormat="1" applyFont="1" applyBorder="1" applyAlignment="1">
      <alignment horizontal="left" vertical="center" wrapText="1"/>
    </xf>
    <xf numFmtId="0" fontId="52" fillId="0" borderId="4" xfId="0" applyFont="1" applyBorder="1" applyAlignment="1">
      <alignment vertical="center" wrapText="1"/>
    </xf>
    <xf numFmtId="0" fontId="40" fillId="0" borderId="4" xfId="0" applyFont="1" applyBorder="1" applyAlignment="1">
      <alignment horizontal="left" vertical="center" wrapText="1"/>
    </xf>
    <xf numFmtId="4" fontId="83" fillId="0" borderId="4" xfId="0" applyNumberFormat="1" applyFont="1" applyBorder="1" applyAlignment="1">
      <alignment horizontal="right" vertical="center" wrapText="1"/>
    </xf>
    <xf numFmtId="3" fontId="52" fillId="0" borderId="4" xfId="0" applyNumberFormat="1" applyFont="1" applyBorder="1" applyAlignment="1">
      <alignment horizontal="center" vertical="center" wrapText="1"/>
    </xf>
    <xf numFmtId="4" fontId="40" fillId="0" borderId="4" xfId="0" applyNumberFormat="1" applyFont="1" applyBorder="1" applyAlignment="1">
      <alignment horizontal="right" vertical="center" wrapText="1"/>
    </xf>
    <xf numFmtId="10" fontId="85" fillId="0" borderId="4" xfId="0" applyNumberFormat="1" applyFont="1" applyBorder="1" applyAlignment="1">
      <alignment horizontal="center" vertical="center" wrapText="1"/>
    </xf>
    <xf numFmtId="1" fontId="40" fillId="0" borderId="4" xfId="0" applyNumberFormat="1" applyFont="1" applyBorder="1" applyAlignment="1">
      <alignment horizontal="center" vertical="center" wrapText="1"/>
    </xf>
    <xf numFmtId="0" fontId="71" fillId="0" borderId="4" xfId="0" applyFont="1" applyBorder="1" applyAlignment="1">
      <alignment horizontal="center" vertical="center" wrapText="1"/>
    </xf>
    <xf numFmtId="0" fontId="80" fillId="9" borderId="4" xfId="0" applyFont="1" applyFill="1" applyBorder="1" applyAlignment="1">
      <alignment horizontal="left" vertical="center" wrapText="1"/>
    </xf>
    <xf numFmtId="0" fontId="80" fillId="9" borderId="4" xfId="0" applyFont="1" applyFill="1" applyBorder="1" applyAlignment="1">
      <alignment horizontal="center" vertical="center" wrapText="1"/>
    </xf>
    <xf numFmtId="1" fontId="80" fillId="9" borderId="4" xfId="0" applyNumberFormat="1" applyFont="1" applyFill="1" applyBorder="1" applyAlignment="1">
      <alignment horizontal="center" vertical="center" wrapText="1"/>
    </xf>
    <xf numFmtId="14" fontId="82" fillId="19" borderId="4" xfId="0" applyNumberFormat="1" applyFont="1" applyFill="1" applyBorder="1" applyAlignment="1">
      <alignment horizontal="center" vertical="center" wrapText="1"/>
    </xf>
    <xf numFmtId="0" fontId="41" fillId="0" borderId="100" xfId="0" applyFont="1" applyBorder="1" applyAlignment="1">
      <alignment horizontal="left" vertical="center" wrapText="1"/>
    </xf>
    <xf numFmtId="14" fontId="84" fillId="0" borderId="4" xfId="0" applyNumberFormat="1" applyFont="1" applyBorder="1" applyAlignment="1">
      <alignment horizontal="right" vertical="center" wrapText="1"/>
    </xf>
    <xf numFmtId="0" fontId="79" fillId="0" borderId="98" xfId="0" applyFont="1" applyBorder="1" applyAlignment="1">
      <alignment horizontal="center" vertical="center" wrapText="1"/>
    </xf>
    <xf numFmtId="0" fontId="21" fillId="0" borderId="8" xfId="0" applyFont="1" applyBorder="1"/>
    <xf numFmtId="0" fontId="21" fillId="0" borderId="99" xfId="0" applyFont="1" applyBorder="1"/>
    <xf numFmtId="0" fontId="48" fillId="0" borderId="100" xfId="0" applyFont="1" applyBorder="1" applyAlignment="1">
      <alignment horizontal="center" vertical="center" wrapText="1"/>
    </xf>
    <xf numFmtId="0" fontId="40" fillId="0" borderId="100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center" wrapText="1"/>
    </xf>
    <xf numFmtId="164" fontId="41" fillId="0" borderId="4" xfId="0" applyNumberFormat="1" applyFont="1" applyBorder="1" applyAlignment="1">
      <alignment horizontal="left" vertical="center" wrapText="1"/>
    </xf>
    <xf numFmtId="14" fontId="40" fillId="0" borderId="4" xfId="0" applyNumberFormat="1" applyFont="1" applyBorder="1" applyAlignment="1">
      <alignment horizontal="center" vertical="center" wrapText="1"/>
    </xf>
    <xf numFmtId="1" fontId="40" fillId="17" borderId="4" xfId="0" applyNumberFormat="1" applyFont="1" applyFill="1" applyBorder="1" applyAlignment="1">
      <alignment horizontal="center" vertical="center" wrapText="1"/>
    </xf>
    <xf numFmtId="0" fontId="40" fillId="17" borderId="4" xfId="0" applyFont="1" applyFill="1" applyBorder="1" applyAlignment="1">
      <alignment horizontal="right" vertical="center" wrapText="1"/>
    </xf>
    <xf numFmtId="0" fontId="81" fillId="0" borderId="4" xfId="0" applyFont="1" applyBorder="1" applyAlignment="1">
      <alignment horizontal="left" wrapText="1"/>
    </xf>
    <xf numFmtId="0" fontId="71" fillId="18" borderId="4" xfId="0" applyFont="1" applyFill="1" applyBorder="1" applyAlignment="1">
      <alignment horizontal="left" wrapText="1"/>
    </xf>
    <xf numFmtId="173" fontId="40" fillId="0" borderId="4" xfId="0" applyNumberFormat="1" applyFont="1" applyBorder="1" applyAlignment="1">
      <alignment horizontal="center" vertical="center" wrapText="1"/>
    </xf>
    <xf numFmtId="0" fontId="39" fillId="0" borderId="98" xfId="0" applyFont="1" applyBorder="1" applyAlignment="1">
      <alignment horizontal="left" vertical="center" wrapText="1"/>
    </xf>
    <xf numFmtId="173" fontId="82" fillId="19" borderId="4" xfId="0" applyNumberFormat="1" applyFont="1" applyFill="1" applyBorder="1" applyAlignment="1">
      <alignment horizontal="center" vertical="center" wrapText="1"/>
    </xf>
    <xf numFmtId="0" fontId="41" fillId="0" borderId="14" xfId="0" applyFont="1" applyBorder="1" applyAlignment="1">
      <alignment horizontal="left" vertical="center" wrapText="1"/>
    </xf>
    <xf numFmtId="173" fontId="83" fillId="0" borderId="4" xfId="0" applyNumberFormat="1" applyFont="1" applyBorder="1" applyAlignment="1">
      <alignment horizontal="right" vertical="center" wrapText="1"/>
    </xf>
    <xf numFmtId="0" fontId="53" fillId="18" borderId="4" xfId="0" applyFont="1" applyFill="1" applyBorder="1" applyAlignment="1">
      <alignment horizontal="center" vertical="center" wrapText="1"/>
    </xf>
    <xf numFmtId="0" fontId="71" fillId="0" borderId="4" xfId="0" applyFont="1" applyBorder="1" applyAlignment="1">
      <alignment horizontal="left" vertical="center" wrapText="1"/>
    </xf>
    <xf numFmtId="0" fontId="94" fillId="18" borderId="4" xfId="0" applyFont="1" applyFill="1" applyBorder="1" applyAlignment="1">
      <alignment horizontal="left" vertical="center" wrapText="1"/>
    </xf>
    <xf numFmtId="0" fontId="41" fillId="13" borderId="4" xfId="0" applyFont="1" applyFill="1" applyBorder="1" applyAlignment="1">
      <alignment horizontal="left" vertical="center" wrapText="1"/>
    </xf>
    <xf numFmtId="0" fontId="39" fillId="18" borderId="4" xfId="0" applyFont="1" applyFill="1" applyBorder="1" applyAlignment="1">
      <alignment horizontal="right" vertical="center" wrapText="1"/>
    </xf>
    <xf numFmtId="0" fontId="89" fillId="0" borderId="4" xfId="0" applyFont="1" applyBorder="1" applyAlignment="1">
      <alignment horizontal="left" vertical="center" wrapText="1"/>
    </xf>
    <xf numFmtId="49" fontId="41" fillId="18" borderId="4" xfId="0" applyNumberFormat="1" applyFont="1" applyFill="1" applyBorder="1" applyAlignment="1">
      <alignment horizontal="left" vertical="center" wrapText="1"/>
    </xf>
    <xf numFmtId="0" fontId="41" fillId="2" borderId="104" xfId="0" applyFont="1" applyFill="1" applyBorder="1" applyAlignment="1">
      <alignment horizontal="right" vertical="center" wrapText="1"/>
    </xf>
    <xf numFmtId="3" fontId="40" fillId="0" borderId="4" xfId="0" applyNumberFormat="1" applyFont="1" applyBorder="1" applyAlignment="1">
      <alignment horizontal="center" wrapText="1"/>
    </xf>
    <xf numFmtId="10" fontId="85" fillId="0" borderId="8" xfId="0" applyNumberFormat="1" applyFont="1" applyBorder="1" applyAlignment="1">
      <alignment horizontal="left" vertical="center" wrapText="1"/>
    </xf>
    <xf numFmtId="4" fontId="83" fillId="0" borderId="98" xfId="0" applyNumberFormat="1" applyFont="1" applyBorder="1" applyAlignment="1">
      <alignment horizontal="right" vertical="center" wrapText="1"/>
    </xf>
    <xf numFmtId="0" fontId="40" fillId="0" borderId="98" xfId="0" applyFont="1" applyBorder="1" applyAlignment="1">
      <alignment horizontal="left" vertical="center" wrapText="1"/>
    </xf>
    <xf numFmtId="0" fontId="21" fillId="0" borderId="107" xfId="0" applyFont="1" applyBorder="1"/>
    <xf numFmtId="3" fontId="41" fillId="0" borderId="108" xfId="0" applyNumberFormat="1" applyFont="1" applyBorder="1" applyAlignment="1">
      <alignment horizontal="center" wrapText="1"/>
    </xf>
    <xf numFmtId="0" fontId="40" fillId="0" borderId="100" xfId="0" applyFont="1" applyBorder="1" applyAlignment="1">
      <alignment horizontal="left" vertical="center" wrapText="1"/>
    </xf>
    <xf numFmtId="4" fontId="40" fillId="0" borderId="100" xfId="0" applyNumberFormat="1" applyFont="1" applyBorder="1" applyAlignment="1">
      <alignment horizontal="right" vertical="center" wrapText="1"/>
    </xf>
    <xf numFmtId="0" fontId="74" fillId="9" borderId="4" xfId="0" applyFont="1" applyFill="1" applyBorder="1" applyAlignment="1">
      <alignment horizontal="center" vertical="center" wrapText="1"/>
    </xf>
    <xf numFmtId="0" fontId="52" fillId="8" borderId="4" xfId="0" applyFont="1" applyFill="1" applyBorder="1" applyAlignment="1">
      <alignment horizontal="center" vertical="center" wrapText="1"/>
    </xf>
    <xf numFmtId="0" fontId="53" fillId="3" borderId="4" xfId="0" applyFont="1" applyFill="1" applyBorder="1" applyAlignment="1">
      <alignment horizontal="right" vertical="center" wrapText="1"/>
    </xf>
    <xf numFmtId="0" fontId="53" fillId="0" borderId="0" xfId="0" applyFont="1" applyAlignment="1">
      <alignment horizontal="center" wrapText="1"/>
    </xf>
    <xf numFmtId="0" fontId="63" fillId="0" borderId="93" xfId="0" applyFont="1" applyBorder="1" applyAlignment="1">
      <alignment horizontal="left" wrapText="1"/>
    </xf>
    <xf numFmtId="0" fontId="61" fillId="0" borderId="0" xfId="0" applyFont="1" applyAlignment="1">
      <alignment wrapText="1"/>
    </xf>
    <xf numFmtId="164" fontId="63" fillId="0" borderId="93" xfId="0" applyNumberFormat="1" applyFont="1" applyBorder="1" applyAlignment="1">
      <alignment horizontal="left" wrapText="1"/>
    </xf>
    <xf numFmtId="0" fontId="69" fillId="0" borderId="4" xfId="0" applyFont="1" applyBorder="1" applyAlignment="1">
      <alignment horizontal="center" vertical="center" wrapText="1"/>
    </xf>
    <xf numFmtId="0" fontId="72" fillId="0" borderId="17" xfId="0" applyFont="1" applyBorder="1" applyAlignment="1">
      <alignment horizontal="center" vertical="center" textRotation="90" wrapText="1"/>
    </xf>
    <xf numFmtId="0" fontId="21" fillId="0" borderId="2" xfId="0" applyFont="1" applyBorder="1"/>
    <xf numFmtId="49" fontId="63" fillId="0" borderId="0" xfId="0" applyNumberFormat="1" applyFont="1" applyAlignment="1">
      <alignment horizontal="left" wrapText="1"/>
    </xf>
    <xf numFmtId="0" fontId="68" fillId="0" borderId="4" xfId="0" applyFont="1" applyBorder="1" applyAlignment="1">
      <alignment horizontal="center" wrapText="1"/>
    </xf>
    <xf numFmtId="0" fontId="62" fillId="15" borderId="77" xfId="0" applyFont="1" applyFill="1" applyBorder="1" applyAlignment="1">
      <alignment horizontal="center" vertical="center" wrapText="1"/>
    </xf>
    <xf numFmtId="0" fontId="64" fillId="0" borderId="0" xfId="0" applyFont="1" applyAlignment="1">
      <alignment wrapText="1"/>
    </xf>
    <xf numFmtId="0" fontId="65" fillId="0" borderId="0" xfId="0" applyFont="1" applyAlignment="1">
      <alignment horizontal="left" wrapText="1"/>
    </xf>
    <xf numFmtId="0" fontId="67" fillId="0" borderId="93" xfId="0" applyFont="1" applyBorder="1" applyAlignment="1">
      <alignment horizontal="left" wrapText="1"/>
    </xf>
    <xf numFmtId="0" fontId="52" fillId="17" borderId="4" xfId="0" applyFont="1" applyFill="1" applyBorder="1" applyAlignment="1">
      <alignment horizontal="right" vertical="center"/>
    </xf>
    <xf numFmtId="0" fontId="41" fillId="18" borderId="104" xfId="0" applyFont="1" applyFill="1" applyBorder="1" applyAlignment="1">
      <alignment horizontal="right" vertical="center"/>
    </xf>
    <xf numFmtId="0" fontId="41" fillId="18" borderId="4" xfId="0" applyFont="1" applyFill="1" applyBorder="1" applyAlignment="1">
      <alignment horizontal="left"/>
    </xf>
    <xf numFmtId="0" fontId="53" fillId="18" borderId="79" xfId="0" applyFont="1" applyFill="1" applyBorder="1" applyAlignment="1">
      <alignment horizontal="center"/>
    </xf>
    <xf numFmtId="173" fontId="59" fillId="0" borderId="4" xfId="0" applyNumberFormat="1" applyFont="1" applyBorder="1" applyAlignment="1">
      <alignment horizontal="center" vertical="center"/>
    </xf>
    <xf numFmtId="4" fontId="82" fillId="17" borderId="4" xfId="0" applyNumberFormat="1" applyFont="1" applyFill="1" applyBorder="1" applyAlignment="1">
      <alignment horizontal="center" vertical="center"/>
    </xf>
    <xf numFmtId="0" fontId="52" fillId="0" borderId="4" xfId="0" applyFont="1" applyBorder="1" applyAlignment="1">
      <alignment horizontal="left" vertical="center"/>
    </xf>
    <xf numFmtId="0" fontId="71" fillId="17" borderId="4" xfId="0" applyFont="1" applyFill="1" applyBorder="1" applyAlignment="1">
      <alignment horizontal="center" vertical="center"/>
    </xf>
    <xf numFmtId="0" fontId="41" fillId="17" borderId="4" xfId="0" applyFont="1" applyFill="1" applyBorder="1" applyAlignment="1">
      <alignment horizontal="right" vertical="center"/>
    </xf>
    <xf numFmtId="0" fontId="53" fillId="18" borderId="4" xfId="0" applyFont="1" applyFill="1" applyBorder="1" applyAlignment="1">
      <alignment horizontal="center" vertical="center"/>
    </xf>
    <xf numFmtId="0" fontId="78" fillId="0" borderId="4" xfId="0" applyFont="1" applyBorder="1" applyAlignment="1">
      <alignment horizontal="left" vertical="center"/>
    </xf>
    <xf numFmtId="0" fontId="63" fillId="17" borderId="4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left" vertical="center"/>
    </xf>
    <xf numFmtId="0" fontId="39" fillId="18" borderId="4" xfId="0" applyFont="1" applyFill="1" applyBorder="1" applyAlignment="1">
      <alignment horizontal="right" vertical="center"/>
    </xf>
    <xf numFmtId="0" fontId="41" fillId="0" borderId="4" xfId="0" applyFont="1" applyBorder="1" applyAlignment="1">
      <alignment horizontal="left" vertical="center"/>
    </xf>
    <xf numFmtId="0" fontId="41" fillId="18" borderId="4" xfId="0" applyFont="1" applyFill="1" applyBorder="1" applyAlignment="1">
      <alignment horizontal="center" vertical="center"/>
    </xf>
    <xf numFmtId="0" fontId="63" fillId="0" borderId="4" xfId="0" applyFont="1" applyBorder="1" applyAlignment="1">
      <alignment horizontal="left" vertical="center"/>
    </xf>
    <xf numFmtId="0" fontId="58" fillId="18" borderId="4" xfId="0" applyFont="1" applyFill="1" applyBorder="1" applyAlignment="1">
      <alignment horizontal="right" vertical="center"/>
    </xf>
    <xf numFmtId="0" fontId="58" fillId="0" borderId="4" xfId="0" applyFont="1" applyBorder="1" applyAlignment="1">
      <alignment horizontal="left" vertical="center"/>
    </xf>
    <xf numFmtId="0" fontId="63" fillId="17" borderId="4" xfId="0" applyFont="1" applyFill="1" applyBorder="1" applyAlignment="1">
      <alignment horizontal="left" vertical="center"/>
    </xf>
    <xf numFmtId="0" fontId="63" fillId="0" borderId="4" xfId="0" applyFont="1" applyBorder="1" applyAlignment="1">
      <alignment horizontal="center" vertical="center"/>
    </xf>
    <xf numFmtId="0" fontId="39" fillId="17" borderId="4" xfId="0" applyFont="1" applyFill="1" applyBorder="1" applyAlignment="1">
      <alignment horizontal="right" vertical="center"/>
    </xf>
    <xf numFmtId="173" fontId="83" fillId="0" borderId="4" xfId="0" applyNumberFormat="1" applyFont="1" applyBorder="1" applyAlignment="1">
      <alignment horizontal="right" vertical="center"/>
    </xf>
    <xf numFmtId="0" fontId="39" fillId="0" borderId="5" xfId="0" applyFont="1" applyBorder="1" applyAlignment="1">
      <alignment horizontal="left" vertical="center" wrapText="1"/>
    </xf>
    <xf numFmtId="0" fontId="41" fillId="0" borderId="0" xfId="0" applyFont="1" applyAlignment="1">
      <alignment horizontal="center" vertical="center" wrapText="1"/>
    </xf>
    <xf numFmtId="0" fontId="40" fillId="0" borderId="4" xfId="0" applyFont="1" applyBorder="1" applyAlignment="1">
      <alignment horizontal="left" vertical="center"/>
    </xf>
    <xf numFmtId="4" fontId="83" fillId="0" borderId="4" xfId="0" applyNumberFormat="1" applyFont="1" applyBorder="1" applyAlignment="1">
      <alignment horizontal="right" vertical="center"/>
    </xf>
    <xf numFmtId="0" fontId="95" fillId="18" borderId="4" xfId="0" applyFont="1" applyFill="1" applyBorder="1" applyAlignment="1">
      <alignment vertical="center"/>
    </xf>
    <xf numFmtId="0" fontId="71" fillId="0" borderId="4" xfId="0" applyFont="1" applyBorder="1" applyAlignment="1">
      <alignment horizontal="left" vertical="center"/>
    </xf>
    <xf numFmtId="0" fontId="41" fillId="18" borderId="4" xfId="0" applyFont="1" applyFill="1" applyBorder="1" applyAlignment="1">
      <alignment horizontal="right" vertical="center"/>
    </xf>
    <xf numFmtId="0" fontId="40" fillId="0" borderId="93" xfId="0" applyFont="1" applyBorder="1" applyAlignment="1">
      <alignment horizontal="center" vertical="center"/>
    </xf>
    <xf numFmtId="0" fontId="89" fillId="0" borderId="0" xfId="0" applyFont="1" applyAlignment="1">
      <alignment horizontal="left" vertical="center"/>
    </xf>
    <xf numFmtId="0" fontId="89" fillId="0" borderId="0" xfId="0" applyFont="1" applyAlignment="1">
      <alignment horizontal="center" vertical="center"/>
    </xf>
    <xf numFmtId="0" fontId="89" fillId="0" borderId="69" xfId="0" applyFont="1" applyBorder="1" applyAlignment="1">
      <alignment horizontal="left" vertical="center"/>
    </xf>
  </cellXfs>
  <cellStyles count="1">
    <cellStyle name="Normal" xfId="0" builtinId="0"/>
  </cellStyles>
  <dxfs count="106"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</dxfs>
  <tableStyles count="1">
    <tableStyle name="Uniformes - EPIs_TODOS-style" pivot="0" count="2">
      <tableStyleElement type="firstRowStripe" dxfId="105"/>
      <tableStyleElement type="secondRowStripe" dxfId="104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10.xml.rels><?xml version="1.0" encoding="UTF-8" standalone="yes"?>
<Relationships xmlns="http://schemas.openxmlformats.org/package/2006/relationships"><Relationship Id="rId1" Type="http://customschemas.google.com/relationships/workbookmetadata" Target="commentsmeta9"/></Relationships>
</file>

<file path=xl/_rels/comments11.xml.rels><?xml version="1.0" encoding="UTF-8" standalone="yes"?>
<Relationships xmlns="http://schemas.openxmlformats.org/package/2006/relationships"><Relationship Id="rId1" Type="http://customschemas.google.com/relationships/workbookmetadata" Target="commentsmeta10"/></Relationships>
</file>

<file path=xl/_rels/comments12.xml.rels><?xml version="1.0" encoding="UTF-8" standalone="yes"?>
<Relationships xmlns="http://schemas.openxmlformats.org/package/2006/relationships"><Relationship Id="rId1" Type="http://customschemas.google.com/relationships/workbookmetadata" Target="commentsmeta11"/></Relationships>
</file>

<file path=xl/_rels/comments13.xml.rels><?xml version="1.0" encoding="UTF-8" standalone="yes"?>
<Relationships xmlns="http://schemas.openxmlformats.org/package/2006/relationships"><Relationship Id="rId1" Type="http://customschemas.google.com/relationships/workbookmetadata" Target="commentsmeta12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comments9.xml.rels><?xml version="1.0" encoding="UTF-8" standalone="yes"?>
<Relationships xmlns="http://schemas.openxmlformats.org/package/2006/relationships"><Relationship Id="rId1" Type="http://customschemas.google.com/relationships/workbookmetadata" Target="commentsmeta8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Relationship Id="rId27" Type="http://schemas.microsoft.com/office/2006/relationships/vbaProject" Target="vbaProject.bin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142875</xdr:colOff>
      <xdr:row>1</xdr:row>
      <xdr:rowOff>295275</xdr:rowOff>
    </xdr:from>
    <xdr:ext cx="3629025" cy="666750"/>
    <xdr:sp macro="" textlink="">
      <xdr:nvSpPr>
        <xdr:cNvPr id="3" name="Shape 3"/>
        <xdr:cNvSpPr/>
      </xdr:nvSpPr>
      <xdr:spPr>
        <a:xfrm>
          <a:off x="3536250" y="3451388"/>
          <a:ext cx="3619500" cy="657225"/>
        </a:xfrm>
        <a:prstGeom prst="roundRect">
          <a:avLst>
            <a:gd name="adj" fmla="val 16667"/>
          </a:avLst>
        </a:prstGeom>
        <a:solidFill>
          <a:srgbClr val="205867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2400"/>
            <a:buFont typeface="Calibri"/>
            <a:buNone/>
          </a:pPr>
          <a:r>
            <a:rPr lang="en-US" sz="24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Atualiza nomes das abas </a:t>
          </a:r>
          <a:endParaRPr sz="2400" b="1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19050</xdr:colOff>
      <xdr:row>2</xdr:row>
      <xdr:rowOff>38100</xdr:rowOff>
    </xdr:from>
    <xdr:ext cx="1381125" cy="381000"/>
    <xdr:sp macro="" textlink="">
      <xdr:nvSpPr>
        <xdr:cNvPr id="4" name="Shape 4"/>
        <xdr:cNvSpPr/>
      </xdr:nvSpPr>
      <xdr:spPr>
        <a:xfrm>
          <a:off x="4660200" y="3594263"/>
          <a:ext cx="1371600" cy="371475"/>
        </a:xfrm>
        <a:prstGeom prst="flowChartPreparation">
          <a:avLst/>
        </a:prstGeom>
        <a:solidFill>
          <a:srgbClr val="92D050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800"/>
            <a:buFont typeface="Calibri"/>
            <a:buNone/>
          </a:pPr>
          <a:r>
            <a:rPr lang="en-US" sz="18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CCT</a:t>
          </a:r>
          <a:endParaRPr sz="1400"/>
        </a:p>
      </xdr:txBody>
    </xdr:sp>
    <xdr:clientData fLocksWithSheet="0"/>
  </xdr:oneCellAnchor>
  <xdr:oneCellAnchor>
    <xdr:from>
      <xdr:col>4</xdr:col>
      <xdr:colOff>0</xdr:colOff>
      <xdr:row>1</xdr:row>
      <xdr:rowOff>0</xdr:rowOff>
    </xdr:from>
    <xdr:ext cx="1400175" cy="876300"/>
    <xdr:sp macro="" textlink="">
      <xdr:nvSpPr>
        <xdr:cNvPr id="5" name="Shape 5"/>
        <xdr:cNvSpPr/>
      </xdr:nvSpPr>
      <xdr:spPr>
        <a:xfrm>
          <a:off x="4650675" y="3346613"/>
          <a:ext cx="1390650" cy="866775"/>
        </a:xfrm>
        <a:prstGeom prst="octagon">
          <a:avLst>
            <a:gd name="adj" fmla="val 29289"/>
          </a:avLst>
        </a:prstGeom>
        <a:solidFill>
          <a:srgbClr val="FFFF00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Arial Narrow"/>
            <a:buNone/>
          </a:pPr>
          <a:r>
            <a:rPr lang="en-US" sz="1600" b="1">
              <a:solidFill>
                <a:schemeClr val="dk1"/>
              </a:solidFill>
              <a:latin typeface="Arial Narrow"/>
              <a:ea typeface="Arial Narrow"/>
              <a:cs typeface="Arial Narrow"/>
              <a:sym typeface="Arial Narrow"/>
            </a:rPr>
            <a:t>EXIBE 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Arial Narrow"/>
            <a:buNone/>
          </a:pPr>
          <a:r>
            <a:rPr lang="en-US" sz="1600" b="1">
              <a:solidFill>
                <a:schemeClr val="dk1"/>
              </a:solidFill>
              <a:latin typeface="Arial Narrow"/>
              <a:ea typeface="Arial Narrow"/>
              <a:cs typeface="Arial Narrow"/>
              <a:sym typeface="Arial Narrow"/>
            </a:rPr>
            <a:t>TUDO</a:t>
          </a:r>
          <a:endParaRPr sz="1600" b="1">
            <a:latin typeface="Arial Narrow"/>
            <a:ea typeface="Arial Narrow"/>
            <a:cs typeface="Arial Narrow"/>
            <a:sym typeface="Arial Narrow"/>
          </a:endParaRPr>
        </a:p>
      </xdr:txBody>
    </xdr:sp>
    <xdr:clientData fLocksWithSheet="0"/>
  </xdr:oneCellAnchor>
  <xdr:oneCellAnchor>
    <xdr:from>
      <xdr:col>9</xdr:col>
      <xdr:colOff>0</xdr:colOff>
      <xdr:row>2</xdr:row>
      <xdr:rowOff>38100</xdr:rowOff>
    </xdr:from>
    <xdr:ext cx="1381125" cy="381000"/>
    <xdr:sp macro="" textlink="">
      <xdr:nvSpPr>
        <xdr:cNvPr id="6" name="Shape 6"/>
        <xdr:cNvSpPr/>
      </xdr:nvSpPr>
      <xdr:spPr>
        <a:xfrm>
          <a:off x="4660200" y="3594263"/>
          <a:ext cx="1371600" cy="371475"/>
        </a:xfrm>
        <a:prstGeom prst="flowChartPreparation">
          <a:avLst/>
        </a:prstGeom>
        <a:solidFill>
          <a:srgbClr val="00B0F0"/>
        </a:solidFill>
        <a:ln w="952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800"/>
            <a:buFont typeface="Calibri"/>
            <a:buNone/>
          </a:pPr>
          <a:r>
            <a:rPr lang="en-US" sz="18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salario</a:t>
          </a:r>
          <a:endParaRPr sz="1400"/>
        </a:p>
      </xdr:txBody>
    </xdr:sp>
    <xdr:clientData fLocksWithSheet="0"/>
  </xdr:oneCellAnchor>
  <xdr:oneCellAnchor>
    <xdr:from>
      <xdr:col>10</xdr:col>
      <xdr:colOff>19050</xdr:colOff>
      <xdr:row>2</xdr:row>
      <xdr:rowOff>19050</xdr:rowOff>
    </xdr:from>
    <xdr:ext cx="3028950" cy="381000"/>
    <xdr:sp macro="" textlink="">
      <xdr:nvSpPr>
        <xdr:cNvPr id="7" name="Shape 7"/>
        <xdr:cNvSpPr/>
      </xdr:nvSpPr>
      <xdr:spPr>
        <a:xfrm>
          <a:off x="3836288" y="3594263"/>
          <a:ext cx="3019425" cy="371475"/>
        </a:xfrm>
        <a:prstGeom prst="flowChartPreparation">
          <a:avLst/>
        </a:prstGeom>
        <a:solidFill>
          <a:srgbClr val="B2A0C7"/>
        </a:solidFill>
        <a:ln w="952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800"/>
            <a:buFont typeface="Calibri"/>
            <a:buNone/>
          </a:pPr>
          <a:r>
            <a:rPr lang="en-US" sz="18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%  ad. funcção</a:t>
          </a:r>
          <a:endParaRPr sz="1400"/>
        </a:p>
      </xdr:txBody>
    </xdr:sp>
    <xdr:clientData fLocksWithSheet="0"/>
  </xdr:oneCellAnchor>
  <xdr:oneCellAnchor>
    <xdr:from>
      <xdr:col>13</xdr:col>
      <xdr:colOff>0</xdr:colOff>
      <xdr:row>2</xdr:row>
      <xdr:rowOff>19050</xdr:rowOff>
    </xdr:from>
    <xdr:ext cx="4067175" cy="400050"/>
    <xdr:sp macro="" textlink="">
      <xdr:nvSpPr>
        <xdr:cNvPr id="8" name="Shape 8"/>
        <xdr:cNvSpPr/>
      </xdr:nvSpPr>
      <xdr:spPr>
        <a:xfrm>
          <a:off x="3317175" y="3584738"/>
          <a:ext cx="4057650" cy="390525"/>
        </a:xfrm>
        <a:prstGeom prst="flowChartPreparation">
          <a:avLst/>
        </a:prstGeom>
        <a:solidFill>
          <a:schemeClr val="accent2"/>
        </a:solidFill>
        <a:ln w="952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800"/>
            <a:buFont typeface="Calibri"/>
            <a:buNone/>
          </a:pPr>
          <a:r>
            <a:rPr lang="en-US" sz="18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% Peric. ou Insalub</a:t>
          </a:r>
          <a:endParaRPr sz="1800" b="1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16</xdr:col>
      <xdr:colOff>0</xdr:colOff>
      <xdr:row>2</xdr:row>
      <xdr:rowOff>19050</xdr:rowOff>
    </xdr:from>
    <xdr:ext cx="1266825" cy="381000"/>
    <xdr:sp macro="" textlink="">
      <xdr:nvSpPr>
        <xdr:cNvPr id="9" name="Shape 9"/>
        <xdr:cNvSpPr/>
      </xdr:nvSpPr>
      <xdr:spPr>
        <a:xfrm>
          <a:off x="4717350" y="3594263"/>
          <a:ext cx="1257300" cy="371475"/>
        </a:xfrm>
        <a:prstGeom prst="flowChartPreparation">
          <a:avLst/>
        </a:prstGeom>
        <a:solidFill>
          <a:srgbClr val="00B050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HE 50%</a:t>
          </a:r>
          <a:endParaRPr sz="1200" b="1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17</xdr:col>
      <xdr:colOff>38100</xdr:colOff>
      <xdr:row>2</xdr:row>
      <xdr:rowOff>19050</xdr:rowOff>
    </xdr:from>
    <xdr:ext cx="1428750" cy="400050"/>
    <xdr:sp macro="" textlink="">
      <xdr:nvSpPr>
        <xdr:cNvPr id="10" name="Shape 10"/>
        <xdr:cNvSpPr/>
      </xdr:nvSpPr>
      <xdr:spPr>
        <a:xfrm>
          <a:off x="4636388" y="3584738"/>
          <a:ext cx="1419225" cy="390525"/>
        </a:xfrm>
        <a:prstGeom prst="flowChartPreparation">
          <a:avLst/>
        </a:prstGeom>
        <a:solidFill>
          <a:srgbClr val="974806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HE a 100%</a:t>
          </a:r>
          <a:endParaRPr sz="1200" b="1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0</xdr:colOff>
      <xdr:row>1</xdr:row>
      <xdr:rowOff>0</xdr:rowOff>
    </xdr:from>
    <xdr:ext cx="371475" cy="1362075"/>
    <xdr:sp macro="" textlink="">
      <xdr:nvSpPr>
        <xdr:cNvPr id="11" name="Shape 11"/>
        <xdr:cNvSpPr/>
      </xdr:nvSpPr>
      <xdr:spPr>
        <a:xfrm>
          <a:off x="5165025" y="3103725"/>
          <a:ext cx="361950" cy="1352550"/>
        </a:xfrm>
        <a:prstGeom prst="flowChartOffpageConnector">
          <a:avLst/>
        </a:prstGeom>
        <a:solidFill>
          <a:srgbClr val="B6DDE7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19</xdr:col>
      <xdr:colOff>0</xdr:colOff>
      <xdr:row>2</xdr:row>
      <xdr:rowOff>57150</xdr:rowOff>
    </xdr:from>
    <xdr:ext cx="904875" cy="352425"/>
    <xdr:sp macro="" textlink="">
      <xdr:nvSpPr>
        <xdr:cNvPr id="12" name="Shape 12"/>
        <xdr:cNvSpPr/>
      </xdr:nvSpPr>
      <xdr:spPr>
        <a:xfrm>
          <a:off x="4898325" y="3608550"/>
          <a:ext cx="895350" cy="342900"/>
        </a:xfrm>
        <a:prstGeom prst="flowChartTerminator">
          <a:avLst/>
        </a:prstGeom>
        <a:solidFill>
          <a:schemeClr val="accen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300"/>
            <a:buFont typeface="Calibri"/>
            <a:buNone/>
          </a:pPr>
          <a:r>
            <a:rPr lang="en-US" sz="13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ALIMEN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300"/>
            <a:buFont typeface="Arial"/>
            <a:buNone/>
          </a:pPr>
          <a:endParaRPr sz="1300" b="1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18</xdr:col>
      <xdr:colOff>38100</xdr:colOff>
      <xdr:row>2</xdr:row>
      <xdr:rowOff>38100</xdr:rowOff>
    </xdr:from>
    <xdr:ext cx="790575" cy="352425"/>
    <xdr:sp macro="" textlink="">
      <xdr:nvSpPr>
        <xdr:cNvPr id="13" name="Shape 13"/>
        <xdr:cNvSpPr/>
      </xdr:nvSpPr>
      <xdr:spPr>
        <a:xfrm>
          <a:off x="4955475" y="3608550"/>
          <a:ext cx="781050" cy="342900"/>
        </a:xfrm>
        <a:prstGeom prst="roundRect">
          <a:avLst>
            <a:gd name="adj" fmla="val 16667"/>
          </a:avLst>
        </a:prstGeom>
        <a:solidFill>
          <a:schemeClr val="dk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TRANSP</a:t>
          </a:r>
          <a:endParaRPr sz="1400"/>
        </a:p>
      </xdr:txBody>
    </xdr:sp>
    <xdr:clientData fLocksWithSheet="0"/>
  </xdr:oneCellAnchor>
  <xdr:oneCellAnchor>
    <xdr:from>
      <xdr:col>20</xdr:col>
      <xdr:colOff>0</xdr:colOff>
      <xdr:row>1</xdr:row>
      <xdr:rowOff>0</xdr:rowOff>
    </xdr:from>
    <xdr:ext cx="552450" cy="1028700"/>
    <xdr:sp macro="" textlink="">
      <xdr:nvSpPr>
        <xdr:cNvPr id="14" name="Shape 14"/>
        <xdr:cNvSpPr/>
      </xdr:nvSpPr>
      <xdr:spPr>
        <a:xfrm>
          <a:off x="5074538" y="3270413"/>
          <a:ext cx="542925" cy="1019175"/>
        </a:xfrm>
        <a:prstGeom prst="flowChartOffpageConnector">
          <a:avLst/>
        </a:prstGeom>
        <a:solidFill>
          <a:srgbClr val="EAF1DD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7</xdr:col>
      <xdr:colOff>28575</xdr:colOff>
      <xdr:row>1</xdr:row>
      <xdr:rowOff>85725</xdr:rowOff>
    </xdr:from>
    <xdr:ext cx="685800" cy="1104900"/>
    <xdr:sp macro="" textlink="">
      <xdr:nvSpPr>
        <xdr:cNvPr id="15" name="Shape 15"/>
        <xdr:cNvSpPr/>
      </xdr:nvSpPr>
      <xdr:spPr>
        <a:xfrm>
          <a:off x="5007863" y="3232313"/>
          <a:ext cx="676275" cy="1095375"/>
        </a:xfrm>
        <a:prstGeom prst="downArrow">
          <a:avLst>
            <a:gd name="adj1" fmla="val 50000"/>
            <a:gd name="adj2" fmla="val 50000"/>
          </a:avLst>
        </a:prstGeom>
        <a:solidFill>
          <a:schemeClr val="accen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2695575</xdr:colOff>
      <xdr:row>2</xdr:row>
      <xdr:rowOff>38100</xdr:rowOff>
    </xdr:from>
    <xdr:ext cx="628650" cy="733425"/>
    <xdr:sp macro="" textlink="">
      <xdr:nvSpPr>
        <xdr:cNvPr id="16" name="Shape 16"/>
        <xdr:cNvSpPr/>
      </xdr:nvSpPr>
      <xdr:spPr>
        <a:xfrm rot="-5400000">
          <a:off x="4988813" y="3475200"/>
          <a:ext cx="714375" cy="609600"/>
        </a:xfrm>
        <a:prstGeom prst="leftArrow">
          <a:avLst>
            <a:gd name="adj1" fmla="val 50000"/>
            <a:gd name="adj2" fmla="val 50000"/>
          </a:avLst>
        </a:prstGeom>
        <a:solidFill>
          <a:srgbClr val="FF0000"/>
        </a:solidFill>
        <a:ln w="25400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523875</xdr:colOff>
      <xdr:row>1</xdr:row>
      <xdr:rowOff>57150</xdr:rowOff>
    </xdr:from>
    <xdr:ext cx="2133600" cy="923925"/>
    <xdr:sp macro="" textlink="">
      <xdr:nvSpPr>
        <xdr:cNvPr id="17" name="Shape 17"/>
        <xdr:cNvSpPr txBox="1"/>
      </xdr:nvSpPr>
      <xdr:spPr>
        <a:xfrm>
          <a:off x="4283963" y="3322800"/>
          <a:ext cx="2124075" cy="914400"/>
        </a:xfrm>
        <a:prstGeom prst="rect">
          <a:avLst/>
        </a:prstGeom>
        <a:noFill/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B050"/>
            </a:buClr>
            <a:buSzPts val="1200"/>
            <a:buFont typeface="Arial"/>
            <a:buNone/>
          </a:pPr>
          <a:r>
            <a:rPr lang="en-US" sz="1200" b="1">
              <a:solidFill>
                <a:srgbClr val="00B050"/>
              </a:solidFill>
              <a:latin typeface="Arial"/>
              <a:ea typeface="Arial"/>
              <a:cs typeface="Arial"/>
              <a:sym typeface="Arial"/>
            </a:rPr>
            <a:t>O licitante deverá preencher todas as células destacadas na cor verde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B5:K9" headerRowCount="0">
  <tableColumns count="10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</tableColumns>
  <tableStyleInfo name="Uniformes - EPIs_TODOS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hyperlink" Target="http://ent.cult.recr.de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/>
  <dimension ref="A1:Z1000"/>
  <sheetViews>
    <sheetView workbookViewId="0">
      <selection activeCell="D16" sqref="D16"/>
    </sheetView>
  </sheetViews>
  <sheetFormatPr defaultColWidth="14.42578125" defaultRowHeight="15" customHeight="1"/>
  <cols>
    <col min="1" max="1" width="4" customWidth="1"/>
    <col min="2" max="2" width="11.140625" customWidth="1"/>
    <col min="3" max="3" width="21.42578125" customWidth="1"/>
    <col min="4" max="5" width="22.28515625" customWidth="1"/>
    <col min="6" max="8" width="12.42578125" customWidth="1"/>
    <col min="9" max="9" width="16.140625" customWidth="1"/>
    <col min="10" max="10" width="16" customWidth="1"/>
    <col min="11" max="15" width="13.28515625" customWidth="1"/>
    <col min="16" max="16" width="59.7109375" customWidth="1"/>
    <col min="17" max="17" width="6.7109375" customWidth="1"/>
    <col min="18" max="18" width="27.7109375" customWidth="1"/>
    <col min="19" max="19" width="12.7109375" customWidth="1"/>
    <col min="20" max="20" width="7.42578125" customWidth="1"/>
    <col min="21" max="21" width="34.7109375" customWidth="1"/>
    <col min="22" max="26" width="8.7109375" customWidth="1"/>
  </cols>
  <sheetData>
    <row r="1" spans="1:26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2"/>
    </row>
    <row r="3" spans="1:26" ht="15.75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"/>
    </row>
    <row r="4" spans="1:26" ht="15.75" customHeight="1">
      <c r="B4" s="1"/>
      <c r="C4" s="3">
        <v>1</v>
      </c>
      <c r="D4" s="3">
        <f t="shared" ref="D4:J4" si="0">C4+1</f>
        <v>2</v>
      </c>
      <c r="E4" s="3">
        <f t="shared" si="0"/>
        <v>3</v>
      </c>
      <c r="F4" s="3">
        <f t="shared" si="0"/>
        <v>4</v>
      </c>
      <c r="G4" s="3">
        <f t="shared" si="0"/>
        <v>5</v>
      </c>
      <c r="H4" s="3">
        <f t="shared" si="0"/>
        <v>6</v>
      </c>
      <c r="I4" s="3">
        <f t="shared" si="0"/>
        <v>7</v>
      </c>
      <c r="J4" s="3">
        <f t="shared" si="0"/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4"/>
    </row>
    <row r="5" spans="1:26" ht="59.25" customHeight="1">
      <c r="A5" s="5"/>
      <c r="B5" s="6" t="s">
        <v>0</v>
      </c>
      <c r="C5" s="7" t="s">
        <v>1</v>
      </c>
      <c r="D5" s="8" t="s">
        <v>2</v>
      </c>
      <c r="E5" s="6" t="s">
        <v>3</v>
      </c>
      <c r="F5" s="8" t="s">
        <v>4</v>
      </c>
      <c r="G5" s="8" t="s">
        <v>5</v>
      </c>
      <c r="H5" s="8" t="s">
        <v>6</v>
      </c>
      <c r="I5" s="8" t="s">
        <v>7</v>
      </c>
      <c r="J5" s="8" t="s">
        <v>8</v>
      </c>
      <c r="K5" s="8" t="s">
        <v>9</v>
      </c>
      <c r="L5" s="8" t="s">
        <v>10</v>
      </c>
      <c r="M5" s="8" t="s">
        <v>11</v>
      </c>
      <c r="N5" s="8" t="s">
        <v>12</v>
      </c>
      <c r="O5" s="8" t="s">
        <v>13</v>
      </c>
      <c r="P5" s="9" t="s">
        <v>14</v>
      </c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45" customHeight="1">
      <c r="A6" s="10"/>
      <c r="B6" s="11"/>
      <c r="C6" s="12" t="s">
        <v>15</v>
      </c>
      <c r="D6" s="13" t="s">
        <v>16</v>
      </c>
      <c r="E6" s="14" t="s">
        <v>17</v>
      </c>
      <c r="F6" s="15">
        <v>0</v>
      </c>
      <c r="G6" s="15">
        <v>0</v>
      </c>
      <c r="H6" s="16">
        <v>0</v>
      </c>
      <c r="I6" s="17">
        <v>0.06</v>
      </c>
      <c r="J6" s="18">
        <v>2019</v>
      </c>
      <c r="K6" s="15">
        <v>0</v>
      </c>
      <c r="L6" s="15"/>
      <c r="M6" s="15"/>
      <c r="N6" s="15"/>
      <c r="O6" s="15"/>
      <c r="P6" s="19" t="s">
        <v>18</v>
      </c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42.75" customHeight="1">
      <c r="A7" s="10"/>
      <c r="B7" s="11"/>
      <c r="C7" s="12" t="s">
        <v>19</v>
      </c>
      <c r="D7" s="13" t="s">
        <v>20</v>
      </c>
      <c r="E7" s="14" t="s">
        <v>21</v>
      </c>
      <c r="F7" s="15">
        <v>20.18</v>
      </c>
      <c r="G7" s="20">
        <v>10.09</v>
      </c>
      <c r="H7" s="16">
        <v>0.19</v>
      </c>
      <c r="I7" s="16">
        <v>0.06</v>
      </c>
      <c r="J7" s="18"/>
      <c r="K7" s="15">
        <v>17.32</v>
      </c>
      <c r="L7" s="15"/>
      <c r="M7" s="15"/>
      <c r="N7" s="15"/>
      <c r="O7" s="15"/>
      <c r="P7" s="19" t="s">
        <v>22</v>
      </c>
      <c r="Q7" s="10"/>
      <c r="R7" s="10"/>
      <c r="S7" s="10"/>
      <c r="T7" s="10" t="s">
        <v>23</v>
      </c>
      <c r="U7" s="21" t="s">
        <v>24</v>
      </c>
      <c r="V7" s="10"/>
      <c r="W7" s="10"/>
      <c r="X7" s="10"/>
      <c r="Y7" s="10"/>
      <c r="Z7" s="10"/>
    </row>
    <row r="8" spans="1:26" ht="45" customHeight="1">
      <c r="A8" s="10"/>
      <c r="B8" s="11"/>
      <c r="C8" s="12" t="s">
        <v>25</v>
      </c>
      <c r="D8" s="13" t="s">
        <v>26</v>
      </c>
      <c r="E8" s="14" t="s">
        <v>27</v>
      </c>
      <c r="F8" s="15">
        <v>264.60000000000002</v>
      </c>
      <c r="G8" s="15">
        <v>0</v>
      </c>
      <c r="H8" s="16">
        <v>0.2</v>
      </c>
      <c r="I8" s="16">
        <v>0.03</v>
      </c>
      <c r="J8" s="18"/>
      <c r="K8" s="15">
        <v>0</v>
      </c>
      <c r="L8" s="15"/>
      <c r="M8" s="15"/>
      <c r="N8" s="15"/>
      <c r="O8" s="15"/>
      <c r="P8" s="19" t="s">
        <v>28</v>
      </c>
      <c r="Q8" s="10"/>
      <c r="R8" s="10"/>
      <c r="S8" s="10"/>
      <c r="T8" s="10" t="s">
        <v>29</v>
      </c>
      <c r="U8" s="22" t="s">
        <v>30</v>
      </c>
      <c r="V8" s="10"/>
      <c r="W8" s="10"/>
      <c r="X8" s="10"/>
      <c r="Y8" s="10"/>
      <c r="Z8" s="10"/>
    </row>
    <row r="9" spans="1:26" ht="47.25" customHeight="1">
      <c r="A9" s="10"/>
      <c r="B9" s="11"/>
      <c r="C9" s="12" t="s">
        <v>31</v>
      </c>
      <c r="D9" s="13" t="s">
        <v>32</v>
      </c>
      <c r="E9" s="14" t="s">
        <v>17</v>
      </c>
      <c r="F9" s="15">
        <v>21.5</v>
      </c>
      <c r="G9" s="15">
        <v>0</v>
      </c>
      <c r="H9" s="16">
        <v>0.2</v>
      </c>
      <c r="I9" s="16">
        <v>0.06</v>
      </c>
      <c r="J9" s="18"/>
      <c r="K9" s="15">
        <v>0</v>
      </c>
      <c r="L9" s="15">
        <v>10.97</v>
      </c>
      <c r="M9" s="15">
        <v>0.6</v>
      </c>
      <c r="N9" s="15"/>
      <c r="O9" s="15"/>
      <c r="P9" s="23" t="s">
        <v>33</v>
      </c>
      <c r="Q9" s="10"/>
      <c r="R9" s="10"/>
      <c r="S9" s="10"/>
      <c r="T9" s="10" t="s">
        <v>34</v>
      </c>
      <c r="U9" s="21" t="s">
        <v>35</v>
      </c>
      <c r="V9" s="10"/>
      <c r="W9" s="10"/>
      <c r="X9" s="10"/>
      <c r="Y9" s="10"/>
      <c r="Z9" s="10"/>
    </row>
    <row r="10" spans="1:26" ht="54.75" customHeight="1">
      <c r="A10" s="10"/>
      <c r="B10" s="11"/>
      <c r="C10" s="12" t="s">
        <v>36</v>
      </c>
      <c r="D10" s="13" t="s">
        <v>37</v>
      </c>
      <c r="E10" s="14" t="s">
        <v>38</v>
      </c>
      <c r="F10" s="24">
        <v>13.9</v>
      </c>
      <c r="G10" s="15">
        <v>0</v>
      </c>
      <c r="H10" s="17">
        <v>0.2</v>
      </c>
      <c r="I10" s="16">
        <v>0.06</v>
      </c>
      <c r="J10" s="18"/>
      <c r="K10" s="15">
        <v>0</v>
      </c>
      <c r="L10" s="15"/>
      <c r="M10" s="15"/>
      <c r="N10" s="15"/>
      <c r="O10" s="15"/>
      <c r="P10" s="23" t="s">
        <v>39</v>
      </c>
      <c r="Q10" s="10"/>
      <c r="R10" s="10"/>
      <c r="S10" s="10"/>
      <c r="T10" s="10" t="s">
        <v>40</v>
      </c>
      <c r="U10" s="21" t="s">
        <v>41</v>
      </c>
      <c r="V10" s="10"/>
      <c r="W10" s="10"/>
      <c r="X10" s="10"/>
      <c r="Y10" s="10"/>
      <c r="Z10" s="10"/>
    </row>
    <row r="11" spans="1:26" ht="56.25" customHeight="1">
      <c r="A11" s="10"/>
      <c r="B11" s="11"/>
      <c r="C11" s="12" t="s">
        <v>42</v>
      </c>
      <c r="D11" s="13" t="s">
        <v>43</v>
      </c>
      <c r="E11" s="14" t="s">
        <v>27</v>
      </c>
      <c r="F11" s="15">
        <v>0</v>
      </c>
      <c r="G11" s="15">
        <v>0</v>
      </c>
      <c r="H11" s="16">
        <v>0</v>
      </c>
      <c r="I11" s="16">
        <v>0.06</v>
      </c>
      <c r="J11" s="18"/>
      <c r="K11" s="15">
        <v>0</v>
      </c>
      <c r="L11" s="15"/>
      <c r="M11" s="15"/>
      <c r="N11" s="15"/>
      <c r="O11" s="15"/>
      <c r="P11" s="23" t="s">
        <v>44</v>
      </c>
      <c r="Q11" s="10"/>
      <c r="R11" s="10"/>
      <c r="S11" s="10"/>
      <c r="T11" s="10" t="s">
        <v>45</v>
      </c>
      <c r="U11" s="21" t="s">
        <v>46</v>
      </c>
      <c r="V11" s="10"/>
      <c r="W11" s="10"/>
      <c r="X11" s="10"/>
      <c r="Y11" s="10"/>
      <c r="Z11" s="10"/>
    </row>
    <row r="12" spans="1:26" ht="56.25" customHeight="1">
      <c r="A12" s="10"/>
      <c r="B12" s="11"/>
      <c r="C12" s="12" t="s">
        <v>47</v>
      </c>
      <c r="D12" s="13" t="s">
        <v>48</v>
      </c>
      <c r="E12" s="14" t="s">
        <v>49</v>
      </c>
      <c r="F12" s="15">
        <v>0</v>
      </c>
      <c r="G12" s="15">
        <v>0</v>
      </c>
      <c r="H12" s="15">
        <v>0</v>
      </c>
      <c r="I12" s="16">
        <v>0.06</v>
      </c>
      <c r="J12" s="18">
        <v>2022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23" t="s">
        <v>50</v>
      </c>
      <c r="Q12" s="10"/>
      <c r="R12" s="10"/>
      <c r="S12" s="10"/>
      <c r="T12" s="10" t="s">
        <v>51</v>
      </c>
      <c r="U12" s="21" t="s">
        <v>52</v>
      </c>
      <c r="V12" s="10"/>
      <c r="W12" s="10"/>
      <c r="X12" s="10"/>
      <c r="Y12" s="10"/>
      <c r="Z12" s="10"/>
    </row>
    <row r="13" spans="1:26" ht="51" customHeight="1">
      <c r="A13" s="10"/>
      <c r="B13" s="11"/>
      <c r="C13" s="25" t="s">
        <v>53</v>
      </c>
      <c r="D13" s="26" t="s">
        <v>54</v>
      </c>
      <c r="E13" s="25" t="s">
        <v>55</v>
      </c>
      <c r="F13" s="27">
        <v>15.53</v>
      </c>
      <c r="G13" s="28">
        <v>0</v>
      </c>
      <c r="H13" s="17">
        <v>0.2</v>
      </c>
      <c r="I13" s="29">
        <v>0.06</v>
      </c>
      <c r="J13" s="30">
        <v>2022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3" t="s">
        <v>56</v>
      </c>
      <c r="Q13" s="10"/>
      <c r="R13" s="10"/>
      <c r="S13" s="10"/>
      <c r="T13" s="10" t="s">
        <v>57</v>
      </c>
      <c r="U13" s="21" t="s">
        <v>58</v>
      </c>
      <c r="V13" s="10"/>
      <c r="W13" s="10"/>
      <c r="X13" s="10"/>
      <c r="Y13" s="10"/>
      <c r="Z13" s="10"/>
    </row>
    <row r="14" spans="1:26" ht="23.25" customHeight="1">
      <c r="A14" s="10"/>
      <c r="B14" s="11"/>
      <c r="C14" s="11"/>
      <c r="D14" s="11"/>
      <c r="E14" s="11"/>
      <c r="F14" s="15"/>
      <c r="G14" s="15"/>
      <c r="H14" s="15"/>
      <c r="I14" s="15"/>
      <c r="J14" s="18"/>
      <c r="K14" s="18"/>
      <c r="L14" s="18"/>
      <c r="M14" s="18"/>
      <c r="N14" s="18"/>
      <c r="O14" s="18"/>
      <c r="P14" s="23" t="s">
        <v>59</v>
      </c>
      <c r="Q14" s="10"/>
      <c r="R14" s="10"/>
      <c r="S14" s="10"/>
      <c r="T14" s="10" t="s">
        <v>60</v>
      </c>
      <c r="U14" s="21" t="s">
        <v>61</v>
      </c>
      <c r="V14" s="10"/>
      <c r="W14" s="10"/>
      <c r="X14" s="10"/>
      <c r="Y14" s="10"/>
      <c r="Z14" s="10"/>
    </row>
    <row r="15" spans="1:26" ht="23.25" customHeight="1">
      <c r="A15" s="10"/>
      <c r="B15" s="11"/>
      <c r="C15" s="11"/>
      <c r="D15" s="11"/>
      <c r="E15" s="11"/>
      <c r="F15" s="15"/>
      <c r="G15" s="15"/>
      <c r="H15" s="15"/>
      <c r="I15" s="15"/>
      <c r="J15" s="18"/>
      <c r="K15" s="18"/>
      <c r="L15" s="18"/>
      <c r="M15" s="18"/>
      <c r="N15" s="18"/>
      <c r="O15" s="18"/>
      <c r="P15" s="23" t="s">
        <v>62</v>
      </c>
      <c r="Q15" s="10"/>
      <c r="R15" s="10"/>
      <c r="S15" s="10"/>
      <c r="T15" s="10" t="s">
        <v>63</v>
      </c>
      <c r="U15" s="21" t="s">
        <v>64</v>
      </c>
      <c r="V15" s="10"/>
      <c r="W15" s="10"/>
      <c r="X15" s="10"/>
      <c r="Y15" s="10"/>
      <c r="Z15" s="10"/>
    </row>
    <row r="16" spans="1:26" ht="23.25" customHeight="1">
      <c r="A16" s="10"/>
      <c r="B16" s="11"/>
      <c r="C16" s="11"/>
      <c r="D16" s="11"/>
      <c r="E16" s="11"/>
      <c r="F16" s="15"/>
      <c r="G16" s="15"/>
      <c r="H16" s="15"/>
      <c r="I16" s="15"/>
      <c r="J16" s="18"/>
      <c r="K16" s="18"/>
      <c r="L16" s="18"/>
      <c r="M16" s="18"/>
      <c r="N16" s="18"/>
      <c r="O16" s="18"/>
      <c r="P16" s="23" t="s">
        <v>65</v>
      </c>
      <c r="Q16" s="10"/>
      <c r="R16" s="10"/>
      <c r="S16" s="10"/>
      <c r="T16" s="10" t="s">
        <v>66</v>
      </c>
      <c r="U16" s="21" t="s">
        <v>67</v>
      </c>
      <c r="V16" s="10"/>
      <c r="W16" s="10"/>
      <c r="X16" s="10"/>
      <c r="Y16" s="10"/>
      <c r="Z16" s="10"/>
    </row>
    <row r="17" spans="1:26" ht="23.25" customHeight="1">
      <c r="A17" s="10"/>
      <c r="B17" s="11"/>
      <c r="C17" s="11"/>
      <c r="D17" s="11"/>
      <c r="E17" s="11"/>
      <c r="F17" s="15"/>
      <c r="G17" s="15"/>
      <c r="H17" s="15"/>
      <c r="I17" s="15"/>
      <c r="J17" s="18"/>
      <c r="K17" s="18"/>
      <c r="L17" s="18"/>
      <c r="M17" s="18"/>
      <c r="N17" s="18"/>
      <c r="O17" s="18"/>
      <c r="P17" s="23" t="s">
        <v>68</v>
      </c>
      <c r="Q17" s="10"/>
      <c r="R17" s="10"/>
      <c r="S17" s="10"/>
      <c r="T17" s="10" t="s">
        <v>69</v>
      </c>
      <c r="U17" s="21" t="s">
        <v>70</v>
      </c>
      <c r="V17" s="10"/>
      <c r="W17" s="10"/>
      <c r="X17" s="10"/>
      <c r="Y17" s="10"/>
      <c r="Z17" s="10"/>
    </row>
    <row r="18" spans="1:26" ht="23.25" customHeight="1">
      <c r="A18" s="10"/>
      <c r="B18" s="11"/>
      <c r="C18" s="11"/>
      <c r="D18" s="11"/>
      <c r="E18" s="11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23" t="s">
        <v>71</v>
      </c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23.25" customHeight="1">
      <c r="A19" s="10"/>
      <c r="B19" s="11"/>
      <c r="C19" s="11"/>
      <c r="D19" s="11"/>
      <c r="E19" s="11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23" t="s">
        <v>72</v>
      </c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23.25" customHeight="1">
      <c r="A20" s="10"/>
      <c r="B20" s="11"/>
      <c r="C20" s="11"/>
      <c r="D20" s="11"/>
      <c r="E20" s="11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23" t="s">
        <v>73</v>
      </c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23.25" customHeight="1">
      <c r="A21" s="10"/>
      <c r="B21" s="11"/>
      <c r="C21" s="11"/>
      <c r="D21" s="11"/>
      <c r="E21" s="11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23" t="s">
        <v>74</v>
      </c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23.25" customHeight="1">
      <c r="A22" s="10"/>
      <c r="B22" s="11"/>
      <c r="C22" s="11"/>
      <c r="D22" s="11"/>
      <c r="E22" s="11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23" t="s">
        <v>75</v>
      </c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23.25" customHeight="1">
      <c r="A23" s="10"/>
      <c r="B23" s="11"/>
      <c r="C23" s="11"/>
      <c r="D23" s="11"/>
      <c r="E23" s="11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23" t="s">
        <v>76</v>
      </c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23.25" customHeight="1">
      <c r="A24" s="10"/>
      <c r="B24" s="11"/>
      <c r="C24" s="11"/>
      <c r="D24" s="11"/>
      <c r="E24" s="11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23" t="s">
        <v>77</v>
      </c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23.25" customHeight="1">
      <c r="A25" s="10"/>
      <c r="B25" s="11"/>
      <c r="C25" s="11"/>
      <c r="D25" s="11"/>
      <c r="E25" s="11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23" t="s">
        <v>78</v>
      </c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23.25" customHeight="1">
      <c r="A26" s="10"/>
      <c r="B26" s="11"/>
      <c r="C26" s="11"/>
      <c r="D26" s="11"/>
      <c r="E26" s="11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23" t="s">
        <v>79</v>
      </c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23.25" customHeight="1">
      <c r="A27" s="10"/>
      <c r="B27" s="11"/>
      <c r="C27" s="11"/>
      <c r="D27" s="11"/>
      <c r="E27" s="11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23" t="s">
        <v>80</v>
      </c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23.25" customHeight="1">
      <c r="A28" s="10"/>
      <c r="B28" s="11"/>
      <c r="C28" s="11"/>
      <c r="D28" s="11"/>
      <c r="E28" s="11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23" t="s">
        <v>81</v>
      </c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23.25" customHeight="1">
      <c r="A29" s="10"/>
      <c r="B29" s="11"/>
      <c r="P29" s="23" t="s">
        <v>82</v>
      </c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23.25" customHeight="1">
      <c r="A30" s="10"/>
      <c r="B30" s="11"/>
      <c r="C30" s="11"/>
      <c r="D30" s="11"/>
      <c r="E30" s="11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23" t="s">
        <v>83</v>
      </c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23.25" customHeight="1">
      <c r="A31" s="10"/>
      <c r="B31" s="11"/>
      <c r="C31" s="11"/>
      <c r="D31" s="11"/>
      <c r="E31" s="11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23" t="s">
        <v>84</v>
      </c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23.25" customHeight="1">
      <c r="A32" s="10"/>
      <c r="B32" s="11"/>
      <c r="C32" s="11"/>
      <c r="D32" s="11"/>
      <c r="E32" s="11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23" t="s">
        <v>85</v>
      </c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23.2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23" t="s">
        <v>86</v>
      </c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23.2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23" t="s">
        <v>87</v>
      </c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23.2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23" t="s">
        <v>88</v>
      </c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3.2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23" t="s">
        <v>89</v>
      </c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23.2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23" t="s">
        <v>90</v>
      </c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23.2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23" t="s">
        <v>91</v>
      </c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23.2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23" t="s">
        <v>92</v>
      </c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23.2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23" t="s">
        <v>93</v>
      </c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23.2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23" t="s">
        <v>94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23.2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23" t="s">
        <v>95</v>
      </c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23.2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23" t="s">
        <v>96</v>
      </c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9.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23" t="s">
        <v>97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9.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23" t="s">
        <v>98</v>
      </c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9.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23" t="s">
        <v>99</v>
      </c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9.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23" t="s">
        <v>100</v>
      </c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25.5" customHeight="1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2"/>
    </row>
    <row r="49" spans="2:16" ht="25.5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2"/>
    </row>
    <row r="50" spans="2:16" ht="25.5" customHeight="1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2"/>
    </row>
    <row r="51" spans="2:16" ht="25.5" customHeight="1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2"/>
    </row>
    <row r="52" spans="2:16" ht="25.5" customHeight="1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2"/>
    </row>
    <row r="53" spans="2:16" ht="25.5" customHeight="1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2"/>
    </row>
    <row r="54" spans="2:16" ht="25.5" customHeight="1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2"/>
    </row>
    <row r="55" spans="2:16" ht="25.5" customHeight="1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2"/>
    </row>
    <row r="56" spans="2:16" ht="25.5" customHeight="1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2"/>
    </row>
    <row r="57" spans="2:16" ht="25.5" customHeight="1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2"/>
    </row>
    <row r="58" spans="2:16" ht="25.5" customHeight="1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2"/>
    </row>
    <row r="59" spans="2:16" ht="25.5" customHeight="1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2"/>
    </row>
    <row r="60" spans="2:16" ht="25.5" customHeight="1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2"/>
    </row>
    <row r="61" spans="2:16" ht="25.5" customHeight="1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2"/>
    </row>
    <row r="62" spans="2:16" ht="25.5" customHeight="1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2"/>
    </row>
    <row r="63" spans="2:16" ht="25.5" customHeight="1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2"/>
    </row>
    <row r="64" spans="2:16" ht="25.5" customHeight="1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2"/>
    </row>
    <row r="65" spans="2:16" ht="25.5" customHeight="1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2"/>
    </row>
    <row r="66" spans="2:16" ht="25.5" customHeight="1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2"/>
    </row>
    <row r="67" spans="2:16" ht="25.5" customHeight="1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2"/>
    </row>
    <row r="68" spans="2:16" ht="25.5" customHeight="1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2"/>
    </row>
    <row r="69" spans="2:16" ht="25.5" customHeight="1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2"/>
    </row>
    <row r="70" spans="2:16" ht="25.5" customHeight="1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2"/>
    </row>
    <row r="71" spans="2:16" ht="25.5" customHeight="1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2"/>
    </row>
    <row r="72" spans="2:16" ht="25.5" customHeight="1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2"/>
    </row>
    <row r="73" spans="2:16" ht="25.5" customHeight="1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2"/>
    </row>
    <row r="74" spans="2:16" ht="25.5" customHeight="1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2"/>
    </row>
    <row r="75" spans="2:16" ht="25.5" customHeight="1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2"/>
    </row>
    <row r="76" spans="2:16" ht="25.5" customHeight="1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2"/>
    </row>
    <row r="77" spans="2:16" ht="25.5" customHeight="1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2"/>
    </row>
    <row r="78" spans="2:16" ht="25.5" customHeight="1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2"/>
    </row>
    <row r="79" spans="2:16" ht="25.5" customHeight="1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2"/>
    </row>
    <row r="80" spans="2:16" ht="25.5" customHeight="1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2"/>
    </row>
    <row r="81" spans="2:16" ht="25.5" customHeight="1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2"/>
    </row>
    <row r="82" spans="2:16" ht="25.5" customHeight="1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2"/>
    </row>
    <row r="83" spans="2:16" ht="25.5" customHeight="1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2"/>
    </row>
    <row r="84" spans="2:16" ht="25.5" customHeight="1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2"/>
    </row>
    <row r="85" spans="2:16" ht="25.5" customHeight="1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2"/>
    </row>
    <row r="86" spans="2:16" ht="25.5" customHeight="1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2"/>
    </row>
    <row r="87" spans="2:16" ht="25.5" customHeight="1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2"/>
    </row>
    <row r="88" spans="2:16" ht="25.5" customHeight="1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2"/>
    </row>
    <row r="89" spans="2:16" ht="25.5" customHeight="1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2"/>
    </row>
    <row r="90" spans="2:16" ht="25.5" customHeight="1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2"/>
    </row>
    <row r="91" spans="2:16" ht="25.5" customHeight="1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2"/>
    </row>
    <row r="92" spans="2:16" ht="25.5" customHeight="1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2"/>
    </row>
    <row r="93" spans="2:16" ht="25.5" customHeight="1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2"/>
    </row>
    <row r="94" spans="2:16" ht="25.5" customHeight="1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2"/>
    </row>
    <row r="95" spans="2:16" ht="25.5" customHeight="1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2"/>
    </row>
    <row r="96" spans="2:16" ht="25.5" customHeight="1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2"/>
    </row>
    <row r="97" spans="2:16" ht="25.5" customHeight="1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2"/>
    </row>
    <row r="98" spans="2:16" ht="25.5" customHeight="1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2"/>
    </row>
    <row r="99" spans="2:16" ht="25.5" customHeight="1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2"/>
    </row>
    <row r="100" spans="2:16" ht="25.5" customHeight="1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2"/>
    </row>
    <row r="101" spans="2:16" ht="25.5" customHeight="1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2"/>
    </row>
    <row r="102" spans="2:16" ht="25.5" customHeight="1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2"/>
    </row>
    <row r="103" spans="2:16" ht="25.5" customHeight="1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2"/>
    </row>
    <row r="104" spans="2:16" ht="25.5" customHeight="1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2"/>
    </row>
    <row r="105" spans="2:16" ht="25.5" customHeight="1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2"/>
    </row>
    <row r="106" spans="2:16" ht="25.5" customHeight="1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2"/>
    </row>
    <row r="107" spans="2:16" ht="25.5" customHeight="1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2"/>
    </row>
    <row r="108" spans="2:16" ht="25.5" customHeight="1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2"/>
    </row>
    <row r="109" spans="2:16" ht="25.5" customHeight="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2"/>
    </row>
    <row r="110" spans="2:16" ht="25.5" customHeight="1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2"/>
    </row>
    <row r="111" spans="2:16" ht="25.5" customHeight="1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2"/>
    </row>
    <row r="112" spans="2:16" ht="25.5" customHeight="1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2"/>
    </row>
    <row r="113" spans="2:16" ht="25.5" customHeight="1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2"/>
    </row>
    <row r="114" spans="2:16" ht="25.5" customHeight="1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2"/>
    </row>
    <row r="115" spans="2:16" ht="25.5" customHeight="1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2"/>
    </row>
    <row r="116" spans="2:16" ht="25.5" customHeight="1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2"/>
    </row>
    <row r="117" spans="2:16" ht="25.5" customHeight="1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2"/>
    </row>
    <row r="118" spans="2:16" ht="25.5" customHeight="1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2"/>
    </row>
    <row r="119" spans="2:16" ht="25.5" customHeight="1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2"/>
    </row>
    <row r="120" spans="2:16" ht="25.5" customHeight="1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2"/>
    </row>
    <row r="121" spans="2:16" ht="25.5" customHeight="1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2"/>
    </row>
    <row r="122" spans="2:16" ht="25.5" customHeight="1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2"/>
    </row>
    <row r="123" spans="2:16" ht="25.5" customHeight="1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2"/>
    </row>
    <row r="124" spans="2:16" ht="25.5" customHeight="1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2"/>
    </row>
    <row r="125" spans="2:16" ht="25.5" customHeight="1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2"/>
    </row>
    <row r="126" spans="2:16" ht="25.5" customHeight="1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2"/>
    </row>
    <row r="127" spans="2:16" ht="25.5" customHeight="1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2"/>
    </row>
    <row r="128" spans="2:16" ht="25.5" customHeight="1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2"/>
    </row>
    <row r="129" spans="2:16" ht="25.5" customHeight="1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2"/>
    </row>
    <row r="130" spans="2:16" ht="25.5" customHeight="1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2"/>
    </row>
    <row r="131" spans="2:16" ht="25.5" customHeight="1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2"/>
    </row>
    <row r="132" spans="2:16" ht="25.5" customHeight="1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2"/>
    </row>
    <row r="133" spans="2:16" ht="25.5" customHeight="1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2"/>
    </row>
    <row r="134" spans="2:16" ht="25.5" customHeight="1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2"/>
    </row>
    <row r="135" spans="2:16" ht="25.5" customHeight="1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2"/>
    </row>
    <row r="136" spans="2:16" ht="25.5" customHeight="1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2"/>
    </row>
    <row r="137" spans="2:16" ht="25.5" customHeight="1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2"/>
    </row>
    <row r="138" spans="2:16" ht="25.5" customHeight="1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2"/>
    </row>
    <row r="139" spans="2:16" ht="25.5" customHeight="1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2"/>
    </row>
    <row r="140" spans="2:16" ht="25.5" customHeight="1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2"/>
    </row>
    <row r="141" spans="2:16" ht="25.5" customHeight="1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2"/>
    </row>
    <row r="142" spans="2:16" ht="25.5" customHeight="1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2"/>
    </row>
    <row r="143" spans="2:16" ht="25.5" customHeight="1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2"/>
    </row>
    <row r="144" spans="2:16" ht="25.5" customHeight="1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2"/>
    </row>
    <row r="145" spans="2:16" ht="25.5" customHeight="1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2"/>
    </row>
    <row r="146" spans="2:16" ht="25.5" customHeight="1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2"/>
    </row>
    <row r="147" spans="2:16" ht="25.5" customHeight="1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2"/>
    </row>
    <row r="148" spans="2:16" ht="25.5" customHeight="1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2"/>
    </row>
    <row r="149" spans="2:16" ht="25.5" customHeight="1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2"/>
    </row>
    <row r="150" spans="2:16" ht="25.5" customHeight="1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2"/>
    </row>
    <row r="151" spans="2:16" ht="25.5" customHeight="1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2"/>
    </row>
    <row r="152" spans="2:16" ht="25.5" customHeight="1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2"/>
    </row>
    <row r="153" spans="2:16" ht="25.5" customHeight="1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2"/>
    </row>
    <row r="154" spans="2:16" ht="25.5" customHeigh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2"/>
    </row>
    <row r="155" spans="2:16" ht="25.5" customHeigh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2"/>
    </row>
    <row r="156" spans="2:16" ht="25.5" customHeigh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2"/>
    </row>
    <row r="157" spans="2:16" ht="25.5" customHeight="1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2"/>
    </row>
    <row r="158" spans="2:16" ht="25.5" customHeight="1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2"/>
    </row>
    <row r="159" spans="2:16" ht="25.5" customHeight="1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2"/>
    </row>
    <row r="160" spans="2:16" ht="25.5" customHeight="1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2"/>
    </row>
    <row r="161" spans="2:16" ht="25.5" customHeight="1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2"/>
    </row>
    <row r="162" spans="2:16" ht="25.5" customHeight="1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2"/>
    </row>
    <row r="163" spans="2:16" ht="25.5" customHeight="1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2"/>
    </row>
    <row r="164" spans="2:16" ht="25.5" customHeight="1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2"/>
    </row>
    <row r="165" spans="2:16" ht="25.5" customHeight="1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2"/>
    </row>
    <row r="166" spans="2:16" ht="25.5" customHeight="1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2"/>
    </row>
    <row r="167" spans="2:16" ht="25.5" customHeight="1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2"/>
    </row>
    <row r="168" spans="2:16" ht="25.5" customHeight="1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2"/>
    </row>
    <row r="169" spans="2:16" ht="25.5" customHeight="1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2"/>
    </row>
    <row r="170" spans="2:16" ht="25.5" customHeight="1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2"/>
    </row>
    <row r="171" spans="2:16" ht="25.5" customHeight="1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2"/>
    </row>
    <row r="172" spans="2:16" ht="25.5" customHeight="1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2"/>
    </row>
    <row r="173" spans="2:16" ht="25.5" customHeight="1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2"/>
    </row>
    <row r="174" spans="2:16" ht="25.5" customHeight="1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2"/>
    </row>
    <row r="175" spans="2:16" ht="25.5" customHeight="1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2"/>
    </row>
    <row r="176" spans="2:16" ht="25.5" customHeight="1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2"/>
    </row>
    <row r="177" spans="2:16" ht="25.5" customHeigh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2"/>
    </row>
    <row r="178" spans="2:16" ht="25.5" customHeigh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2"/>
    </row>
    <row r="179" spans="2:16" ht="25.5" customHeigh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2"/>
    </row>
    <row r="180" spans="2:16" ht="25.5" customHeigh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2"/>
    </row>
    <row r="181" spans="2:16" ht="25.5" customHeigh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2"/>
    </row>
    <row r="182" spans="2:16" ht="25.5" customHeigh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2"/>
    </row>
    <row r="183" spans="2:16" ht="25.5" customHeigh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2"/>
    </row>
    <row r="184" spans="2:16" ht="25.5" customHeigh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2"/>
    </row>
    <row r="185" spans="2:16" ht="25.5" customHeigh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2"/>
    </row>
    <row r="186" spans="2:16" ht="25.5" customHeigh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2"/>
    </row>
    <row r="187" spans="2:16" ht="25.5" customHeigh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2"/>
    </row>
    <row r="188" spans="2:16" ht="25.5" customHeigh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2"/>
    </row>
    <row r="189" spans="2:16" ht="25.5" customHeigh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2"/>
    </row>
    <row r="190" spans="2:16" ht="25.5" customHeigh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2"/>
    </row>
    <row r="191" spans="2:16" ht="25.5" customHeigh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2"/>
    </row>
    <row r="192" spans="2:16" ht="25.5" customHeigh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2"/>
    </row>
    <row r="193" spans="2:16" ht="25.5" customHeigh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2"/>
    </row>
    <row r="194" spans="2:16" ht="25.5" customHeigh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2"/>
    </row>
    <row r="195" spans="2:16" ht="25.5" customHeigh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2"/>
    </row>
    <row r="196" spans="2:16" ht="25.5" customHeigh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2"/>
    </row>
    <row r="197" spans="2:16" ht="25.5" customHeigh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2"/>
    </row>
    <row r="198" spans="2:16" ht="25.5" customHeigh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2"/>
    </row>
    <row r="199" spans="2:16" ht="25.5" customHeigh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2"/>
    </row>
    <row r="200" spans="2:16" ht="25.5" customHeigh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2"/>
    </row>
    <row r="201" spans="2:16" ht="25.5" customHeigh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2"/>
    </row>
    <row r="202" spans="2:16" ht="25.5" customHeigh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2"/>
    </row>
    <row r="203" spans="2:16" ht="25.5" customHeigh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2"/>
    </row>
    <row r="204" spans="2:16" ht="25.5" customHeigh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2"/>
    </row>
    <row r="205" spans="2:16" ht="25.5" customHeigh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2"/>
    </row>
    <row r="206" spans="2:16" ht="25.5" customHeigh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2"/>
    </row>
    <row r="207" spans="2:16" ht="25.5" customHeigh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2"/>
    </row>
    <row r="208" spans="2:16" ht="25.5" customHeigh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2"/>
    </row>
    <row r="209" spans="2:16" ht="25.5" customHeigh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2"/>
    </row>
    <row r="210" spans="2:16" ht="25.5" customHeigh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2"/>
    </row>
    <row r="211" spans="2:16" ht="25.5" customHeigh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2"/>
    </row>
    <row r="212" spans="2:16" ht="25.5" customHeigh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2"/>
    </row>
    <row r="213" spans="2:16" ht="25.5" customHeigh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2"/>
    </row>
    <row r="214" spans="2:16" ht="25.5" customHeigh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2"/>
    </row>
    <row r="215" spans="2:16" ht="25.5" customHeigh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2"/>
    </row>
    <row r="216" spans="2:16" ht="25.5" customHeigh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2"/>
    </row>
    <row r="217" spans="2:16" ht="25.5" customHeigh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2"/>
    </row>
    <row r="218" spans="2:16" ht="25.5" customHeigh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2"/>
    </row>
    <row r="219" spans="2:16" ht="25.5" customHeigh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2"/>
    </row>
    <row r="220" spans="2:16" ht="25.5" customHeigh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2"/>
    </row>
    <row r="221" spans="2:16" ht="25.5" customHeigh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2"/>
    </row>
    <row r="222" spans="2:16" ht="25.5" customHeigh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2"/>
    </row>
    <row r="223" spans="2:16" ht="25.5" customHeigh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2"/>
    </row>
    <row r="224" spans="2:16" ht="25.5" customHeigh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2"/>
    </row>
    <row r="225" spans="2:16" ht="25.5" customHeigh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2"/>
    </row>
    <row r="226" spans="2:16" ht="25.5" customHeigh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2"/>
    </row>
    <row r="227" spans="2:16" ht="25.5" customHeigh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2"/>
    </row>
    <row r="228" spans="2:16" ht="25.5" customHeigh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2"/>
    </row>
    <row r="229" spans="2:16" ht="25.5" customHeigh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2"/>
    </row>
    <row r="230" spans="2:16" ht="25.5" customHeigh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2"/>
    </row>
    <row r="231" spans="2:16" ht="25.5" customHeigh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2"/>
    </row>
    <row r="232" spans="2:16" ht="25.5" customHeigh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2"/>
    </row>
    <row r="233" spans="2:16" ht="25.5" customHeigh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2"/>
    </row>
    <row r="234" spans="2:16" ht="25.5" customHeigh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2"/>
    </row>
    <row r="235" spans="2:16" ht="25.5" customHeigh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2"/>
    </row>
    <row r="236" spans="2:16" ht="25.5" customHeigh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2"/>
    </row>
    <row r="237" spans="2:16" ht="25.5" customHeigh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2"/>
    </row>
    <row r="238" spans="2:16" ht="25.5" customHeigh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2"/>
    </row>
    <row r="239" spans="2:16" ht="25.5" customHeigh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2"/>
    </row>
    <row r="240" spans="2:16" ht="25.5" customHeigh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2"/>
    </row>
    <row r="241" spans="2:16" ht="25.5" customHeigh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2"/>
    </row>
    <row r="242" spans="2:16" ht="25.5" customHeigh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2"/>
    </row>
    <row r="243" spans="2:16" ht="25.5" customHeigh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2"/>
    </row>
    <row r="244" spans="2:16" ht="25.5" customHeigh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2"/>
    </row>
    <row r="245" spans="2:16" ht="25.5" customHeigh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2"/>
    </row>
    <row r="246" spans="2:16" ht="25.5" customHeigh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2"/>
    </row>
    <row r="247" spans="2:16" ht="25.5" customHeigh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2"/>
    </row>
    <row r="248" spans="2:16" ht="25.5" customHeigh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2"/>
    </row>
    <row r="249" spans="2:16" ht="25.5" customHeigh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2"/>
    </row>
    <row r="250" spans="2:16" ht="25.5" customHeigh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2"/>
    </row>
    <row r="251" spans="2:16" ht="25.5" customHeigh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2"/>
    </row>
    <row r="252" spans="2:16" ht="25.5" customHeigh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2"/>
    </row>
    <row r="253" spans="2:16" ht="25.5" customHeigh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2"/>
    </row>
    <row r="254" spans="2:16" ht="25.5" customHeight="1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2"/>
    </row>
    <row r="255" spans="2:16" ht="25.5" customHeight="1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2"/>
    </row>
    <row r="256" spans="2:16" ht="25.5" customHeight="1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2"/>
    </row>
    <row r="257" spans="2:16" ht="25.5" customHeight="1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2"/>
    </row>
    <row r="258" spans="2:16" ht="25.5" customHeight="1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2"/>
    </row>
    <row r="259" spans="2:16" ht="25.5" customHeight="1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2"/>
    </row>
    <row r="260" spans="2:16" ht="25.5" customHeight="1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2"/>
    </row>
    <row r="261" spans="2:16" ht="25.5" customHeight="1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2"/>
    </row>
    <row r="262" spans="2:16" ht="25.5" customHeight="1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2"/>
    </row>
    <row r="263" spans="2:16" ht="25.5" customHeight="1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2"/>
    </row>
    <row r="264" spans="2:16" ht="25.5" customHeight="1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2"/>
    </row>
    <row r="265" spans="2:16" ht="25.5" customHeight="1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2"/>
    </row>
    <row r="266" spans="2:16" ht="25.5" customHeight="1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2"/>
    </row>
    <row r="267" spans="2:16" ht="25.5" customHeight="1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2"/>
    </row>
    <row r="268" spans="2:16" ht="25.5" customHeight="1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2"/>
    </row>
    <row r="269" spans="2:16" ht="25.5" customHeigh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2"/>
    </row>
    <row r="270" spans="2:16" ht="25.5" customHeigh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2"/>
    </row>
    <row r="271" spans="2:16" ht="25.5" customHeigh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2"/>
    </row>
    <row r="272" spans="2:16" ht="25.5" customHeigh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2"/>
    </row>
    <row r="273" spans="2:16" ht="25.5" customHeigh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2"/>
    </row>
    <row r="274" spans="2:16" ht="25.5" customHeight="1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2"/>
    </row>
    <row r="275" spans="2:16" ht="25.5" customHeight="1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2"/>
    </row>
    <row r="276" spans="2:16" ht="25.5" customHeight="1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2"/>
    </row>
    <row r="277" spans="2:16" ht="25.5" customHeight="1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2"/>
    </row>
    <row r="278" spans="2:16" ht="25.5" customHeight="1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2"/>
    </row>
    <row r="279" spans="2:16" ht="25.5" customHeight="1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2"/>
    </row>
    <row r="280" spans="2:16" ht="25.5" customHeight="1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2"/>
    </row>
    <row r="281" spans="2:16" ht="25.5" customHeight="1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2"/>
    </row>
    <row r="282" spans="2:16" ht="25.5" customHeight="1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2"/>
    </row>
    <row r="283" spans="2:16" ht="25.5" customHeight="1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2"/>
    </row>
    <row r="284" spans="2:16" ht="25.5" customHeight="1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2"/>
    </row>
    <row r="285" spans="2:16" ht="25.5" customHeight="1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2"/>
    </row>
    <row r="286" spans="2:16" ht="25.5" customHeight="1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2"/>
    </row>
    <row r="287" spans="2:16" ht="25.5" customHeight="1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2"/>
    </row>
    <row r="288" spans="2:16" ht="25.5" customHeight="1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2"/>
    </row>
    <row r="289" spans="2:16" ht="25.5" customHeight="1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2"/>
    </row>
    <row r="290" spans="2:16" ht="25.5" customHeight="1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2"/>
    </row>
    <row r="291" spans="2:16" ht="25.5" customHeight="1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2"/>
    </row>
    <row r="292" spans="2:16" ht="25.5" customHeight="1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2"/>
    </row>
    <row r="293" spans="2:16" ht="25.5" customHeight="1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2"/>
    </row>
    <row r="294" spans="2:16" ht="25.5" customHeight="1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2"/>
    </row>
    <row r="295" spans="2:16" ht="25.5" customHeight="1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2"/>
    </row>
    <row r="296" spans="2:16" ht="25.5" customHeight="1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2"/>
    </row>
    <row r="297" spans="2:16" ht="25.5" customHeight="1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2"/>
    </row>
    <row r="298" spans="2:16" ht="25.5" customHeight="1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2"/>
    </row>
    <row r="299" spans="2:16" ht="25.5" customHeight="1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2"/>
    </row>
    <row r="300" spans="2:16" ht="25.5" customHeight="1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2"/>
    </row>
    <row r="301" spans="2:16" ht="25.5" customHeight="1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2"/>
    </row>
    <row r="302" spans="2:16" ht="25.5" customHeight="1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2"/>
    </row>
    <row r="303" spans="2:16" ht="25.5" customHeight="1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2"/>
    </row>
    <row r="304" spans="2:16" ht="25.5" customHeight="1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2"/>
    </row>
    <row r="305" spans="2:16" ht="25.5" customHeight="1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2"/>
    </row>
    <row r="306" spans="2:16" ht="25.5" customHeight="1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2"/>
    </row>
    <row r="307" spans="2:16" ht="25.5" customHeight="1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2"/>
    </row>
    <row r="308" spans="2:16" ht="25.5" customHeight="1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2"/>
    </row>
    <row r="309" spans="2:16" ht="25.5" customHeight="1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2"/>
    </row>
    <row r="310" spans="2:16" ht="25.5" customHeight="1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2"/>
    </row>
    <row r="311" spans="2:16" ht="25.5" customHeight="1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2"/>
    </row>
    <row r="312" spans="2:16" ht="25.5" customHeight="1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2"/>
    </row>
    <row r="313" spans="2:16" ht="25.5" customHeight="1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2"/>
    </row>
    <row r="314" spans="2:16" ht="25.5" customHeight="1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2"/>
    </row>
    <row r="315" spans="2:16" ht="25.5" customHeight="1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2"/>
    </row>
    <row r="316" spans="2:16" ht="25.5" customHeight="1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2"/>
    </row>
    <row r="317" spans="2:16" ht="25.5" customHeight="1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2"/>
    </row>
    <row r="318" spans="2:16" ht="25.5" customHeight="1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2"/>
    </row>
    <row r="319" spans="2:16" ht="25.5" customHeight="1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2"/>
    </row>
    <row r="320" spans="2:16" ht="25.5" customHeight="1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2"/>
    </row>
    <row r="321" spans="2:16" ht="25.5" customHeight="1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2"/>
    </row>
    <row r="322" spans="2:16" ht="25.5" customHeight="1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2"/>
    </row>
    <row r="323" spans="2:16" ht="25.5" customHeight="1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2"/>
    </row>
    <row r="324" spans="2:16" ht="25.5" customHeight="1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2"/>
    </row>
    <row r="325" spans="2:16" ht="25.5" customHeight="1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2"/>
    </row>
    <row r="326" spans="2:16" ht="25.5" customHeight="1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2"/>
    </row>
    <row r="327" spans="2:16" ht="25.5" customHeight="1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2"/>
    </row>
    <row r="328" spans="2:16" ht="25.5" customHeight="1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2"/>
    </row>
    <row r="329" spans="2:16" ht="25.5" customHeight="1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2"/>
    </row>
    <row r="330" spans="2:16" ht="25.5" customHeight="1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2"/>
    </row>
    <row r="331" spans="2:16" ht="25.5" customHeight="1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2"/>
    </row>
    <row r="332" spans="2:16" ht="25.5" customHeight="1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2"/>
    </row>
    <row r="333" spans="2:16" ht="25.5" customHeight="1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2"/>
    </row>
    <row r="334" spans="2:16" ht="25.5" customHeight="1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2"/>
    </row>
    <row r="335" spans="2:16" ht="25.5" customHeight="1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2"/>
    </row>
    <row r="336" spans="2:16" ht="25.5" customHeight="1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2"/>
    </row>
    <row r="337" spans="2:16" ht="25.5" customHeight="1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2"/>
    </row>
    <row r="338" spans="2:16" ht="25.5" customHeight="1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2"/>
    </row>
    <row r="339" spans="2:16" ht="25.5" customHeight="1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2"/>
    </row>
    <row r="340" spans="2:16" ht="25.5" customHeight="1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2"/>
    </row>
    <row r="341" spans="2:16" ht="25.5" customHeight="1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2"/>
    </row>
    <row r="342" spans="2:16" ht="25.5" customHeight="1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2"/>
    </row>
    <row r="343" spans="2:16" ht="25.5" customHeight="1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2"/>
    </row>
    <row r="344" spans="2:16" ht="25.5" customHeight="1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2"/>
    </row>
    <row r="345" spans="2:16" ht="25.5" customHeight="1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2"/>
    </row>
    <row r="346" spans="2:16" ht="25.5" customHeight="1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2"/>
    </row>
    <row r="347" spans="2:16" ht="25.5" customHeight="1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2"/>
    </row>
    <row r="348" spans="2:16" ht="25.5" customHeight="1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2"/>
    </row>
    <row r="349" spans="2:16" ht="25.5" customHeight="1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2"/>
    </row>
    <row r="350" spans="2:16" ht="25.5" customHeight="1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2"/>
    </row>
    <row r="351" spans="2:16" ht="25.5" customHeight="1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2"/>
    </row>
    <row r="352" spans="2:16" ht="25.5" customHeight="1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2"/>
    </row>
    <row r="353" spans="2:16" ht="25.5" customHeight="1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2"/>
    </row>
    <row r="354" spans="2:16" ht="25.5" customHeight="1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2"/>
    </row>
    <row r="355" spans="2:16" ht="25.5" customHeight="1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2"/>
    </row>
    <row r="356" spans="2:16" ht="25.5" customHeight="1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2"/>
    </row>
    <row r="357" spans="2:16" ht="25.5" customHeight="1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2"/>
    </row>
    <row r="358" spans="2:16" ht="25.5" customHeight="1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2"/>
    </row>
    <row r="359" spans="2:16" ht="25.5" customHeight="1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2"/>
    </row>
    <row r="360" spans="2:16" ht="25.5" customHeight="1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2"/>
    </row>
    <row r="361" spans="2:16" ht="25.5" customHeight="1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2"/>
    </row>
    <row r="362" spans="2:16" ht="25.5" customHeight="1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2"/>
    </row>
    <row r="363" spans="2:16" ht="25.5" customHeight="1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2"/>
    </row>
    <row r="364" spans="2:16" ht="25.5" customHeight="1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2"/>
    </row>
    <row r="365" spans="2:16" ht="25.5" customHeight="1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2"/>
    </row>
    <row r="366" spans="2:16" ht="25.5" customHeight="1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2"/>
    </row>
    <row r="367" spans="2:16" ht="25.5" customHeight="1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2"/>
    </row>
    <row r="368" spans="2:16" ht="25.5" customHeight="1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2"/>
    </row>
    <row r="369" spans="2:16" ht="25.5" customHeight="1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2"/>
    </row>
    <row r="370" spans="2:16" ht="25.5" customHeight="1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2"/>
    </row>
    <row r="371" spans="2:16" ht="25.5" customHeight="1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2"/>
    </row>
    <row r="372" spans="2:16" ht="25.5" customHeight="1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2"/>
    </row>
    <row r="373" spans="2:16" ht="25.5" customHeight="1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2"/>
    </row>
    <row r="374" spans="2:16" ht="25.5" customHeight="1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2"/>
    </row>
    <row r="375" spans="2:16" ht="25.5" customHeight="1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2"/>
    </row>
    <row r="376" spans="2:16" ht="25.5" customHeight="1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2"/>
    </row>
    <row r="377" spans="2:16" ht="25.5" customHeight="1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2"/>
    </row>
    <row r="378" spans="2:16" ht="25.5" customHeight="1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2"/>
    </row>
    <row r="379" spans="2:16" ht="25.5" customHeight="1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2"/>
    </row>
    <row r="380" spans="2:16" ht="25.5" customHeight="1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2"/>
    </row>
    <row r="381" spans="2:16" ht="25.5" customHeight="1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2"/>
    </row>
    <row r="382" spans="2:16" ht="25.5" customHeight="1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2"/>
    </row>
    <row r="383" spans="2:16" ht="25.5" customHeight="1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2"/>
    </row>
    <row r="384" spans="2:16" ht="25.5" customHeight="1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2"/>
    </row>
    <row r="385" spans="2:16" ht="25.5" customHeight="1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2"/>
    </row>
    <row r="386" spans="2:16" ht="25.5" customHeight="1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2"/>
    </row>
    <row r="387" spans="2:16" ht="25.5" customHeight="1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2"/>
    </row>
    <row r="388" spans="2:16" ht="25.5" customHeight="1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2"/>
    </row>
    <row r="389" spans="2:16" ht="25.5" customHeight="1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2"/>
    </row>
    <row r="390" spans="2:16" ht="25.5" customHeight="1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2"/>
    </row>
    <row r="391" spans="2:16" ht="25.5" customHeight="1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2"/>
    </row>
    <row r="392" spans="2:16" ht="25.5" customHeight="1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2"/>
    </row>
    <row r="393" spans="2:16" ht="25.5" customHeight="1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2"/>
    </row>
    <row r="394" spans="2:16" ht="25.5" customHeight="1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2"/>
    </row>
    <row r="395" spans="2:16" ht="25.5" customHeight="1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2"/>
    </row>
    <row r="396" spans="2:16" ht="25.5" customHeight="1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2"/>
    </row>
    <row r="397" spans="2:16" ht="25.5" customHeight="1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2"/>
    </row>
    <row r="398" spans="2:16" ht="25.5" customHeight="1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2"/>
    </row>
    <row r="399" spans="2:16" ht="25.5" customHeight="1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2"/>
    </row>
    <row r="400" spans="2:16" ht="25.5" customHeight="1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2"/>
    </row>
    <row r="401" spans="2:16" ht="25.5" customHeight="1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2"/>
    </row>
    <row r="402" spans="2:16" ht="25.5" customHeight="1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2"/>
    </row>
    <row r="403" spans="2:16" ht="25.5" customHeight="1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2"/>
    </row>
    <row r="404" spans="2:16" ht="25.5" customHeight="1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2"/>
    </row>
    <row r="405" spans="2:16" ht="25.5" customHeight="1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2"/>
    </row>
    <row r="406" spans="2:16" ht="25.5" customHeight="1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2"/>
    </row>
    <row r="407" spans="2:16" ht="25.5" customHeight="1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2"/>
    </row>
    <row r="408" spans="2:16" ht="25.5" customHeight="1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2"/>
    </row>
    <row r="409" spans="2:16" ht="25.5" customHeight="1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2"/>
    </row>
    <row r="410" spans="2:16" ht="25.5" customHeight="1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2"/>
    </row>
    <row r="411" spans="2:16" ht="25.5" customHeight="1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2"/>
    </row>
    <row r="412" spans="2:16" ht="25.5" customHeight="1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2"/>
    </row>
    <row r="413" spans="2:16" ht="25.5" customHeight="1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2"/>
    </row>
    <row r="414" spans="2:16" ht="25.5" customHeight="1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2"/>
    </row>
    <row r="415" spans="2:16" ht="25.5" customHeight="1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2"/>
    </row>
    <row r="416" spans="2:16" ht="25.5" customHeight="1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2"/>
    </row>
    <row r="417" spans="2:16" ht="25.5" customHeight="1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2"/>
    </row>
    <row r="418" spans="2:16" ht="25.5" customHeight="1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2"/>
    </row>
    <row r="419" spans="2:16" ht="25.5" customHeight="1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2"/>
    </row>
    <row r="420" spans="2:16" ht="25.5" customHeight="1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2"/>
    </row>
    <row r="421" spans="2:16" ht="25.5" customHeight="1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2"/>
    </row>
    <row r="422" spans="2:16" ht="25.5" customHeight="1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2"/>
    </row>
    <row r="423" spans="2:16" ht="25.5" customHeight="1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2"/>
    </row>
    <row r="424" spans="2:16" ht="25.5" customHeight="1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2"/>
    </row>
    <row r="425" spans="2:16" ht="25.5" customHeigh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2"/>
    </row>
    <row r="426" spans="2:16" ht="25.5" customHeight="1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2"/>
    </row>
    <row r="427" spans="2:16" ht="25.5" customHeight="1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2"/>
    </row>
    <row r="428" spans="2:16" ht="25.5" customHeigh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2"/>
    </row>
    <row r="429" spans="2:16" ht="25.5" customHeigh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2"/>
    </row>
    <row r="430" spans="2:16" ht="25.5" customHeigh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2"/>
    </row>
    <row r="431" spans="2:16" ht="25.5" customHeigh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2"/>
    </row>
    <row r="432" spans="2:16" ht="25.5" customHeigh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2"/>
    </row>
    <row r="433" spans="2:16" ht="25.5" customHeigh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2"/>
    </row>
    <row r="434" spans="2:16" ht="25.5" customHeigh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2"/>
    </row>
    <row r="435" spans="2:16" ht="25.5" customHeigh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2"/>
    </row>
    <row r="436" spans="2:16" ht="25.5" customHeigh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2"/>
    </row>
    <row r="437" spans="2:16" ht="25.5" customHeigh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2"/>
    </row>
    <row r="438" spans="2:16" ht="25.5" customHeigh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2"/>
    </row>
    <row r="439" spans="2:16" ht="25.5" customHeight="1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2"/>
    </row>
    <row r="440" spans="2:16" ht="25.5" customHeigh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2"/>
    </row>
    <row r="441" spans="2:16" ht="25.5" customHeight="1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2"/>
    </row>
    <row r="442" spans="2:16" ht="25.5" customHeight="1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2"/>
    </row>
    <row r="443" spans="2:16" ht="25.5" customHeight="1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2"/>
    </row>
    <row r="444" spans="2:16" ht="25.5" customHeight="1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2"/>
    </row>
    <row r="445" spans="2:16" ht="25.5" customHeight="1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2"/>
    </row>
    <row r="446" spans="2:16" ht="25.5" customHeight="1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2"/>
    </row>
    <row r="447" spans="2:16" ht="25.5" customHeight="1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2"/>
    </row>
    <row r="448" spans="2:16" ht="25.5" customHeight="1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2"/>
    </row>
    <row r="449" spans="2:16" ht="25.5" customHeight="1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2"/>
    </row>
    <row r="450" spans="2:16" ht="25.5" customHeight="1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2"/>
    </row>
    <row r="451" spans="2:16" ht="25.5" customHeight="1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2"/>
    </row>
    <row r="452" spans="2:16" ht="25.5" customHeight="1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2"/>
    </row>
    <row r="453" spans="2:16" ht="25.5" customHeight="1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2"/>
    </row>
    <row r="454" spans="2:16" ht="25.5" customHeigh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2"/>
    </row>
    <row r="455" spans="2:16" ht="25.5" customHeight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2"/>
    </row>
    <row r="456" spans="2:16" ht="25.5" customHeight="1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2"/>
    </row>
    <row r="457" spans="2:16" ht="25.5" customHeight="1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2"/>
    </row>
    <row r="458" spans="2:16" ht="25.5" customHeight="1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2"/>
    </row>
    <row r="459" spans="2:16" ht="25.5" customHeight="1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2"/>
    </row>
    <row r="460" spans="2:16" ht="25.5" customHeight="1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2"/>
    </row>
    <row r="461" spans="2:16" ht="25.5" customHeigh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2"/>
    </row>
    <row r="462" spans="2:16" ht="25.5" customHeigh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2"/>
    </row>
    <row r="463" spans="2:16" ht="25.5" customHeight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2"/>
    </row>
    <row r="464" spans="2:16" ht="25.5" customHeigh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2"/>
    </row>
    <row r="465" spans="2:16" ht="25.5" customHeight="1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2"/>
    </row>
    <row r="466" spans="2:16" ht="25.5" customHeight="1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2"/>
    </row>
    <row r="467" spans="2:16" ht="25.5" customHeight="1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2"/>
    </row>
    <row r="468" spans="2:16" ht="25.5" customHeight="1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2"/>
    </row>
    <row r="469" spans="2:16" ht="25.5" customHeight="1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2"/>
    </row>
    <row r="470" spans="2:16" ht="25.5" customHeight="1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2"/>
    </row>
    <row r="471" spans="2:16" ht="25.5" customHeigh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2"/>
    </row>
    <row r="472" spans="2:16" ht="25.5" customHeigh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2"/>
    </row>
    <row r="473" spans="2:16" ht="25.5" customHeigh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2"/>
    </row>
    <row r="474" spans="2:16" ht="25.5" customHeigh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2"/>
    </row>
    <row r="475" spans="2:16" ht="25.5" customHeigh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2"/>
    </row>
    <row r="476" spans="2:16" ht="25.5" customHeigh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2"/>
    </row>
    <row r="477" spans="2:16" ht="25.5" customHeight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2"/>
    </row>
    <row r="478" spans="2:16" ht="25.5" customHeight="1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2"/>
    </row>
    <row r="479" spans="2:16" ht="25.5" customHeight="1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2"/>
    </row>
    <row r="480" spans="2:16" ht="25.5" customHeight="1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2"/>
    </row>
    <row r="481" spans="2:16" ht="25.5" customHeight="1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2"/>
    </row>
    <row r="482" spans="2:16" ht="25.5" customHeight="1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2"/>
    </row>
    <row r="483" spans="2:16" ht="25.5" customHeigh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2"/>
    </row>
    <row r="484" spans="2:16" ht="25.5" customHeigh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2"/>
    </row>
    <row r="485" spans="2:16" ht="25.5" customHeight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2"/>
    </row>
    <row r="486" spans="2:16" ht="25.5" customHeigh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2"/>
    </row>
    <row r="487" spans="2:16" ht="25.5" customHeigh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2"/>
    </row>
    <row r="488" spans="2:16" ht="25.5" customHeight="1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2"/>
    </row>
    <row r="489" spans="2:16" ht="25.5" customHeight="1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2"/>
    </row>
    <row r="490" spans="2:16" ht="25.5" customHeight="1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2"/>
    </row>
    <row r="491" spans="2:16" ht="25.5" customHeight="1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2"/>
    </row>
    <row r="492" spans="2:16" ht="25.5" customHeigh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2"/>
    </row>
    <row r="493" spans="2:16" ht="25.5" customHeigh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2"/>
    </row>
    <row r="494" spans="2:16" ht="25.5" customHeigh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2"/>
    </row>
    <row r="495" spans="2:16" ht="25.5" customHeigh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2"/>
    </row>
    <row r="496" spans="2:16" ht="25.5" customHeigh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2"/>
    </row>
    <row r="497" spans="2:16" ht="25.5" customHeigh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2"/>
    </row>
    <row r="498" spans="2:16" ht="25.5" customHeigh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2"/>
    </row>
    <row r="499" spans="2:16" ht="25.5" customHeigh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2"/>
    </row>
    <row r="500" spans="2:16" ht="25.5" customHeigh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2"/>
    </row>
    <row r="501" spans="2:16" ht="25.5" customHeight="1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2"/>
    </row>
    <row r="502" spans="2:16" ht="25.5" customHeight="1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2"/>
    </row>
    <row r="503" spans="2:16" ht="25.5" customHeight="1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2"/>
    </row>
    <row r="504" spans="2:16" ht="25.5" customHeight="1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2"/>
    </row>
    <row r="505" spans="2:16" ht="25.5" customHeight="1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2"/>
    </row>
    <row r="506" spans="2:16" ht="25.5" customHeight="1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2"/>
    </row>
    <row r="507" spans="2:16" ht="25.5" customHeight="1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2"/>
    </row>
    <row r="508" spans="2:16" ht="25.5" customHeight="1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2"/>
    </row>
    <row r="509" spans="2:16" ht="25.5" customHeight="1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2"/>
    </row>
    <row r="510" spans="2:16" ht="25.5" customHeight="1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2"/>
    </row>
    <row r="511" spans="2:16" ht="25.5" customHeight="1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2"/>
    </row>
    <row r="512" spans="2:16" ht="25.5" customHeight="1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2"/>
    </row>
    <row r="513" spans="2:16" ht="25.5" customHeigh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2"/>
    </row>
    <row r="514" spans="2:16" ht="25.5" customHeigh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2"/>
    </row>
    <row r="515" spans="2:16" ht="25.5" customHeigh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2"/>
    </row>
    <row r="516" spans="2:16" ht="25.5" customHeigh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2"/>
    </row>
    <row r="517" spans="2:16" ht="25.5" customHeigh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2"/>
    </row>
    <row r="518" spans="2:16" ht="25.5" customHeigh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2"/>
    </row>
    <row r="519" spans="2:16" ht="25.5" customHeigh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2"/>
    </row>
    <row r="520" spans="2:16" ht="25.5" customHeigh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2"/>
    </row>
    <row r="521" spans="2:16" ht="25.5" customHeight="1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2"/>
    </row>
    <row r="522" spans="2:16" ht="25.5" customHeight="1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2"/>
    </row>
    <row r="523" spans="2:16" ht="25.5" customHeight="1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2"/>
    </row>
    <row r="524" spans="2:16" ht="25.5" customHeight="1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2"/>
    </row>
    <row r="525" spans="2:16" ht="25.5" customHeight="1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2"/>
    </row>
    <row r="526" spans="2:16" ht="25.5" customHeight="1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2"/>
    </row>
    <row r="527" spans="2:16" ht="25.5" customHeight="1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2"/>
    </row>
    <row r="528" spans="2:16" ht="25.5" customHeight="1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2"/>
    </row>
    <row r="529" spans="2:16" ht="25.5" customHeight="1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2"/>
    </row>
    <row r="530" spans="2:16" ht="25.5" customHeight="1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2"/>
    </row>
    <row r="531" spans="2:16" ht="25.5" customHeight="1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2"/>
    </row>
    <row r="532" spans="2:16" ht="25.5" customHeigh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2"/>
    </row>
    <row r="533" spans="2:16" ht="25.5" customHeigh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2"/>
    </row>
    <row r="534" spans="2:16" ht="25.5" customHeigh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2"/>
    </row>
    <row r="535" spans="2:16" ht="25.5" customHeigh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2"/>
    </row>
    <row r="536" spans="2:16" ht="25.5" customHeigh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2"/>
    </row>
    <row r="537" spans="2:16" ht="25.5" customHeigh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2"/>
    </row>
    <row r="538" spans="2:16" ht="25.5" customHeigh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2"/>
    </row>
    <row r="539" spans="2:16" ht="25.5" customHeigh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2"/>
    </row>
    <row r="540" spans="2:16" ht="25.5" customHeight="1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2"/>
    </row>
    <row r="541" spans="2:16" ht="25.5" customHeight="1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2"/>
    </row>
    <row r="542" spans="2:16" ht="25.5" customHeight="1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2"/>
    </row>
    <row r="543" spans="2:16" ht="25.5" customHeight="1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2"/>
    </row>
    <row r="544" spans="2:16" ht="25.5" customHeight="1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2"/>
    </row>
    <row r="545" spans="2:16" ht="25.5" customHeigh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2"/>
    </row>
    <row r="546" spans="2:16" ht="25.5" customHeigh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2"/>
    </row>
    <row r="547" spans="2:16" ht="25.5" customHeigh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2"/>
    </row>
    <row r="548" spans="2:16" ht="25.5" customHeigh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2"/>
    </row>
    <row r="549" spans="2:16" ht="25.5" customHeigh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2"/>
    </row>
    <row r="550" spans="2:16" ht="25.5" customHeigh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2"/>
    </row>
    <row r="551" spans="2:16" ht="25.5" customHeigh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2"/>
    </row>
    <row r="552" spans="2:16" ht="25.5" customHeigh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2"/>
    </row>
    <row r="553" spans="2:16" ht="25.5" customHeigh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2"/>
    </row>
    <row r="554" spans="2:16" ht="25.5" customHeigh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2"/>
    </row>
    <row r="555" spans="2:16" ht="25.5" customHeight="1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2"/>
    </row>
    <row r="556" spans="2:16" ht="25.5" customHeight="1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2"/>
    </row>
    <row r="557" spans="2:16" ht="25.5" customHeight="1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2"/>
    </row>
    <row r="558" spans="2:16" ht="25.5" customHeight="1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2"/>
    </row>
    <row r="559" spans="2:16" ht="25.5" customHeight="1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2"/>
    </row>
    <row r="560" spans="2:16" ht="25.5" customHeight="1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2"/>
    </row>
    <row r="561" spans="2:16" ht="25.5" customHeight="1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2"/>
    </row>
    <row r="562" spans="2:16" ht="25.5" customHeight="1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2"/>
    </row>
    <row r="563" spans="2:16" ht="25.5" customHeight="1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2"/>
    </row>
    <row r="564" spans="2:16" ht="25.5" customHeight="1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2"/>
    </row>
    <row r="565" spans="2:16" ht="25.5" customHeight="1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2"/>
    </row>
    <row r="566" spans="2:16" ht="25.5" customHeight="1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2"/>
    </row>
    <row r="567" spans="2:16" ht="25.5" customHeight="1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2"/>
    </row>
    <row r="568" spans="2:16" ht="25.5" customHeight="1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2"/>
    </row>
    <row r="569" spans="2:16" ht="25.5" customHeight="1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2"/>
    </row>
    <row r="570" spans="2:16" ht="25.5" customHeight="1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2"/>
    </row>
    <row r="571" spans="2:16" ht="25.5" customHeight="1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2"/>
    </row>
    <row r="572" spans="2:16" ht="25.5" customHeight="1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2"/>
    </row>
    <row r="573" spans="2:16" ht="25.5" customHeight="1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2"/>
    </row>
    <row r="574" spans="2:16" ht="25.5" customHeight="1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2"/>
    </row>
    <row r="575" spans="2:16" ht="25.5" customHeight="1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2"/>
    </row>
    <row r="576" spans="2:16" ht="25.5" customHeight="1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2"/>
    </row>
    <row r="577" spans="2:16" ht="25.5" customHeight="1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2"/>
    </row>
    <row r="578" spans="2:16" ht="25.5" customHeight="1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2"/>
    </row>
    <row r="579" spans="2:16" ht="25.5" customHeight="1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2"/>
    </row>
    <row r="580" spans="2:16" ht="25.5" customHeight="1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2"/>
    </row>
    <row r="581" spans="2:16" ht="25.5" customHeight="1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2"/>
    </row>
    <row r="582" spans="2:16" ht="25.5" customHeight="1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2"/>
    </row>
    <row r="583" spans="2:16" ht="25.5" customHeight="1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2"/>
    </row>
    <row r="584" spans="2:16" ht="25.5" customHeight="1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2"/>
    </row>
    <row r="585" spans="2:16" ht="25.5" customHeight="1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2"/>
    </row>
    <row r="586" spans="2:16" ht="25.5" customHeight="1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2"/>
    </row>
    <row r="587" spans="2:16" ht="25.5" customHeight="1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2"/>
    </row>
    <row r="588" spans="2:16" ht="25.5" customHeight="1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2"/>
    </row>
    <row r="589" spans="2:16" ht="25.5" customHeight="1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2"/>
    </row>
    <row r="590" spans="2:16" ht="25.5" customHeight="1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2"/>
    </row>
    <row r="591" spans="2:16" ht="25.5" customHeight="1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2"/>
    </row>
    <row r="592" spans="2:16" ht="25.5" customHeight="1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2"/>
    </row>
    <row r="593" spans="2:16" ht="25.5" customHeight="1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2"/>
    </row>
    <row r="594" spans="2:16" ht="25.5" customHeight="1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2"/>
    </row>
    <row r="595" spans="2:16" ht="25.5" customHeight="1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2"/>
    </row>
    <row r="596" spans="2:16" ht="25.5" customHeight="1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2"/>
    </row>
    <row r="597" spans="2:16" ht="25.5" customHeight="1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2"/>
    </row>
    <row r="598" spans="2:16" ht="25.5" customHeight="1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2"/>
    </row>
    <row r="599" spans="2:16" ht="25.5" customHeight="1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2"/>
    </row>
    <row r="600" spans="2:16" ht="25.5" customHeight="1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2"/>
    </row>
    <row r="601" spans="2:16" ht="25.5" customHeight="1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2"/>
    </row>
    <row r="602" spans="2:16" ht="25.5" customHeight="1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2"/>
    </row>
    <row r="603" spans="2:16" ht="25.5" customHeight="1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2"/>
    </row>
    <row r="604" spans="2:16" ht="25.5" customHeight="1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2"/>
    </row>
    <row r="605" spans="2:16" ht="25.5" customHeight="1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2"/>
    </row>
    <row r="606" spans="2:16" ht="25.5" customHeight="1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2"/>
    </row>
    <row r="607" spans="2:16" ht="25.5" customHeight="1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2"/>
    </row>
    <row r="608" spans="2:16" ht="25.5" customHeigh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2"/>
    </row>
    <row r="609" spans="2:16" ht="25.5" customHeight="1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2"/>
    </row>
    <row r="610" spans="2:16" ht="25.5" customHeight="1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2"/>
    </row>
    <row r="611" spans="2:16" ht="25.5" customHeight="1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2"/>
    </row>
    <row r="612" spans="2:16" ht="25.5" customHeight="1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2"/>
    </row>
    <row r="613" spans="2:16" ht="25.5" customHeight="1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2"/>
    </row>
    <row r="614" spans="2:16" ht="25.5" customHeight="1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2"/>
    </row>
    <row r="615" spans="2:16" ht="25.5" customHeight="1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2"/>
    </row>
    <row r="616" spans="2:16" ht="25.5" customHeight="1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2"/>
    </row>
    <row r="617" spans="2:16" ht="25.5" customHeight="1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2"/>
    </row>
    <row r="618" spans="2:16" ht="25.5" customHeight="1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2"/>
    </row>
    <row r="619" spans="2:16" ht="25.5" customHeight="1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2"/>
    </row>
    <row r="620" spans="2:16" ht="25.5" customHeight="1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2"/>
    </row>
    <row r="621" spans="2:16" ht="25.5" customHeight="1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2"/>
    </row>
    <row r="622" spans="2:16" ht="25.5" customHeight="1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2"/>
    </row>
    <row r="623" spans="2:16" ht="25.5" customHeight="1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2"/>
    </row>
    <row r="624" spans="2:16" ht="25.5" customHeight="1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2"/>
    </row>
    <row r="625" spans="2:16" ht="25.5" customHeight="1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2"/>
    </row>
    <row r="626" spans="2:16" ht="25.5" customHeight="1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2"/>
    </row>
    <row r="627" spans="2:16" ht="25.5" customHeight="1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2"/>
    </row>
    <row r="628" spans="2:16" ht="25.5" customHeight="1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2"/>
    </row>
    <row r="629" spans="2:16" ht="25.5" customHeight="1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2"/>
    </row>
    <row r="630" spans="2:16" ht="25.5" customHeight="1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2"/>
    </row>
    <row r="631" spans="2:16" ht="25.5" customHeight="1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2"/>
    </row>
    <row r="632" spans="2:16" ht="25.5" customHeight="1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2"/>
    </row>
    <row r="633" spans="2:16" ht="25.5" customHeight="1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2"/>
    </row>
    <row r="634" spans="2:16" ht="25.5" customHeight="1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2"/>
    </row>
    <row r="635" spans="2:16" ht="25.5" customHeight="1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2"/>
    </row>
    <row r="636" spans="2:16" ht="25.5" customHeight="1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2"/>
    </row>
    <row r="637" spans="2:16" ht="25.5" customHeight="1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2"/>
    </row>
    <row r="638" spans="2:16" ht="25.5" customHeight="1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2"/>
    </row>
    <row r="639" spans="2:16" ht="25.5" customHeight="1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2"/>
    </row>
    <row r="640" spans="2:16" ht="25.5" customHeight="1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2"/>
    </row>
    <row r="641" spans="2:16" ht="25.5" customHeight="1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2"/>
    </row>
    <row r="642" spans="2:16" ht="25.5" customHeight="1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2"/>
    </row>
    <row r="643" spans="2:16" ht="25.5" customHeight="1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2"/>
    </row>
    <row r="644" spans="2:16" ht="25.5" customHeight="1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2"/>
    </row>
    <row r="645" spans="2:16" ht="25.5" customHeight="1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2"/>
    </row>
    <row r="646" spans="2:16" ht="25.5" customHeight="1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2"/>
    </row>
    <row r="647" spans="2:16" ht="25.5" customHeight="1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2"/>
    </row>
    <row r="648" spans="2:16" ht="25.5" customHeight="1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2"/>
    </row>
    <row r="649" spans="2:16" ht="25.5" customHeight="1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2"/>
    </row>
    <row r="650" spans="2:16" ht="25.5" customHeight="1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2"/>
    </row>
    <row r="651" spans="2:16" ht="25.5" customHeight="1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2"/>
    </row>
    <row r="652" spans="2:16" ht="25.5" customHeight="1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2"/>
    </row>
    <row r="653" spans="2:16" ht="25.5" customHeight="1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2"/>
    </row>
    <row r="654" spans="2:16" ht="25.5" customHeight="1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2"/>
    </row>
    <row r="655" spans="2:16" ht="25.5" customHeight="1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2"/>
    </row>
    <row r="656" spans="2:16" ht="25.5" customHeight="1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2"/>
    </row>
    <row r="657" spans="2:16" ht="25.5" customHeight="1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2"/>
    </row>
    <row r="658" spans="2:16" ht="25.5" customHeight="1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2"/>
    </row>
    <row r="659" spans="2:16" ht="25.5" customHeight="1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2"/>
    </row>
    <row r="660" spans="2:16" ht="25.5" customHeight="1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2"/>
    </row>
    <row r="661" spans="2:16" ht="25.5" customHeight="1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2"/>
    </row>
    <row r="662" spans="2:16" ht="25.5" customHeigh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2"/>
    </row>
    <row r="663" spans="2:16" ht="25.5" customHeigh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2"/>
    </row>
    <row r="664" spans="2:16" ht="25.5" customHeigh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2"/>
    </row>
    <row r="665" spans="2:16" ht="25.5" customHeigh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2"/>
    </row>
    <row r="666" spans="2:16" ht="25.5" customHeigh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2"/>
    </row>
    <row r="667" spans="2:16" ht="25.5" customHeigh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2"/>
    </row>
    <row r="668" spans="2:16" ht="25.5" customHeigh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2"/>
    </row>
    <row r="669" spans="2:16" ht="25.5" customHeight="1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2"/>
    </row>
    <row r="670" spans="2:16" ht="25.5" customHeight="1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2"/>
    </row>
    <row r="671" spans="2:16" ht="25.5" customHeight="1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2"/>
    </row>
    <row r="672" spans="2:16" ht="25.5" customHeight="1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2"/>
    </row>
    <row r="673" spans="2:16" ht="25.5" customHeight="1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2"/>
    </row>
    <row r="674" spans="2:16" ht="25.5" customHeight="1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2"/>
    </row>
    <row r="675" spans="2:16" ht="25.5" customHeight="1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2"/>
    </row>
    <row r="676" spans="2:16" ht="25.5" customHeight="1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2"/>
    </row>
    <row r="677" spans="2:16" ht="25.5" customHeight="1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2"/>
    </row>
    <row r="678" spans="2:16" ht="25.5" customHeight="1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2"/>
    </row>
    <row r="679" spans="2:16" ht="25.5" customHeight="1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2"/>
    </row>
    <row r="680" spans="2:16" ht="25.5" customHeight="1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2"/>
    </row>
    <row r="681" spans="2:16" ht="25.5" customHeight="1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2"/>
    </row>
    <row r="682" spans="2:16" ht="25.5" customHeight="1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2"/>
    </row>
    <row r="683" spans="2:16" ht="25.5" customHeight="1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2"/>
    </row>
    <row r="684" spans="2:16" ht="25.5" customHeight="1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2"/>
    </row>
    <row r="685" spans="2:16" ht="25.5" customHeight="1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2"/>
    </row>
    <row r="686" spans="2:16" ht="25.5" customHeight="1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2"/>
    </row>
    <row r="687" spans="2:16" ht="25.5" customHeight="1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2"/>
    </row>
    <row r="688" spans="2:16" ht="25.5" customHeight="1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2"/>
    </row>
    <row r="689" spans="2:16" ht="25.5" customHeight="1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2"/>
    </row>
    <row r="690" spans="2:16" ht="25.5" customHeight="1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2"/>
    </row>
    <row r="691" spans="2:16" ht="25.5" customHeight="1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2"/>
    </row>
    <row r="692" spans="2:16" ht="25.5" customHeight="1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2"/>
    </row>
    <row r="693" spans="2:16" ht="25.5" customHeight="1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2"/>
    </row>
    <row r="694" spans="2:16" ht="25.5" customHeight="1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2"/>
    </row>
    <row r="695" spans="2:16" ht="25.5" customHeight="1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2"/>
    </row>
    <row r="696" spans="2:16" ht="25.5" customHeight="1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2"/>
    </row>
    <row r="697" spans="2:16" ht="25.5" customHeight="1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2"/>
    </row>
    <row r="698" spans="2:16" ht="25.5" customHeight="1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2"/>
    </row>
    <row r="699" spans="2:16" ht="25.5" customHeight="1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2"/>
    </row>
    <row r="700" spans="2:16" ht="25.5" customHeight="1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2"/>
    </row>
    <row r="701" spans="2:16" ht="25.5" customHeight="1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2"/>
    </row>
    <row r="702" spans="2:16" ht="25.5" customHeight="1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2"/>
    </row>
    <row r="703" spans="2:16" ht="25.5" customHeight="1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2"/>
    </row>
    <row r="704" spans="2:16" ht="25.5" customHeight="1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2"/>
    </row>
    <row r="705" spans="2:16" ht="25.5" customHeight="1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2"/>
    </row>
    <row r="706" spans="2:16" ht="25.5" customHeight="1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2"/>
    </row>
    <row r="707" spans="2:16" ht="25.5" customHeight="1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2"/>
    </row>
    <row r="708" spans="2:16" ht="25.5" customHeight="1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2"/>
    </row>
    <row r="709" spans="2:16" ht="25.5" customHeight="1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2"/>
    </row>
    <row r="710" spans="2:16" ht="25.5" customHeight="1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2"/>
    </row>
    <row r="711" spans="2:16" ht="25.5" customHeight="1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2"/>
    </row>
    <row r="712" spans="2:16" ht="25.5" customHeight="1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2"/>
    </row>
    <row r="713" spans="2:16" ht="25.5" customHeight="1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2"/>
    </row>
    <row r="714" spans="2:16" ht="25.5" customHeight="1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2"/>
    </row>
    <row r="715" spans="2:16" ht="25.5" customHeight="1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2"/>
    </row>
    <row r="716" spans="2:16" ht="25.5" customHeight="1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2"/>
    </row>
    <row r="717" spans="2:16" ht="25.5" customHeight="1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2"/>
    </row>
    <row r="718" spans="2:16" ht="25.5" customHeight="1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2"/>
    </row>
    <row r="719" spans="2:16" ht="25.5" customHeight="1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2"/>
    </row>
    <row r="720" spans="2:16" ht="25.5" customHeight="1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2"/>
    </row>
    <row r="721" spans="2:16" ht="25.5" customHeight="1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2"/>
    </row>
    <row r="722" spans="2:16" ht="25.5" customHeight="1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2"/>
    </row>
    <row r="723" spans="2:16" ht="25.5" customHeight="1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2"/>
    </row>
    <row r="724" spans="2:16" ht="25.5" customHeight="1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2"/>
    </row>
    <row r="725" spans="2:16" ht="25.5" customHeight="1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2"/>
    </row>
    <row r="726" spans="2:16" ht="25.5" customHeight="1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2"/>
    </row>
    <row r="727" spans="2:16" ht="25.5" customHeight="1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2"/>
    </row>
    <row r="728" spans="2:16" ht="25.5" customHeight="1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2"/>
    </row>
    <row r="729" spans="2:16" ht="25.5" customHeight="1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2"/>
    </row>
    <row r="730" spans="2:16" ht="25.5" customHeight="1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2"/>
    </row>
    <row r="731" spans="2:16" ht="25.5" customHeight="1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2"/>
    </row>
    <row r="732" spans="2:16" ht="25.5" customHeight="1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2"/>
    </row>
    <row r="733" spans="2:16" ht="25.5" customHeight="1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2"/>
    </row>
    <row r="734" spans="2:16" ht="25.5" customHeight="1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2"/>
    </row>
    <row r="735" spans="2:16" ht="25.5" customHeight="1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2"/>
    </row>
    <row r="736" spans="2:16" ht="25.5" customHeight="1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2"/>
    </row>
    <row r="737" spans="2:16" ht="25.5" customHeight="1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2"/>
    </row>
    <row r="738" spans="2:16" ht="25.5" customHeight="1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2"/>
    </row>
    <row r="739" spans="2:16" ht="25.5" customHeight="1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2"/>
    </row>
    <row r="740" spans="2:16" ht="25.5" customHeight="1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2"/>
    </row>
    <row r="741" spans="2:16" ht="25.5" customHeight="1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2"/>
    </row>
    <row r="742" spans="2:16" ht="25.5" customHeight="1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2"/>
    </row>
    <row r="743" spans="2:16" ht="25.5" customHeight="1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2"/>
    </row>
    <row r="744" spans="2:16" ht="25.5" customHeight="1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2"/>
    </row>
    <row r="745" spans="2:16" ht="25.5" customHeight="1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2"/>
    </row>
    <row r="746" spans="2:16" ht="25.5" customHeight="1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2"/>
    </row>
    <row r="747" spans="2:16" ht="25.5" customHeight="1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2"/>
    </row>
    <row r="748" spans="2:16" ht="25.5" customHeight="1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2"/>
    </row>
    <row r="749" spans="2:16" ht="25.5" customHeight="1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2"/>
    </row>
    <row r="750" spans="2:16" ht="25.5" customHeight="1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2"/>
    </row>
    <row r="751" spans="2:16" ht="25.5" customHeight="1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2"/>
    </row>
    <row r="752" spans="2:16" ht="25.5" customHeight="1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2"/>
    </row>
    <row r="753" spans="2:16" ht="25.5" customHeight="1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2"/>
    </row>
    <row r="754" spans="2:16" ht="25.5" customHeight="1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2"/>
    </row>
    <row r="755" spans="2:16" ht="25.5" customHeight="1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2"/>
    </row>
    <row r="756" spans="2:16" ht="25.5" customHeight="1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2"/>
    </row>
    <row r="757" spans="2:16" ht="25.5" customHeight="1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2"/>
    </row>
    <row r="758" spans="2:16" ht="25.5" customHeight="1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2"/>
    </row>
    <row r="759" spans="2:16" ht="25.5" customHeight="1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2"/>
    </row>
    <row r="760" spans="2:16" ht="25.5" customHeight="1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2"/>
    </row>
    <row r="761" spans="2:16" ht="25.5" customHeight="1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2"/>
    </row>
    <row r="762" spans="2:16" ht="25.5" customHeight="1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2"/>
    </row>
    <row r="763" spans="2:16" ht="25.5" customHeight="1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2"/>
    </row>
    <row r="764" spans="2:16" ht="25.5" customHeight="1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2"/>
    </row>
    <row r="765" spans="2:16" ht="25.5" customHeight="1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2"/>
    </row>
    <row r="766" spans="2:16" ht="25.5" customHeight="1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2"/>
    </row>
    <row r="767" spans="2:16" ht="25.5" customHeight="1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2"/>
    </row>
    <row r="768" spans="2:16" ht="25.5" customHeight="1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2"/>
    </row>
    <row r="769" spans="2:16" ht="25.5" customHeight="1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2"/>
    </row>
    <row r="770" spans="2:16" ht="25.5" customHeight="1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2"/>
    </row>
    <row r="771" spans="2:16" ht="25.5" customHeight="1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2"/>
    </row>
    <row r="772" spans="2:16" ht="25.5" customHeight="1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2"/>
    </row>
    <row r="773" spans="2:16" ht="25.5" customHeight="1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2"/>
    </row>
    <row r="774" spans="2:16" ht="25.5" customHeight="1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2"/>
    </row>
    <row r="775" spans="2:16" ht="25.5" customHeight="1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2"/>
    </row>
    <row r="776" spans="2:16" ht="25.5" customHeight="1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2"/>
    </row>
    <row r="777" spans="2:16" ht="25.5" customHeight="1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2"/>
    </row>
    <row r="778" spans="2:16" ht="25.5" customHeight="1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2"/>
    </row>
    <row r="779" spans="2:16" ht="25.5" customHeight="1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2"/>
    </row>
    <row r="780" spans="2:16" ht="25.5" customHeight="1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2"/>
    </row>
    <row r="781" spans="2:16" ht="25.5" customHeight="1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2"/>
    </row>
    <row r="782" spans="2:16" ht="25.5" customHeight="1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2"/>
    </row>
    <row r="783" spans="2:16" ht="25.5" customHeight="1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2"/>
    </row>
    <row r="784" spans="2:16" ht="25.5" customHeight="1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2"/>
    </row>
    <row r="785" spans="2:16" ht="25.5" customHeight="1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2"/>
    </row>
    <row r="786" spans="2:16" ht="25.5" customHeight="1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2"/>
    </row>
    <row r="787" spans="2:16" ht="25.5" customHeight="1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2"/>
    </row>
    <row r="788" spans="2:16" ht="25.5" customHeight="1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2"/>
    </row>
    <row r="789" spans="2:16" ht="25.5" customHeight="1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2"/>
    </row>
    <row r="790" spans="2:16" ht="25.5" customHeight="1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2"/>
    </row>
    <row r="791" spans="2:16" ht="25.5" customHeight="1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2"/>
    </row>
    <row r="792" spans="2:16" ht="25.5" customHeight="1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2"/>
    </row>
    <row r="793" spans="2:16" ht="25.5" customHeight="1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2"/>
    </row>
    <row r="794" spans="2:16" ht="25.5" customHeight="1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2"/>
    </row>
    <row r="795" spans="2:16" ht="25.5" customHeight="1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2"/>
    </row>
    <row r="796" spans="2:16" ht="25.5" customHeight="1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2"/>
    </row>
    <row r="797" spans="2:16" ht="25.5" customHeight="1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2"/>
    </row>
    <row r="798" spans="2:16" ht="25.5" customHeight="1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2"/>
    </row>
    <row r="799" spans="2:16" ht="25.5" customHeight="1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2"/>
    </row>
    <row r="800" spans="2:16" ht="25.5" customHeight="1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2"/>
    </row>
    <row r="801" spans="2:16" ht="25.5" customHeight="1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2"/>
    </row>
    <row r="802" spans="2:16" ht="25.5" customHeight="1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2"/>
    </row>
    <row r="803" spans="2:16" ht="25.5" customHeight="1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2"/>
    </row>
    <row r="804" spans="2:16" ht="25.5" customHeight="1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2"/>
    </row>
    <row r="805" spans="2:16" ht="25.5" customHeight="1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2"/>
    </row>
    <row r="806" spans="2:16" ht="25.5" customHeight="1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2"/>
    </row>
    <row r="807" spans="2:16" ht="25.5" customHeight="1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2"/>
    </row>
    <row r="808" spans="2:16" ht="25.5" customHeight="1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2"/>
    </row>
    <row r="809" spans="2:16" ht="25.5" customHeight="1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2"/>
    </row>
    <row r="810" spans="2:16" ht="25.5" customHeight="1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2"/>
    </row>
    <row r="811" spans="2:16" ht="25.5" customHeight="1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2"/>
    </row>
    <row r="812" spans="2:16" ht="25.5" customHeight="1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2"/>
    </row>
    <row r="813" spans="2:16" ht="25.5" customHeight="1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2"/>
    </row>
    <row r="814" spans="2:16" ht="25.5" customHeight="1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2"/>
    </row>
    <row r="815" spans="2:16" ht="25.5" customHeight="1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2"/>
    </row>
    <row r="816" spans="2:16" ht="25.5" customHeight="1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2"/>
    </row>
    <row r="817" spans="2:16" ht="25.5" customHeight="1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2"/>
    </row>
    <row r="818" spans="2:16" ht="25.5" customHeight="1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2"/>
    </row>
    <row r="819" spans="2:16" ht="25.5" customHeight="1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2"/>
    </row>
    <row r="820" spans="2:16" ht="25.5" customHeight="1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2"/>
    </row>
    <row r="821" spans="2:16" ht="25.5" customHeight="1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2"/>
    </row>
    <row r="822" spans="2:16" ht="25.5" customHeight="1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2"/>
    </row>
    <row r="823" spans="2:16" ht="25.5" customHeight="1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2"/>
    </row>
    <row r="824" spans="2:16" ht="25.5" customHeight="1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2"/>
    </row>
    <row r="825" spans="2:16" ht="25.5" customHeight="1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2"/>
    </row>
    <row r="826" spans="2:16" ht="25.5" customHeight="1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2"/>
    </row>
    <row r="827" spans="2:16" ht="25.5" customHeight="1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2"/>
    </row>
    <row r="828" spans="2:16" ht="25.5" customHeight="1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2"/>
    </row>
    <row r="829" spans="2:16" ht="25.5" customHeight="1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2"/>
    </row>
    <row r="830" spans="2:16" ht="25.5" customHeight="1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2"/>
    </row>
    <row r="831" spans="2:16" ht="25.5" customHeight="1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2"/>
    </row>
    <row r="832" spans="2:16" ht="25.5" customHeight="1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2"/>
    </row>
    <row r="833" spans="2:16" ht="25.5" customHeight="1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2"/>
    </row>
    <row r="834" spans="2:16" ht="25.5" customHeight="1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2"/>
    </row>
    <row r="835" spans="2:16" ht="25.5" customHeight="1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2"/>
    </row>
    <row r="836" spans="2:16" ht="25.5" customHeight="1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2"/>
    </row>
    <row r="837" spans="2:16" ht="25.5" customHeight="1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2"/>
    </row>
    <row r="838" spans="2:16" ht="25.5" customHeight="1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2"/>
    </row>
    <row r="839" spans="2:16" ht="25.5" customHeight="1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2"/>
    </row>
    <row r="840" spans="2:16" ht="25.5" customHeight="1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2"/>
    </row>
    <row r="841" spans="2:16" ht="25.5" customHeight="1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2"/>
    </row>
    <row r="842" spans="2:16" ht="25.5" customHeight="1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2"/>
    </row>
    <row r="843" spans="2:16" ht="25.5" customHeight="1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2"/>
    </row>
    <row r="844" spans="2:16" ht="25.5" customHeight="1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2"/>
    </row>
    <row r="845" spans="2:16" ht="25.5" customHeight="1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2"/>
    </row>
    <row r="846" spans="2:16" ht="25.5" customHeight="1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2"/>
    </row>
    <row r="847" spans="2:16" ht="25.5" customHeight="1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2"/>
    </row>
    <row r="848" spans="2:16" ht="25.5" customHeight="1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2"/>
    </row>
    <row r="849" spans="2:16" ht="25.5" customHeight="1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2"/>
    </row>
    <row r="850" spans="2:16" ht="25.5" customHeight="1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2"/>
    </row>
    <row r="851" spans="2:16" ht="25.5" customHeight="1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2"/>
    </row>
    <row r="852" spans="2:16" ht="25.5" customHeight="1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2"/>
    </row>
    <row r="853" spans="2:16" ht="25.5" customHeight="1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2"/>
    </row>
    <row r="854" spans="2:16" ht="25.5" customHeight="1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2"/>
    </row>
    <row r="855" spans="2:16" ht="25.5" customHeight="1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2"/>
    </row>
    <row r="856" spans="2:16" ht="25.5" customHeight="1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2"/>
    </row>
    <row r="857" spans="2:16" ht="25.5" customHeight="1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2"/>
    </row>
    <row r="858" spans="2:16" ht="25.5" customHeight="1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2"/>
    </row>
    <row r="859" spans="2:16" ht="25.5" customHeight="1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2"/>
    </row>
    <row r="860" spans="2:16" ht="25.5" customHeight="1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2"/>
    </row>
    <row r="861" spans="2:16" ht="25.5" customHeight="1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2"/>
    </row>
    <row r="862" spans="2:16" ht="25.5" customHeight="1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2"/>
    </row>
    <row r="863" spans="2:16" ht="25.5" customHeight="1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2"/>
    </row>
    <row r="864" spans="2:16" ht="25.5" customHeight="1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2"/>
    </row>
    <row r="865" spans="2:16" ht="25.5" customHeight="1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2"/>
    </row>
    <row r="866" spans="2:16" ht="25.5" customHeight="1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2"/>
    </row>
    <row r="867" spans="2:16" ht="25.5" customHeight="1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2"/>
    </row>
    <row r="868" spans="2:16" ht="25.5" customHeight="1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2"/>
    </row>
    <row r="869" spans="2:16" ht="25.5" customHeight="1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2"/>
    </row>
    <row r="870" spans="2:16" ht="25.5" customHeight="1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2"/>
    </row>
    <row r="871" spans="2:16" ht="25.5" customHeight="1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2"/>
    </row>
    <row r="872" spans="2:16" ht="25.5" customHeight="1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2"/>
    </row>
    <row r="873" spans="2:16" ht="25.5" customHeight="1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2"/>
    </row>
    <row r="874" spans="2:16" ht="25.5" customHeight="1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2"/>
    </row>
    <row r="875" spans="2:16" ht="25.5" customHeight="1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2"/>
    </row>
    <row r="876" spans="2:16" ht="25.5" customHeight="1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2"/>
    </row>
    <row r="877" spans="2:16" ht="25.5" customHeight="1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2"/>
    </row>
    <row r="878" spans="2:16" ht="25.5" customHeight="1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2"/>
    </row>
    <row r="879" spans="2:16" ht="25.5" customHeight="1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2"/>
    </row>
    <row r="880" spans="2:16" ht="25.5" customHeight="1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2"/>
    </row>
    <row r="881" spans="2:16" ht="25.5" customHeight="1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2"/>
    </row>
    <row r="882" spans="2:16" ht="25.5" customHeight="1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2"/>
    </row>
    <row r="883" spans="2:16" ht="25.5" customHeight="1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2"/>
    </row>
    <row r="884" spans="2:16" ht="25.5" customHeight="1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2"/>
    </row>
    <row r="885" spans="2:16" ht="25.5" customHeight="1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2"/>
    </row>
    <row r="886" spans="2:16" ht="25.5" customHeight="1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2"/>
    </row>
    <row r="887" spans="2:16" ht="25.5" customHeight="1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2"/>
    </row>
    <row r="888" spans="2:16" ht="25.5" customHeight="1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2"/>
    </row>
    <row r="889" spans="2:16" ht="25.5" customHeight="1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2"/>
    </row>
    <row r="890" spans="2:16" ht="25.5" customHeight="1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2"/>
    </row>
    <row r="891" spans="2:16" ht="25.5" customHeight="1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2"/>
    </row>
    <row r="892" spans="2:16" ht="25.5" customHeight="1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2"/>
    </row>
    <row r="893" spans="2:16" ht="25.5" customHeight="1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2"/>
    </row>
    <row r="894" spans="2:16" ht="25.5" customHeight="1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2"/>
    </row>
    <row r="895" spans="2:16" ht="25.5" customHeight="1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2"/>
    </row>
    <row r="896" spans="2:16" ht="25.5" customHeight="1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2"/>
    </row>
    <row r="897" spans="2:16" ht="25.5" customHeight="1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2"/>
    </row>
    <row r="898" spans="2:16" ht="25.5" customHeight="1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2"/>
    </row>
    <row r="899" spans="2:16" ht="25.5" customHeight="1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2"/>
    </row>
    <row r="900" spans="2:16" ht="25.5" customHeight="1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2"/>
    </row>
    <row r="901" spans="2:16" ht="25.5" customHeight="1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2"/>
    </row>
    <row r="902" spans="2:16" ht="25.5" customHeight="1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2"/>
    </row>
    <row r="903" spans="2:16" ht="25.5" customHeight="1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2"/>
    </row>
    <row r="904" spans="2:16" ht="25.5" customHeight="1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2"/>
    </row>
    <row r="905" spans="2:16" ht="25.5" customHeight="1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2"/>
    </row>
    <row r="906" spans="2:16" ht="25.5" customHeight="1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2"/>
    </row>
    <row r="907" spans="2:16" ht="25.5" customHeight="1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2"/>
    </row>
    <row r="908" spans="2:16" ht="25.5" customHeight="1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2"/>
    </row>
    <row r="909" spans="2:16" ht="25.5" customHeight="1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2"/>
    </row>
    <row r="910" spans="2:16" ht="25.5" customHeight="1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2"/>
    </row>
    <row r="911" spans="2:16" ht="25.5" customHeight="1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2"/>
    </row>
    <row r="912" spans="2:16" ht="25.5" customHeight="1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2"/>
    </row>
    <row r="913" spans="2:16" ht="25.5" customHeight="1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2"/>
    </row>
    <row r="914" spans="2:16" ht="25.5" customHeight="1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2"/>
    </row>
    <row r="915" spans="2:16" ht="25.5" customHeight="1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2"/>
    </row>
    <row r="916" spans="2:16" ht="25.5" customHeight="1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2"/>
    </row>
    <row r="917" spans="2:16" ht="25.5" customHeight="1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2"/>
    </row>
    <row r="918" spans="2:16" ht="25.5" customHeight="1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2"/>
    </row>
    <row r="919" spans="2:16" ht="25.5" customHeight="1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2"/>
    </row>
    <row r="920" spans="2:16" ht="25.5" customHeight="1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2"/>
    </row>
    <row r="921" spans="2:16" ht="25.5" customHeight="1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2"/>
    </row>
    <row r="922" spans="2:16" ht="25.5" customHeight="1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2"/>
    </row>
    <row r="923" spans="2:16" ht="25.5" customHeight="1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2"/>
    </row>
    <row r="924" spans="2:16" ht="25.5" customHeight="1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2"/>
    </row>
    <row r="925" spans="2:16" ht="25.5" customHeight="1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2"/>
    </row>
    <row r="926" spans="2:16" ht="25.5" customHeight="1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2"/>
    </row>
    <row r="927" spans="2:16" ht="25.5" customHeight="1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2"/>
    </row>
    <row r="928" spans="2:16" ht="25.5" customHeight="1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2"/>
    </row>
    <row r="929" spans="2:16" ht="25.5" customHeight="1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2"/>
    </row>
    <row r="930" spans="2:16" ht="25.5" customHeight="1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2"/>
    </row>
    <row r="931" spans="2:16" ht="25.5" customHeight="1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2"/>
    </row>
    <row r="932" spans="2:16" ht="25.5" customHeight="1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2"/>
    </row>
    <row r="933" spans="2:16" ht="25.5" customHeight="1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2"/>
    </row>
    <row r="934" spans="2:16" ht="25.5" customHeight="1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2"/>
    </row>
    <row r="935" spans="2:16" ht="25.5" customHeight="1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2"/>
    </row>
    <row r="936" spans="2:16" ht="25.5" customHeight="1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2"/>
    </row>
    <row r="937" spans="2:16" ht="25.5" customHeight="1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2"/>
    </row>
    <row r="938" spans="2:16" ht="25.5" customHeight="1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2"/>
    </row>
    <row r="939" spans="2:16" ht="25.5" customHeight="1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2"/>
    </row>
    <row r="940" spans="2:16" ht="25.5" customHeight="1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2"/>
    </row>
    <row r="941" spans="2:16" ht="25.5" customHeight="1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2"/>
    </row>
    <row r="942" spans="2:16" ht="25.5" customHeight="1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2"/>
    </row>
    <row r="943" spans="2:16" ht="25.5" customHeight="1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2"/>
    </row>
    <row r="944" spans="2:16" ht="25.5" customHeight="1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2"/>
    </row>
    <row r="945" spans="2:16" ht="25.5" customHeight="1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2"/>
    </row>
    <row r="946" spans="2:16" ht="25.5" customHeight="1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2"/>
    </row>
    <row r="947" spans="2:16" ht="25.5" customHeight="1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2"/>
    </row>
    <row r="948" spans="2:16" ht="25.5" customHeight="1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2"/>
    </row>
    <row r="949" spans="2:16" ht="25.5" customHeight="1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2"/>
    </row>
    <row r="950" spans="2:16" ht="25.5" customHeight="1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2"/>
    </row>
    <row r="951" spans="2:16" ht="25.5" customHeight="1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2"/>
    </row>
    <row r="952" spans="2:16" ht="25.5" customHeight="1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2"/>
    </row>
    <row r="953" spans="2:16" ht="25.5" customHeight="1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2"/>
    </row>
    <row r="954" spans="2:16" ht="25.5" customHeight="1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2"/>
    </row>
    <row r="955" spans="2:16" ht="25.5" customHeight="1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2"/>
    </row>
    <row r="956" spans="2:16" ht="25.5" customHeight="1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2"/>
    </row>
    <row r="957" spans="2:16" ht="25.5" customHeight="1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2"/>
    </row>
    <row r="958" spans="2:16" ht="25.5" customHeight="1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2"/>
    </row>
    <row r="959" spans="2:16" ht="25.5" customHeight="1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2"/>
    </row>
    <row r="960" spans="2:16" ht="25.5" customHeight="1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2"/>
    </row>
    <row r="961" spans="2:16" ht="25.5" customHeight="1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2"/>
    </row>
    <row r="962" spans="2:16" ht="25.5" customHeight="1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2"/>
    </row>
    <row r="963" spans="2:16" ht="25.5" customHeight="1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2"/>
    </row>
    <row r="964" spans="2:16" ht="25.5" customHeight="1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2"/>
    </row>
    <row r="965" spans="2:16" ht="25.5" customHeight="1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2"/>
    </row>
    <row r="966" spans="2:16" ht="25.5" customHeight="1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2"/>
    </row>
    <row r="967" spans="2:16" ht="25.5" customHeight="1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2"/>
    </row>
    <row r="968" spans="2:16" ht="25.5" customHeight="1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2"/>
    </row>
    <row r="969" spans="2:16" ht="25.5" customHeight="1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2"/>
    </row>
    <row r="970" spans="2:16" ht="25.5" customHeight="1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2"/>
    </row>
    <row r="971" spans="2:16" ht="25.5" customHeight="1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2"/>
    </row>
    <row r="972" spans="2:16" ht="25.5" customHeight="1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2"/>
    </row>
    <row r="973" spans="2:16" ht="25.5" customHeight="1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2"/>
    </row>
    <row r="974" spans="2:16" ht="25.5" customHeight="1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2"/>
    </row>
    <row r="975" spans="2:16" ht="25.5" customHeight="1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2"/>
    </row>
    <row r="976" spans="2:16" ht="25.5" customHeight="1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2"/>
    </row>
    <row r="977" spans="2:16" ht="25.5" customHeight="1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2"/>
    </row>
    <row r="978" spans="2:16" ht="25.5" customHeight="1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2"/>
    </row>
    <row r="979" spans="2:16" ht="25.5" customHeight="1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2"/>
    </row>
    <row r="980" spans="2:16" ht="25.5" customHeight="1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2"/>
    </row>
    <row r="981" spans="2:16" ht="25.5" customHeight="1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2"/>
    </row>
    <row r="982" spans="2:16" ht="25.5" customHeight="1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2"/>
    </row>
    <row r="983" spans="2:16" ht="25.5" customHeight="1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2"/>
    </row>
    <row r="984" spans="2:16" ht="25.5" customHeight="1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2"/>
    </row>
    <row r="985" spans="2:16" ht="25.5" customHeight="1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2"/>
    </row>
    <row r="986" spans="2:16" ht="25.5" customHeight="1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2"/>
    </row>
    <row r="987" spans="2:16" ht="25.5" customHeight="1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2"/>
    </row>
    <row r="988" spans="2:16" ht="25.5" customHeight="1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2"/>
    </row>
    <row r="989" spans="2:16" ht="25.5" customHeight="1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2"/>
    </row>
    <row r="990" spans="2:16" ht="25.5" customHeight="1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2"/>
    </row>
    <row r="991" spans="2:16" ht="25.5" customHeight="1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2"/>
    </row>
    <row r="992" spans="2:16" ht="25.5" customHeight="1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2"/>
    </row>
    <row r="993" spans="2:16" ht="25.5" customHeight="1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2"/>
    </row>
    <row r="994" spans="2:16" ht="25.5" customHeight="1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2"/>
    </row>
    <row r="995" spans="2:16" ht="25.5" customHeight="1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2"/>
    </row>
    <row r="996" spans="2:16" ht="25.5" customHeight="1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2"/>
    </row>
    <row r="997" spans="2:16" ht="25.5" customHeight="1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2"/>
    </row>
    <row r="998" spans="2:16" ht="25.5" customHeight="1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2"/>
    </row>
    <row r="999" spans="2:16" ht="25.5" customHeight="1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2"/>
    </row>
    <row r="1000" spans="2:16" ht="25.5" customHeight="1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2"/>
    </row>
  </sheetData>
  <hyperlinks>
    <hyperlink ref="D13" r:id="rId1"/>
  </hyperlinks>
  <pageMargins left="0.511811024" right="0.511811024" top="0.78740157499999996" bottom="0.78740157499999996" header="0" footer="0"/>
  <pageSetup paperSize="9" orientation="portrait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">
    <tabColor rgb="FFFBD4B4"/>
  </sheetPr>
  <dimension ref="A1:K1000"/>
  <sheetViews>
    <sheetView zoomScaleNormal="100" zoomScaleSheetLayoutView="45" workbookViewId="0">
      <selection activeCell="I30" sqref="I30:J30"/>
    </sheetView>
  </sheetViews>
  <sheetFormatPr defaultColWidth="14.42578125" defaultRowHeight="23.25" customHeight="1" outlineLevelRow="1"/>
  <cols>
    <col min="1" max="1" width="2.28515625" customWidth="1"/>
    <col min="3" max="3" width="11.28515625" customWidth="1"/>
    <col min="4" max="4" width="13.28515625" customWidth="1"/>
    <col min="6" max="6" width="12.42578125" customWidth="1"/>
    <col min="7" max="7" width="13.5703125" customWidth="1"/>
    <col min="9" max="9" width="11.28515625" customWidth="1"/>
    <col min="10" max="10" width="16.7109375" customWidth="1"/>
    <col min="11" max="11" width="1.42578125" customWidth="1"/>
  </cols>
  <sheetData>
    <row r="1" spans="1:11" ht="23.25" customHeight="1">
      <c r="A1" s="413"/>
      <c r="B1" s="413"/>
      <c r="C1" s="413"/>
      <c r="D1" s="413"/>
      <c r="E1" s="413"/>
      <c r="F1" s="413"/>
      <c r="G1" s="413"/>
      <c r="H1" s="413"/>
      <c r="I1" s="413"/>
      <c r="J1" s="414"/>
      <c r="K1" s="413"/>
    </row>
    <row r="2" spans="1:11" ht="23.25" customHeight="1">
      <c r="A2" s="415"/>
      <c r="B2" s="863" t="str">
        <f>'1-ABA-DE-CARREGAMENTO'!C11</f>
        <v xml:space="preserve"> S E R V I Ç O S    D I V S.   A P O I O   A D M I N I S T R A T I V O .-2</v>
      </c>
      <c r="C2" s="864"/>
      <c r="D2" s="864"/>
      <c r="E2" s="864"/>
      <c r="F2" s="864"/>
      <c r="G2" s="864"/>
      <c r="H2" s="864"/>
      <c r="I2" s="864"/>
      <c r="J2" s="865"/>
      <c r="K2" s="416"/>
    </row>
    <row r="3" spans="1:11" ht="23.25" customHeight="1">
      <c r="A3" s="415"/>
      <c r="B3" s="866" t="str">
        <f>'1-ABA-DE-CARREGAMENTO'!I33</f>
        <v>MONITOR_CBO.3341-10_40hs</v>
      </c>
      <c r="C3" s="806"/>
      <c r="D3" s="806"/>
      <c r="E3" s="806"/>
      <c r="F3" s="806"/>
      <c r="G3" s="806"/>
      <c r="H3" s="806"/>
      <c r="I3" s="806"/>
      <c r="J3" s="807"/>
      <c r="K3" s="417"/>
    </row>
    <row r="4" spans="1:11" ht="15">
      <c r="A4" s="415"/>
      <c r="B4" s="861" t="s">
        <v>299</v>
      </c>
      <c r="C4" s="806"/>
      <c r="D4" s="806"/>
      <c r="E4" s="806"/>
      <c r="F4" s="807"/>
      <c r="G4" s="867" t="str">
        <f>'1-ABA-DE-CARREGAMENTO'!C12</f>
        <v>23243.000833/2022-37</v>
      </c>
      <c r="H4" s="806"/>
      <c r="I4" s="806"/>
      <c r="J4" s="807"/>
      <c r="K4" s="418"/>
    </row>
    <row r="5" spans="1:11" ht="15">
      <c r="A5" s="415"/>
      <c r="B5" s="791" t="s">
        <v>300</v>
      </c>
      <c r="C5" s="756"/>
      <c r="D5" s="756"/>
      <c r="E5" s="756"/>
      <c r="F5" s="757"/>
      <c r="G5" s="868" t="str">
        <f>'1-ABA-DE-CARREGAMENTO'!C13</f>
        <v>PE 30 / 2022</v>
      </c>
      <c r="H5" s="756"/>
      <c r="I5" s="756"/>
      <c r="J5" s="757"/>
      <c r="K5" s="418"/>
    </row>
    <row r="6" spans="1:11" ht="15">
      <c r="A6" s="415"/>
      <c r="B6" s="869">
        <f ca="1">'1-ABA-DE-CARREGAMENTO'!C16</f>
        <v>44830</v>
      </c>
      <c r="C6" s="756"/>
      <c r="D6" s="756"/>
      <c r="E6" s="756"/>
      <c r="F6" s="756"/>
      <c r="G6" s="756"/>
      <c r="H6" s="756"/>
      <c r="I6" s="756"/>
      <c r="J6" s="757"/>
      <c r="K6" s="420"/>
    </row>
    <row r="7" spans="1:11" ht="23.25" customHeight="1">
      <c r="A7" s="415"/>
      <c r="B7" s="830" t="s">
        <v>301</v>
      </c>
      <c r="C7" s="756"/>
      <c r="D7" s="756"/>
      <c r="E7" s="756"/>
      <c r="F7" s="756"/>
      <c r="G7" s="756"/>
      <c r="H7" s="756"/>
      <c r="I7" s="756"/>
      <c r="J7" s="757"/>
      <c r="K7" s="421"/>
    </row>
    <row r="8" spans="1:11" ht="15">
      <c r="A8" s="415"/>
      <c r="B8" s="422" t="s">
        <v>264</v>
      </c>
      <c r="C8" s="791" t="s">
        <v>302</v>
      </c>
      <c r="D8" s="756"/>
      <c r="E8" s="756"/>
      <c r="F8" s="756"/>
      <c r="G8" s="756"/>
      <c r="H8" s="757"/>
      <c r="I8" s="870">
        <f ca="1">'1-ABA-DE-CARREGAMENTO'!C16</f>
        <v>44830</v>
      </c>
      <c r="J8" s="757"/>
      <c r="K8" s="423"/>
    </row>
    <row r="9" spans="1:11" ht="15">
      <c r="A9" s="415"/>
      <c r="B9" s="422" t="s">
        <v>265</v>
      </c>
      <c r="C9" s="791" t="s">
        <v>303</v>
      </c>
      <c r="D9" s="756"/>
      <c r="E9" s="756"/>
      <c r="F9" s="756"/>
      <c r="G9" s="756"/>
      <c r="H9" s="757"/>
      <c r="I9" s="868" t="str">
        <f>'1-ABA-DE-CARREGAMENTO'!C14</f>
        <v xml:space="preserve">ALEGRETE </v>
      </c>
      <c r="J9" s="757"/>
      <c r="K9" s="418"/>
    </row>
    <row r="10" spans="1:11" ht="15">
      <c r="A10" s="415"/>
      <c r="B10" s="422" t="s">
        <v>266</v>
      </c>
      <c r="C10" s="791" t="s">
        <v>304</v>
      </c>
      <c r="D10" s="756"/>
      <c r="E10" s="756"/>
      <c r="F10" s="756"/>
      <c r="G10" s="756"/>
      <c r="H10" s="757"/>
      <c r="I10" s="868" t="str">
        <f>'1-ABA-DE-CARREGAMENTO'!I35</f>
        <v>RS005021/2021</v>
      </c>
      <c r="J10" s="757"/>
      <c r="K10" s="418"/>
    </row>
    <row r="11" spans="1:11" ht="15">
      <c r="A11" s="415"/>
      <c r="B11" s="422" t="s">
        <v>267</v>
      </c>
      <c r="C11" s="791" t="s">
        <v>305</v>
      </c>
      <c r="D11" s="756"/>
      <c r="E11" s="756"/>
      <c r="F11" s="756"/>
      <c r="G11" s="756"/>
      <c r="H11" s="757"/>
      <c r="I11" s="855">
        <f>'1-ABA-DE-CARREGAMENTO'!I94</f>
        <v>20</v>
      </c>
      <c r="J11" s="757"/>
      <c r="K11" s="418"/>
    </row>
    <row r="12" spans="1:11" ht="23.25" customHeight="1">
      <c r="A12" s="415"/>
      <c r="B12" s="856" t="s">
        <v>306</v>
      </c>
      <c r="C12" s="756"/>
      <c r="D12" s="756"/>
      <c r="E12" s="756"/>
      <c r="F12" s="756"/>
      <c r="G12" s="756"/>
      <c r="H12" s="756"/>
      <c r="I12" s="756"/>
      <c r="J12" s="757"/>
      <c r="K12" s="424"/>
    </row>
    <row r="13" spans="1:11" ht="38.25" customHeight="1">
      <c r="A13" s="415"/>
      <c r="B13" s="795" t="str">
        <f>'1-ABA-DE-CARREGAMENTO'!C11</f>
        <v xml:space="preserve"> S E R V I Ç O S    D I V S.   A P O I O   A D M I N I S T R A T I V O .-2</v>
      </c>
      <c r="C13" s="756"/>
      <c r="D13" s="756"/>
      <c r="E13" s="756"/>
      <c r="F13" s="756"/>
      <c r="G13" s="795" t="s">
        <v>307</v>
      </c>
      <c r="H13" s="757"/>
      <c r="I13" s="795" t="s">
        <v>308</v>
      </c>
      <c r="J13" s="757"/>
      <c r="K13" s="284"/>
    </row>
    <row r="14" spans="1:11" ht="23.25" hidden="1" customHeight="1" outlineLevel="1">
      <c r="A14" s="415"/>
      <c r="B14" s="857" t="s">
        <v>309</v>
      </c>
      <c r="C14" s="756"/>
      <c r="D14" s="756"/>
      <c r="E14" s="756"/>
      <c r="F14" s="757"/>
      <c r="G14" s="858" t="s">
        <v>310</v>
      </c>
      <c r="H14" s="757"/>
      <c r="I14" s="859" t="s">
        <v>311</v>
      </c>
      <c r="J14" s="757"/>
      <c r="K14" s="425"/>
    </row>
    <row r="15" spans="1:11" ht="23.25" hidden="1" customHeight="1" outlineLevel="1">
      <c r="A15" s="415"/>
      <c r="B15" s="857" t="s">
        <v>312</v>
      </c>
      <c r="C15" s="756"/>
      <c r="D15" s="756"/>
      <c r="E15" s="756"/>
      <c r="F15" s="757"/>
      <c r="G15" s="858" t="s">
        <v>310</v>
      </c>
      <c r="H15" s="757"/>
      <c r="I15" s="859" t="s">
        <v>311</v>
      </c>
      <c r="J15" s="757"/>
      <c r="K15" s="425"/>
    </row>
    <row r="16" spans="1:11" ht="9.75" hidden="1" customHeight="1" outlineLevel="1">
      <c r="A16" s="415"/>
      <c r="B16" s="857" t="s">
        <v>313</v>
      </c>
      <c r="C16" s="756"/>
      <c r="D16" s="756"/>
      <c r="E16" s="756"/>
      <c r="F16" s="757"/>
      <c r="G16" s="858" t="s">
        <v>310</v>
      </c>
      <c r="H16" s="757"/>
      <c r="I16" s="859" t="s">
        <v>311</v>
      </c>
      <c r="J16" s="757"/>
      <c r="K16" s="425"/>
    </row>
    <row r="17" spans="1:11" ht="23.25" customHeight="1" collapsed="1">
      <c r="A17" s="415"/>
      <c r="B17" s="857" t="str">
        <f>B3</f>
        <v>MONITOR_CBO.3341-10_40hs</v>
      </c>
      <c r="C17" s="756"/>
      <c r="D17" s="756"/>
      <c r="E17" s="756"/>
      <c r="F17" s="757"/>
      <c r="G17" s="858" t="s">
        <v>310</v>
      </c>
      <c r="H17" s="757"/>
      <c r="I17" s="859">
        <f>'1-ABA-DE-CARREGAMENTO'!I92</f>
        <v>1</v>
      </c>
      <c r="J17" s="757"/>
      <c r="K17" s="425"/>
    </row>
    <row r="18" spans="1:11" ht="23.25" hidden="1" customHeight="1" outlineLevel="1">
      <c r="A18" s="415"/>
      <c r="B18" s="857" t="s">
        <v>314</v>
      </c>
      <c r="C18" s="756"/>
      <c r="D18" s="756"/>
      <c r="E18" s="756"/>
      <c r="F18" s="757"/>
      <c r="G18" s="858" t="s">
        <v>310</v>
      </c>
      <c r="H18" s="757"/>
      <c r="I18" s="859" t="s">
        <v>311</v>
      </c>
      <c r="J18" s="757"/>
      <c r="K18" s="425"/>
    </row>
    <row r="19" spans="1:11" ht="23.25" hidden="1" customHeight="1" outlineLevel="1">
      <c r="A19" s="415"/>
      <c r="B19" s="857" t="s">
        <v>790</v>
      </c>
      <c r="C19" s="756"/>
      <c r="D19" s="756"/>
      <c r="E19" s="756"/>
      <c r="F19" s="757"/>
      <c r="G19" s="858" t="s">
        <v>310</v>
      </c>
      <c r="H19" s="757"/>
      <c r="I19" s="859" t="s">
        <v>311</v>
      </c>
      <c r="J19" s="757"/>
      <c r="K19" s="425"/>
    </row>
    <row r="20" spans="1:11" ht="23.25" customHeight="1" collapsed="1">
      <c r="A20" s="415"/>
      <c r="B20" s="872" t="s">
        <v>316</v>
      </c>
      <c r="C20" s="756"/>
      <c r="D20" s="756"/>
      <c r="E20" s="756"/>
      <c r="F20" s="756"/>
      <c r="G20" s="756"/>
      <c r="H20" s="757"/>
      <c r="I20" s="871">
        <f>SUM(I14:I19)</f>
        <v>1</v>
      </c>
      <c r="J20" s="757"/>
      <c r="K20" s="426"/>
    </row>
    <row r="21" spans="1:11" ht="15">
      <c r="A21" s="415"/>
      <c r="B21" s="836"/>
      <c r="C21" s="756"/>
      <c r="D21" s="756"/>
      <c r="E21" s="756"/>
      <c r="F21" s="756"/>
      <c r="G21" s="756"/>
      <c r="H21" s="756"/>
      <c r="I21" s="756"/>
      <c r="J21" s="757"/>
      <c r="K21" s="284"/>
    </row>
    <row r="22" spans="1:11" ht="56.25" customHeight="1">
      <c r="A22" s="415"/>
      <c r="B22" s="828" t="s">
        <v>317</v>
      </c>
      <c r="C22" s="756"/>
      <c r="D22" s="756"/>
      <c r="E22" s="756"/>
      <c r="F22" s="756"/>
      <c r="G22" s="756"/>
      <c r="H22" s="756"/>
      <c r="I22" s="756"/>
      <c r="J22" s="757"/>
      <c r="K22" s="427"/>
    </row>
    <row r="23" spans="1:11" ht="15">
      <c r="A23" s="415"/>
      <c r="B23" s="836"/>
      <c r="C23" s="756"/>
      <c r="D23" s="756"/>
      <c r="E23" s="756"/>
      <c r="F23" s="756"/>
      <c r="G23" s="756"/>
      <c r="H23" s="756"/>
      <c r="I23" s="756"/>
      <c r="J23" s="757"/>
      <c r="K23" s="284"/>
    </row>
    <row r="24" spans="1:11" ht="48" customHeight="1">
      <c r="A24" s="415"/>
      <c r="B24" s="873" t="s">
        <v>791</v>
      </c>
      <c r="C24" s="756"/>
      <c r="D24" s="756"/>
      <c r="E24" s="756"/>
      <c r="F24" s="756"/>
      <c r="G24" s="756"/>
      <c r="H24" s="756"/>
      <c r="I24" s="756"/>
      <c r="J24" s="757"/>
      <c r="K24" s="428"/>
    </row>
    <row r="25" spans="1:11" ht="15">
      <c r="A25" s="415"/>
      <c r="B25" s="874"/>
      <c r="C25" s="756"/>
      <c r="D25" s="756"/>
      <c r="E25" s="756"/>
      <c r="F25" s="756"/>
      <c r="G25" s="756"/>
      <c r="H25" s="756"/>
      <c r="I25" s="756"/>
      <c r="J25" s="757"/>
      <c r="K25" s="429"/>
    </row>
    <row r="26" spans="1:11" ht="23.25" customHeight="1">
      <c r="A26" s="284"/>
      <c r="B26" s="830" t="s">
        <v>319</v>
      </c>
      <c r="C26" s="756"/>
      <c r="D26" s="756"/>
      <c r="E26" s="756"/>
      <c r="F26" s="756"/>
      <c r="G26" s="756"/>
      <c r="H26" s="756"/>
      <c r="I26" s="756"/>
      <c r="J26" s="757"/>
      <c r="K26" s="421"/>
    </row>
    <row r="27" spans="1:11" ht="23.25" customHeight="1">
      <c r="A27" s="415"/>
      <c r="B27" s="422">
        <v>1</v>
      </c>
      <c r="C27" s="791" t="s">
        <v>320</v>
      </c>
      <c r="D27" s="756"/>
      <c r="E27" s="756"/>
      <c r="F27" s="756"/>
      <c r="G27" s="756"/>
      <c r="H27" s="757"/>
      <c r="I27" s="875" t="str">
        <f>'1-ABA-DE-CARREGAMENTO'!I33</f>
        <v>MONITOR_CBO.3341-10_40hs</v>
      </c>
      <c r="J27" s="757"/>
      <c r="K27" s="430"/>
    </row>
    <row r="28" spans="1:11" ht="23.25" customHeight="1">
      <c r="A28" s="415"/>
      <c r="B28" s="431">
        <v>2</v>
      </c>
      <c r="C28" s="839" t="s">
        <v>321</v>
      </c>
      <c r="D28" s="756"/>
      <c r="E28" s="756"/>
      <c r="F28" s="756"/>
      <c r="G28" s="756"/>
      <c r="H28" s="757"/>
      <c r="I28" s="877"/>
      <c r="J28" s="757"/>
      <c r="K28" s="432"/>
    </row>
    <row r="29" spans="1:11" ht="23.25" customHeight="1">
      <c r="A29" s="415"/>
      <c r="B29" s="422">
        <v>3</v>
      </c>
      <c r="C29" s="878" t="s">
        <v>499</v>
      </c>
      <c r="D29" s="680"/>
      <c r="E29" s="434">
        <v>220</v>
      </c>
      <c r="F29" s="435">
        <f>'1-ABA-DE-CARREGAMENTO'!I37</f>
        <v>1396.01</v>
      </c>
      <c r="G29" s="419" t="s">
        <v>323</v>
      </c>
      <c r="H29" s="436">
        <f>'1-ABA-DE-CARREGAMENTO'!I52</f>
        <v>200</v>
      </c>
      <c r="I29" s="879">
        <f>F29/E29*H29</f>
        <v>1269.1000000000001</v>
      </c>
      <c r="J29" s="757"/>
      <c r="K29" s="437"/>
    </row>
    <row r="30" spans="1:11" ht="23.25" customHeight="1">
      <c r="A30" s="415"/>
      <c r="B30" s="422">
        <v>4</v>
      </c>
      <c r="C30" s="791" t="s">
        <v>324</v>
      </c>
      <c r="D30" s="756"/>
      <c r="E30" s="756"/>
      <c r="F30" s="756"/>
      <c r="G30" s="756"/>
      <c r="H30" s="757"/>
      <c r="I30" s="860"/>
      <c r="J30" s="757"/>
      <c r="K30" s="438"/>
    </row>
    <row r="31" spans="1:11" ht="23.25" customHeight="1">
      <c r="A31" s="415"/>
      <c r="B31" s="422">
        <v>5</v>
      </c>
      <c r="C31" s="791" t="s">
        <v>325</v>
      </c>
      <c r="D31" s="756"/>
      <c r="E31" s="756"/>
      <c r="F31" s="756"/>
      <c r="G31" s="756"/>
      <c r="H31" s="757"/>
      <c r="I31" s="862" t="str">
        <f>'1-ABA-DE-CARREGAMENTO'!I36</f>
        <v>01 de JANEIRO</v>
      </c>
      <c r="J31" s="757"/>
      <c r="K31" s="439"/>
    </row>
    <row r="32" spans="1:11" ht="38.25" customHeight="1">
      <c r="A32" s="415"/>
      <c r="B32" s="440">
        <v>6</v>
      </c>
      <c r="C32" s="850" t="s">
        <v>792</v>
      </c>
      <c r="D32" s="756"/>
      <c r="E32" s="756"/>
      <c r="F32" s="756"/>
      <c r="G32" s="756"/>
      <c r="H32" s="757"/>
      <c r="I32" s="851">
        <f>ROUND(I29/220,2)*0</f>
        <v>0</v>
      </c>
      <c r="J32" s="757"/>
      <c r="K32" s="441"/>
    </row>
    <row r="33" spans="1:11" ht="38.25" customHeight="1">
      <c r="A33" s="415"/>
      <c r="B33" s="440">
        <v>7</v>
      </c>
      <c r="C33" s="850" t="s">
        <v>793</v>
      </c>
      <c r="D33" s="756"/>
      <c r="E33" s="756"/>
      <c r="F33" s="757"/>
      <c r="G33" s="854"/>
      <c r="H33" s="757"/>
      <c r="I33" s="851">
        <f>SUM(J47:J50)/H29</f>
        <v>6.3455000000000004</v>
      </c>
      <c r="J33" s="757"/>
      <c r="K33" s="441"/>
    </row>
    <row r="34" spans="1:11" ht="38.25" customHeight="1">
      <c r="A34" s="415"/>
      <c r="B34" s="440">
        <v>8</v>
      </c>
      <c r="C34" s="850" t="s">
        <v>794</v>
      </c>
      <c r="D34" s="756"/>
      <c r="E34" s="756"/>
      <c r="F34" s="757"/>
      <c r="G34" s="854"/>
      <c r="H34" s="757"/>
      <c r="I34" s="851">
        <f>TRUNC(I33*1.5,2)*0</f>
        <v>0</v>
      </c>
      <c r="J34" s="757"/>
      <c r="K34" s="441"/>
    </row>
    <row r="35" spans="1:11" ht="38.25" customHeight="1">
      <c r="A35" s="415"/>
      <c r="B35" s="440">
        <v>9</v>
      </c>
      <c r="C35" s="850" t="s">
        <v>795</v>
      </c>
      <c r="D35" s="756"/>
      <c r="E35" s="756"/>
      <c r="F35" s="757"/>
      <c r="G35" s="854" t="s">
        <v>330</v>
      </c>
      <c r="H35" s="757"/>
      <c r="I35" s="851">
        <f>I33*1.5</f>
        <v>9.5182500000000001</v>
      </c>
      <c r="J35" s="757"/>
      <c r="K35" s="441"/>
    </row>
    <row r="36" spans="1:11" ht="38.25" customHeight="1">
      <c r="A36" s="415"/>
      <c r="B36" s="440">
        <v>10</v>
      </c>
      <c r="C36" s="850" t="s">
        <v>796</v>
      </c>
      <c r="D36" s="756"/>
      <c r="E36" s="756"/>
      <c r="F36" s="756"/>
      <c r="G36" s="756"/>
      <c r="H36" s="757"/>
      <c r="I36" s="851">
        <f>I33*1.2</f>
        <v>7.6146000000000003</v>
      </c>
      <c r="J36" s="757"/>
      <c r="K36" s="441"/>
    </row>
    <row r="37" spans="1:11" ht="38.25" customHeight="1">
      <c r="A37" s="415"/>
      <c r="B37" s="440">
        <v>11</v>
      </c>
      <c r="C37" s="850" t="s">
        <v>797</v>
      </c>
      <c r="D37" s="756"/>
      <c r="E37" s="756"/>
      <c r="F37" s="756"/>
      <c r="G37" s="756"/>
      <c r="H37" s="757"/>
      <c r="I37" s="851">
        <f>I33*2</f>
        <v>12.691000000000001</v>
      </c>
      <c r="J37" s="757"/>
      <c r="K37" s="441"/>
    </row>
    <row r="38" spans="1:11" ht="15">
      <c r="A38" s="415"/>
      <c r="B38" s="440">
        <v>12</v>
      </c>
      <c r="C38" s="850" t="s">
        <v>798</v>
      </c>
      <c r="D38" s="756"/>
      <c r="E38" s="756"/>
      <c r="F38" s="756"/>
      <c r="G38" s="756"/>
      <c r="H38" s="757"/>
      <c r="I38" s="851">
        <f>I29*'1-ABA-DE-CARREGAMENTO'!D44</f>
        <v>0</v>
      </c>
      <c r="J38" s="757"/>
      <c r="K38" s="441"/>
    </row>
    <row r="39" spans="1:11" ht="15">
      <c r="A39" s="415"/>
      <c r="B39" s="440">
        <v>13</v>
      </c>
      <c r="C39" s="850" t="s">
        <v>334</v>
      </c>
      <c r="D39" s="756"/>
      <c r="E39" s="756"/>
      <c r="F39" s="756"/>
      <c r="G39" s="756"/>
      <c r="H39" s="757"/>
      <c r="I39" s="851">
        <f>ROUND(I32/6,2)*1.3</f>
        <v>0</v>
      </c>
      <c r="J39" s="757"/>
      <c r="K39" s="441"/>
    </row>
    <row r="40" spans="1:11" ht="15">
      <c r="A40" s="415"/>
      <c r="B40" s="440">
        <v>14</v>
      </c>
      <c r="C40" s="850" t="s">
        <v>335</v>
      </c>
      <c r="D40" s="756"/>
      <c r="E40" s="756"/>
      <c r="F40" s="756"/>
      <c r="G40" s="756"/>
      <c r="H40" s="757"/>
      <c r="I40" s="888">
        <f>'1-ABA-DE-CARREGAMENTO'!I93</f>
        <v>1</v>
      </c>
      <c r="J40" s="757"/>
      <c r="K40" s="442"/>
    </row>
    <row r="41" spans="1:11" ht="15">
      <c r="A41" s="415"/>
      <c r="B41" s="440">
        <v>15</v>
      </c>
      <c r="C41" s="850" t="s">
        <v>336</v>
      </c>
      <c r="D41" s="756"/>
      <c r="E41" s="756"/>
      <c r="F41" s="756"/>
      <c r="G41" s="756"/>
      <c r="H41" s="757"/>
      <c r="I41" s="853">
        <f>'1-ABA-DE-CARREGAMENTO'!E42</f>
        <v>1212</v>
      </c>
      <c r="J41" s="757"/>
      <c r="K41" s="443"/>
    </row>
    <row r="42" spans="1:11" ht="23.25" customHeight="1">
      <c r="A42" s="415"/>
      <c r="B42" s="836"/>
      <c r="C42" s="756"/>
      <c r="D42" s="756"/>
      <c r="E42" s="756"/>
      <c r="F42" s="756"/>
      <c r="G42" s="756"/>
      <c r="H42" s="756"/>
      <c r="I42" s="756"/>
      <c r="J42" s="757"/>
      <c r="K42" s="284"/>
    </row>
    <row r="43" spans="1:11" ht="27.75" customHeight="1">
      <c r="A43" s="415"/>
      <c r="B43" s="832" t="s">
        <v>337</v>
      </c>
      <c r="C43" s="756"/>
      <c r="D43" s="756"/>
      <c r="E43" s="756"/>
      <c r="F43" s="756"/>
      <c r="G43" s="756"/>
      <c r="H43" s="756"/>
      <c r="I43" s="756"/>
      <c r="J43" s="757"/>
      <c r="K43" s="444"/>
    </row>
    <row r="44" spans="1:11" ht="15">
      <c r="A44" s="415"/>
      <c r="B44" s="811"/>
      <c r="C44" s="756"/>
      <c r="D44" s="756"/>
      <c r="E44" s="756"/>
      <c r="F44" s="756"/>
      <c r="G44" s="756"/>
      <c r="H44" s="756"/>
      <c r="I44" s="756"/>
      <c r="J44" s="757"/>
      <c r="K44" s="445"/>
    </row>
    <row r="45" spans="1:11" ht="23.25" customHeight="1">
      <c r="A45" s="415"/>
      <c r="B45" s="849" t="s">
        <v>338</v>
      </c>
      <c r="C45" s="756"/>
      <c r="D45" s="756"/>
      <c r="E45" s="756"/>
      <c r="F45" s="756"/>
      <c r="G45" s="756"/>
      <c r="H45" s="756"/>
      <c r="I45" s="756"/>
      <c r="J45" s="757"/>
      <c r="K45" s="446"/>
    </row>
    <row r="46" spans="1:11" ht="30">
      <c r="A46" s="447"/>
      <c r="B46" s="448">
        <v>1</v>
      </c>
      <c r="C46" s="835" t="s">
        <v>339</v>
      </c>
      <c r="D46" s="756"/>
      <c r="E46" s="756"/>
      <c r="F46" s="756"/>
      <c r="G46" s="756"/>
      <c r="H46" s="757"/>
      <c r="I46" s="449" t="s">
        <v>340</v>
      </c>
      <c r="J46" s="448" t="s">
        <v>341</v>
      </c>
      <c r="K46" s="424"/>
    </row>
    <row r="47" spans="1:11" ht="23.25" customHeight="1">
      <c r="A47" s="415"/>
      <c r="B47" s="422" t="s">
        <v>264</v>
      </c>
      <c r="C47" s="791" t="s">
        <v>342</v>
      </c>
      <c r="D47" s="756"/>
      <c r="E47" s="756"/>
      <c r="F47" s="757"/>
      <c r="G47" s="450" t="s">
        <v>343</v>
      </c>
      <c r="H47" s="451">
        <f>'1-ABA-DE-CARREGAMENTO'!I52</f>
        <v>200</v>
      </c>
      <c r="I47" s="450"/>
      <c r="J47" s="453">
        <f>I29*I40</f>
        <v>1269.1000000000001</v>
      </c>
      <c r="K47" s="454"/>
    </row>
    <row r="48" spans="1:11" ht="23.25" customHeight="1">
      <c r="A48" s="415"/>
      <c r="B48" s="422" t="s">
        <v>265</v>
      </c>
      <c r="C48" s="791" t="s">
        <v>344</v>
      </c>
      <c r="D48" s="756"/>
      <c r="E48" s="756"/>
      <c r="F48" s="847" t="str">
        <f>'1-ABA-DE-CARREGAMENTO'!I38</f>
        <v>SEM ADICIONAL DE FUNÇÃO</v>
      </c>
      <c r="G48" s="756"/>
      <c r="H48" s="757"/>
      <c r="I48" s="562">
        <f>'1-ABA-DE-CARREGAMENTO'!I39</f>
        <v>0</v>
      </c>
      <c r="J48" s="453">
        <f>J47*I48</f>
        <v>0</v>
      </c>
      <c r="K48" s="454"/>
    </row>
    <row r="49" spans="1:11" ht="23.25" customHeight="1">
      <c r="A49" s="415"/>
      <c r="B49" s="422" t="s">
        <v>266</v>
      </c>
      <c r="C49" s="791" t="s">
        <v>799</v>
      </c>
      <c r="D49" s="756"/>
      <c r="E49" s="756"/>
      <c r="F49" s="756"/>
      <c r="G49" s="756"/>
      <c r="H49" s="757"/>
      <c r="I49" s="539">
        <f>'1-ABA-DE-CARREGAMENTO'!I44</f>
        <v>0</v>
      </c>
      <c r="J49" s="453">
        <f>ROUND(J47*I49,2)</f>
        <v>0</v>
      </c>
      <c r="K49" s="454"/>
    </row>
    <row r="50" spans="1:11" ht="23.25" customHeight="1">
      <c r="A50" s="415"/>
      <c r="B50" s="422" t="s">
        <v>267</v>
      </c>
      <c r="C50" s="791" t="s">
        <v>800</v>
      </c>
      <c r="D50" s="756"/>
      <c r="E50" s="756"/>
      <c r="F50" s="756"/>
      <c r="G50" s="847" t="str">
        <f>'1-ABA-DE-CARREGAMENTO'!I40</f>
        <v>SEM ADICIONAL DE RISCO</v>
      </c>
      <c r="H50" s="757"/>
      <c r="I50" s="563">
        <f>'1-ABA-DE-CARREGAMENTO'!I41</f>
        <v>0</v>
      </c>
      <c r="J50" s="453">
        <f>ROUND(I50*I41,2)</f>
        <v>0</v>
      </c>
      <c r="K50" s="454"/>
    </row>
    <row r="51" spans="1:11" ht="23.25" customHeight="1">
      <c r="A51" s="415"/>
      <c r="B51" s="422" t="s">
        <v>268</v>
      </c>
      <c r="C51" s="848" t="s">
        <v>801</v>
      </c>
      <c r="D51" s="756"/>
      <c r="E51" s="756"/>
      <c r="F51" s="457" t="s">
        <v>348</v>
      </c>
      <c r="G51" s="458">
        <v>0</v>
      </c>
      <c r="H51" s="457" t="s">
        <v>349</v>
      </c>
      <c r="I51" s="459">
        <f>I36</f>
        <v>7.6146000000000003</v>
      </c>
      <c r="J51" s="460">
        <f>G51*I51</f>
        <v>0</v>
      </c>
      <c r="K51" s="454"/>
    </row>
    <row r="52" spans="1:11" ht="23.25" hidden="1" customHeight="1" outlineLevel="1">
      <c r="A52" s="415"/>
      <c r="B52" s="422" t="s">
        <v>269</v>
      </c>
      <c r="C52" s="839" t="s">
        <v>802</v>
      </c>
      <c r="D52" s="756"/>
      <c r="E52" s="756"/>
      <c r="F52" s="756"/>
      <c r="G52" s="756"/>
      <c r="H52" s="756"/>
      <c r="I52" s="757"/>
      <c r="J52" s="453">
        <f>ROUND(I38*(((12*15)+15)-((44/6)*26))*I35,2)*0+ROUND(2*4.33*I35,2)*0</f>
        <v>0</v>
      </c>
      <c r="K52" s="454"/>
    </row>
    <row r="53" spans="1:11" ht="23.25" hidden="1" customHeight="1" outlineLevel="1">
      <c r="A53" s="415"/>
      <c r="B53" s="422" t="s">
        <v>270</v>
      </c>
      <c r="C53" s="839" t="s">
        <v>803</v>
      </c>
      <c r="D53" s="756"/>
      <c r="E53" s="756"/>
      <c r="F53" s="756"/>
      <c r="G53" s="756"/>
      <c r="H53" s="756"/>
      <c r="I53" s="757"/>
      <c r="J53" s="453">
        <f>ROUND(I39*I40*15,2)*0</f>
        <v>0</v>
      </c>
      <c r="K53" s="454"/>
    </row>
    <row r="54" spans="1:11" ht="23.25" customHeight="1" collapsed="1">
      <c r="A54" s="415"/>
      <c r="B54" s="422" t="s">
        <v>271</v>
      </c>
      <c r="C54" s="839" t="s">
        <v>804</v>
      </c>
      <c r="D54" s="756"/>
      <c r="E54" s="756"/>
      <c r="F54" s="457" t="s">
        <v>353</v>
      </c>
      <c r="G54" s="458">
        <v>0</v>
      </c>
      <c r="H54" s="457" t="s">
        <v>354</v>
      </c>
      <c r="I54" s="459">
        <f>I35</f>
        <v>9.5182500000000001</v>
      </c>
      <c r="J54" s="453">
        <f t="shared" ref="J54:J55" si="0">G54*I54</f>
        <v>0</v>
      </c>
      <c r="K54" s="454"/>
    </row>
    <row r="55" spans="1:11" ht="23.25" customHeight="1">
      <c r="A55" s="415"/>
      <c r="B55" s="422" t="s">
        <v>272</v>
      </c>
      <c r="C55" s="839" t="s">
        <v>805</v>
      </c>
      <c r="D55" s="756"/>
      <c r="E55" s="756"/>
      <c r="F55" s="457" t="s">
        <v>356</v>
      </c>
      <c r="G55" s="458">
        <v>0</v>
      </c>
      <c r="H55" s="457" t="s">
        <v>357</v>
      </c>
      <c r="I55" s="459">
        <f>I37</f>
        <v>12.691000000000001</v>
      </c>
      <c r="J55" s="453">
        <f t="shared" si="0"/>
        <v>0</v>
      </c>
      <c r="K55" s="454"/>
    </row>
    <row r="56" spans="1:11" ht="40.5" customHeight="1">
      <c r="A56" s="415"/>
      <c r="B56" s="422" t="s">
        <v>273</v>
      </c>
      <c r="C56" s="791" t="s">
        <v>806</v>
      </c>
      <c r="D56" s="756"/>
      <c r="E56" s="756"/>
      <c r="F56" s="756"/>
      <c r="G56" s="756"/>
      <c r="H56" s="756"/>
      <c r="I56" s="757"/>
      <c r="J56" s="453">
        <f>ROUND(((J54+J55)/25)*5,2)</f>
        <v>0</v>
      </c>
      <c r="K56" s="454"/>
    </row>
    <row r="57" spans="1:11" ht="23.25" customHeight="1">
      <c r="A57" s="415"/>
      <c r="B57" s="422" t="s">
        <v>359</v>
      </c>
      <c r="C57" s="791" t="s">
        <v>360</v>
      </c>
      <c r="D57" s="756"/>
      <c r="E57" s="756"/>
      <c r="F57" s="756"/>
      <c r="G57" s="756"/>
      <c r="H57" s="756"/>
      <c r="I57" s="757"/>
      <c r="J57" s="461" t="s">
        <v>311</v>
      </c>
      <c r="K57" s="462"/>
    </row>
    <row r="58" spans="1:11" ht="29.25" customHeight="1">
      <c r="A58" s="415"/>
      <c r="B58" s="830" t="s">
        <v>361</v>
      </c>
      <c r="C58" s="756"/>
      <c r="D58" s="756"/>
      <c r="E58" s="756"/>
      <c r="F58" s="756"/>
      <c r="G58" s="756"/>
      <c r="H58" s="756"/>
      <c r="I58" s="757"/>
      <c r="J58" s="463">
        <f>SUM(J47:J57)</f>
        <v>1269.1000000000001</v>
      </c>
      <c r="K58" s="464"/>
    </row>
    <row r="59" spans="1:11" ht="15">
      <c r="A59" s="415"/>
      <c r="B59" s="465"/>
      <c r="C59" s="819"/>
      <c r="D59" s="756"/>
      <c r="E59" s="756"/>
      <c r="F59" s="756"/>
      <c r="G59" s="756"/>
      <c r="H59" s="756"/>
      <c r="I59" s="757"/>
      <c r="J59" s="466"/>
      <c r="K59" s="464"/>
    </row>
    <row r="60" spans="1:11" ht="23.25" customHeight="1">
      <c r="A60" s="415"/>
      <c r="B60" s="422" t="s">
        <v>271</v>
      </c>
      <c r="C60" s="791" t="s">
        <v>807</v>
      </c>
      <c r="D60" s="756"/>
      <c r="E60" s="756"/>
      <c r="F60" s="756"/>
      <c r="G60" s="756"/>
      <c r="H60" s="756"/>
      <c r="I60" s="757"/>
      <c r="J60" s="453">
        <f>ROUND(I34*15*I40*0.5,2)*0</f>
        <v>0</v>
      </c>
      <c r="K60" s="454"/>
    </row>
    <row r="61" spans="1:11" ht="42" customHeight="1">
      <c r="A61" s="415"/>
      <c r="B61" s="830" t="s">
        <v>808</v>
      </c>
      <c r="C61" s="756"/>
      <c r="D61" s="756"/>
      <c r="E61" s="756"/>
      <c r="F61" s="756"/>
      <c r="G61" s="756"/>
      <c r="H61" s="756"/>
      <c r="I61" s="757"/>
      <c r="J61" s="463">
        <f>J60</f>
        <v>0</v>
      </c>
      <c r="K61" s="464"/>
    </row>
    <row r="62" spans="1:11" ht="15">
      <c r="A62" s="415"/>
      <c r="B62" s="836"/>
      <c r="C62" s="756"/>
      <c r="D62" s="756"/>
      <c r="E62" s="756"/>
      <c r="F62" s="756"/>
      <c r="G62" s="756"/>
      <c r="H62" s="756"/>
      <c r="I62" s="756"/>
      <c r="J62" s="757"/>
      <c r="K62" s="284"/>
    </row>
    <row r="63" spans="1:11" ht="54" customHeight="1">
      <c r="A63" s="415"/>
      <c r="B63" s="845" t="s">
        <v>809</v>
      </c>
      <c r="C63" s="756"/>
      <c r="D63" s="756"/>
      <c r="E63" s="756"/>
      <c r="F63" s="756"/>
      <c r="G63" s="756"/>
      <c r="H63" s="756"/>
      <c r="I63" s="757"/>
      <c r="J63" s="467">
        <f>J58+J61</f>
        <v>1269.1000000000001</v>
      </c>
      <c r="K63" s="468"/>
    </row>
    <row r="64" spans="1:11" ht="15">
      <c r="A64" s="415"/>
      <c r="B64" s="819"/>
      <c r="C64" s="756"/>
      <c r="D64" s="756"/>
      <c r="E64" s="756"/>
      <c r="F64" s="756"/>
      <c r="G64" s="756"/>
      <c r="H64" s="756"/>
      <c r="I64" s="756"/>
      <c r="J64" s="757"/>
      <c r="K64" s="327"/>
    </row>
    <row r="65" spans="1:11" ht="23.25" customHeight="1">
      <c r="A65" s="415"/>
      <c r="B65" s="846" t="s">
        <v>365</v>
      </c>
      <c r="C65" s="756"/>
      <c r="D65" s="756"/>
      <c r="E65" s="756"/>
      <c r="F65" s="756"/>
      <c r="G65" s="756"/>
      <c r="H65" s="756"/>
      <c r="I65" s="756"/>
      <c r="J65" s="757"/>
      <c r="K65" s="469"/>
    </row>
    <row r="66" spans="1:11" ht="15">
      <c r="A66" s="415"/>
      <c r="B66" s="819"/>
      <c r="C66" s="756"/>
      <c r="D66" s="756"/>
      <c r="E66" s="756"/>
      <c r="F66" s="756"/>
      <c r="G66" s="756"/>
      <c r="H66" s="756"/>
      <c r="I66" s="756"/>
      <c r="J66" s="757"/>
      <c r="K66" s="327"/>
    </row>
    <row r="67" spans="1:11" ht="23.25" customHeight="1">
      <c r="A67" s="415"/>
      <c r="B67" s="837" t="s">
        <v>366</v>
      </c>
      <c r="C67" s="756"/>
      <c r="D67" s="756"/>
      <c r="E67" s="756"/>
      <c r="F67" s="756"/>
      <c r="G67" s="756"/>
      <c r="H67" s="756"/>
      <c r="I67" s="756"/>
      <c r="J67" s="757"/>
      <c r="K67" s="470"/>
    </row>
    <row r="68" spans="1:11" ht="23.25" customHeight="1">
      <c r="A68" s="415"/>
      <c r="B68" s="840" t="s">
        <v>810</v>
      </c>
      <c r="C68" s="756"/>
      <c r="D68" s="756"/>
      <c r="E68" s="756"/>
      <c r="F68" s="756"/>
      <c r="G68" s="756"/>
      <c r="H68" s="756"/>
      <c r="I68" s="756"/>
      <c r="J68" s="757"/>
      <c r="K68" s="471"/>
    </row>
    <row r="69" spans="1:11" ht="23.25" customHeight="1">
      <c r="A69" s="415"/>
      <c r="B69" s="472" t="s">
        <v>368</v>
      </c>
      <c r="C69" s="841" t="s">
        <v>811</v>
      </c>
      <c r="D69" s="756"/>
      <c r="E69" s="756"/>
      <c r="F69" s="756"/>
      <c r="G69" s="756"/>
      <c r="H69" s="756"/>
      <c r="I69" s="757"/>
      <c r="J69" s="472" t="s">
        <v>370</v>
      </c>
      <c r="K69" s="350"/>
    </row>
    <row r="70" spans="1:11" ht="47.25" customHeight="1">
      <c r="A70" s="415"/>
      <c r="B70" s="472" t="s">
        <v>264</v>
      </c>
      <c r="C70" s="839" t="s">
        <v>812</v>
      </c>
      <c r="D70" s="756"/>
      <c r="E70" s="756"/>
      <c r="F70" s="756"/>
      <c r="G70" s="756"/>
      <c r="H70" s="757"/>
      <c r="I70" s="473">
        <v>8.3299999999999999E-2</v>
      </c>
      <c r="J70" s="474">
        <f>ROUND(J58*I70,2)</f>
        <v>105.72</v>
      </c>
      <c r="K70" s="475"/>
    </row>
    <row r="71" spans="1:11" ht="97.5" customHeight="1">
      <c r="A71" s="415"/>
      <c r="B71" s="472" t="s">
        <v>265</v>
      </c>
      <c r="C71" s="842" t="s">
        <v>813</v>
      </c>
      <c r="D71" s="756"/>
      <c r="E71" s="756"/>
      <c r="F71" s="756"/>
      <c r="G71" s="756"/>
      <c r="H71" s="757"/>
      <c r="I71" s="476">
        <v>3.0249999999999999E-2</v>
      </c>
      <c r="J71" s="474">
        <f>ROUND(J58*I71,2)</f>
        <v>38.39</v>
      </c>
      <c r="K71" s="475"/>
    </row>
    <row r="72" spans="1:11" ht="15">
      <c r="A72" s="415"/>
      <c r="B72" s="833" t="s">
        <v>373</v>
      </c>
      <c r="C72" s="756"/>
      <c r="D72" s="756"/>
      <c r="E72" s="756"/>
      <c r="F72" s="756"/>
      <c r="G72" s="756"/>
      <c r="H72" s="756"/>
      <c r="I72" s="757"/>
      <c r="J72" s="477">
        <f>SUM(J70+J71)</f>
        <v>144.11000000000001</v>
      </c>
      <c r="K72" s="478"/>
    </row>
    <row r="73" spans="1:11" ht="15.75">
      <c r="A73" s="415"/>
      <c r="B73" s="843"/>
      <c r="C73" s="756"/>
      <c r="D73" s="756"/>
      <c r="E73" s="756"/>
      <c r="F73" s="756"/>
      <c r="G73" s="756"/>
      <c r="H73" s="756"/>
      <c r="I73" s="756"/>
      <c r="J73" s="757"/>
      <c r="K73" s="479"/>
    </row>
    <row r="74" spans="1:11" ht="23.25" customHeight="1">
      <c r="A74" s="415"/>
      <c r="B74" s="832" t="s">
        <v>814</v>
      </c>
      <c r="C74" s="756"/>
      <c r="D74" s="756"/>
      <c r="E74" s="756"/>
      <c r="F74" s="756"/>
      <c r="G74" s="756"/>
      <c r="H74" s="756"/>
      <c r="I74" s="756"/>
      <c r="J74" s="757"/>
      <c r="K74" s="444"/>
    </row>
    <row r="75" spans="1:11" ht="23.25" customHeight="1">
      <c r="A75" s="415"/>
      <c r="B75" s="844"/>
      <c r="C75" s="756"/>
      <c r="D75" s="756"/>
      <c r="E75" s="756"/>
      <c r="F75" s="756"/>
      <c r="G75" s="756"/>
      <c r="H75" s="756"/>
      <c r="I75" s="756"/>
      <c r="J75" s="757"/>
      <c r="K75" s="444"/>
    </row>
    <row r="76" spans="1:11" ht="36.75" customHeight="1">
      <c r="A76" s="415"/>
      <c r="B76" s="831" t="s">
        <v>815</v>
      </c>
      <c r="C76" s="756"/>
      <c r="D76" s="756"/>
      <c r="E76" s="756"/>
      <c r="F76" s="756"/>
      <c r="G76" s="756"/>
      <c r="H76" s="756"/>
      <c r="I76" s="756"/>
      <c r="J76" s="757"/>
      <c r="K76" s="471"/>
    </row>
    <row r="77" spans="1:11" ht="23.25" customHeight="1">
      <c r="A77" s="415"/>
      <c r="B77" s="480" t="s">
        <v>376</v>
      </c>
      <c r="C77" s="838" t="s">
        <v>377</v>
      </c>
      <c r="D77" s="756"/>
      <c r="E77" s="756"/>
      <c r="F77" s="756"/>
      <c r="G77" s="756"/>
      <c r="H77" s="757"/>
      <c r="I77" s="481" t="s">
        <v>340</v>
      </c>
      <c r="J77" s="482" t="s">
        <v>378</v>
      </c>
      <c r="K77" s="350"/>
    </row>
    <row r="78" spans="1:11" ht="15">
      <c r="A78" s="415"/>
      <c r="B78" s="433" t="s">
        <v>264</v>
      </c>
      <c r="C78" s="791" t="s">
        <v>379</v>
      </c>
      <c r="D78" s="756"/>
      <c r="E78" s="756"/>
      <c r="F78" s="756"/>
      <c r="G78" s="756"/>
      <c r="H78" s="757"/>
      <c r="I78" s="483">
        <v>0.2</v>
      </c>
      <c r="J78" s="484">
        <f>ROUND((J58+J72)*I78,2)</f>
        <v>282.64</v>
      </c>
      <c r="K78" s="478"/>
    </row>
    <row r="79" spans="1:11" ht="15">
      <c r="A79" s="415"/>
      <c r="B79" s="433" t="s">
        <v>265</v>
      </c>
      <c r="C79" s="791" t="s">
        <v>380</v>
      </c>
      <c r="D79" s="756"/>
      <c r="E79" s="756"/>
      <c r="F79" s="756"/>
      <c r="G79" s="756"/>
      <c r="H79" s="757"/>
      <c r="I79" s="483">
        <v>2.5000000000000001E-2</v>
      </c>
      <c r="J79" s="484">
        <f>ROUND((J58+J72)*I79,2)</f>
        <v>35.33</v>
      </c>
      <c r="K79" s="478"/>
    </row>
    <row r="80" spans="1:11" ht="23.25" customHeight="1">
      <c r="A80" s="415"/>
      <c r="B80" s="433" t="s">
        <v>266</v>
      </c>
      <c r="C80" s="791" t="s">
        <v>816</v>
      </c>
      <c r="D80" s="757"/>
      <c r="E80" s="485" t="s">
        <v>382</v>
      </c>
      <c r="F80" s="486">
        <f>'1-ABA-DE-CARREGAMENTO'!I57</f>
        <v>0.03</v>
      </c>
      <c r="G80" s="485" t="s">
        <v>383</v>
      </c>
      <c r="H80" s="487">
        <f>'1-ABA-DE-CARREGAMENTO'!I58</f>
        <v>1</v>
      </c>
      <c r="I80" s="488">
        <f>ROUND((F80*H80),6)</f>
        <v>0.03</v>
      </c>
      <c r="J80" s="484">
        <f>ROUND((J58+J72)*I80,2)</f>
        <v>42.4</v>
      </c>
      <c r="K80" s="478"/>
    </row>
    <row r="81" spans="1:11" ht="15">
      <c r="A81" s="415"/>
      <c r="B81" s="433" t="s">
        <v>267</v>
      </c>
      <c r="C81" s="791" t="s">
        <v>384</v>
      </c>
      <c r="D81" s="756"/>
      <c r="E81" s="756"/>
      <c r="F81" s="756"/>
      <c r="G81" s="756"/>
      <c r="H81" s="757"/>
      <c r="I81" s="483">
        <v>1.4999999999999999E-2</v>
      </c>
      <c r="J81" s="484">
        <f>ROUND((J58+J72)*I81,2)</f>
        <v>21.2</v>
      </c>
      <c r="K81" s="478"/>
    </row>
    <row r="82" spans="1:11" ht="15">
      <c r="A82" s="415"/>
      <c r="B82" s="433" t="s">
        <v>268</v>
      </c>
      <c r="C82" s="791" t="s">
        <v>385</v>
      </c>
      <c r="D82" s="756"/>
      <c r="E82" s="756"/>
      <c r="F82" s="756"/>
      <c r="G82" s="756"/>
      <c r="H82" s="757"/>
      <c r="I82" s="483">
        <v>0.01</v>
      </c>
      <c r="J82" s="484">
        <f>ROUND((J58+J72)*I82,2)</f>
        <v>14.13</v>
      </c>
      <c r="K82" s="478"/>
    </row>
    <row r="83" spans="1:11" ht="15">
      <c r="A83" s="415"/>
      <c r="B83" s="433" t="s">
        <v>269</v>
      </c>
      <c r="C83" s="791" t="s">
        <v>386</v>
      </c>
      <c r="D83" s="756"/>
      <c r="E83" s="756"/>
      <c r="F83" s="756"/>
      <c r="G83" s="756"/>
      <c r="H83" s="757"/>
      <c r="I83" s="483">
        <v>6.0000000000000001E-3</v>
      </c>
      <c r="J83" s="484">
        <f>ROUND((J58+J72)*I83,2)</f>
        <v>8.48</v>
      </c>
      <c r="K83" s="478"/>
    </row>
    <row r="84" spans="1:11" ht="15">
      <c r="A84" s="415"/>
      <c r="B84" s="433" t="s">
        <v>270</v>
      </c>
      <c r="C84" s="791" t="s">
        <v>387</v>
      </c>
      <c r="D84" s="756"/>
      <c r="E84" s="756"/>
      <c r="F84" s="756"/>
      <c r="G84" s="756"/>
      <c r="H84" s="757"/>
      <c r="I84" s="483">
        <v>2E-3</v>
      </c>
      <c r="J84" s="484">
        <f>ROUND((J58+J72)*I84,2)</f>
        <v>2.83</v>
      </c>
      <c r="K84" s="478"/>
    </row>
    <row r="85" spans="1:11" ht="15">
      <c r="A85" s="415"/>
      <c r="B85" s="433" t="s">
        <v>271</v>
      </c>
      <c r="C85" s="791" t="s">
        <v>388</v>
      </c>
      <c r="D85" s="756"/>
      <c r="E85" s="756"/>
      <c r="F85" s="756"/>
      <c r="G85" s="756"/>
      <c r="H85" s="757"/>
      <c r="I85" s="483">
        <v>0.08</v>
      </c>
      <c r="J85" s="484">
        <f>ROUND((J58+J72)*I85,2)</f>
        <v>113.06</v>
      </c>
      <c r="K85" s="478"/>
    </row>
    <row r="86" spans="1:11" ht="15">
      <c r="A86" s="415"/>
      <c r="B86" s="818" t="s">
        <v>373</v>
      </c>
      <c r="C86" s="756"/>
      <c r="D86" s="756"/>
      <c r="E86" s="756"/>
      <c r="F86" s="756"/>
      <c r="G86" s="756"/>
      <c r="H86" s="757"/>
      <c r="I86" s="489">
        <f t="shared" ref="I86:J86" si="1">SUM(I78:I85)</f>
        <v>0.36800000000000005</v>
      </c>
      <c r="J86" s="477">
        <f t="shared" si="1"/>
        <v>520.06999999999994</v>
      </c>
      <c r="K86" s="478"/>
    </row>
    <row r="87" spans="1:11" ht="15">
      <c r="A87" s="415"/>
      <c r="B87" s="490"/>
      <c r="C87" s="491"/>
      <c r="D87" s="491"/>
      <c r="E87" s="491"/>
      <c r="F87" s="491"/>
      <c r="G87" s="491"/>
      <c r="H87" s="491"/>
      <c r="I87" s="492"/>
      <c r="J87" s="493"/>
      <c r="K87" s="478"/>
    </row>
    <row r="88" spans="1:11" ht="36" customHeight="1">
      <c r="A88" s="415"/>
      <c r="B88" s="832" t="s">
        <v>389</v>
      </c>
      <c r="C88" s="756"/>
      <c r="D88" s="756"/>
      <c r="E88" s="756"/>
      <c r="F88" s="756"/>
      <c r="G88" s="756"/>
      <c r="H88" s="756"/>
      <c r="I88" s="756"/>
      <c r="J88" s="757"/>
      <c r="K88" s="444"/>
    </row>
    <row r="89" spans="1:11" ht="15">
      <c r="A89" s="415"/>
      <c r="B89" s="836"/>
      <c r="C89" s="756"/>
      <c r="D89" s="756"/>
      <c r="E89" s="756"/>
      <c r="F89" s="756"/>
      <c r="G89" s="756"/>
      <c r="H89" s="756"/>
      <c r="I89" s="756"/>
      <c r="J89" s="757"/>
      <c r="K89" s="284"/>
    </row>
    <row r="90" spans="1:11" ht="23.25" customHeight="1">
      <c r="A90" s="415"/>
      <c r="B90" s="831" t="s">
        <v>390</v>
      </c>
      <c r="C90" s="756"/>
      <c r="D90" s="756"/>
      <c r="E90" s="756"/>
      <c r="F90" s="756"/>
      <c r="G90" s="756"/>
      <c r="H90" s="756"/>
      <c r="I90" s="756"/>
      <c r="J90" s="757"/>
      <c r="K90" s="471"/>
    </row>
    <row r="91" spans="1:11" ht="23.25" customHeight="1">
      <c r="A91" s="415"/>
      <c r="B91" s="494" t="s">
        <v>391</v>
      </c>
      <c r="C91" s="835" t="s">
        <v>392</v>
      </c>
      <c r="D91" s="756"/>
      <c r="E91" s="756"/>
      <c r="F91" s="756"/>
      <c r="G91" s="756"/>
      <c r="H91" s="756"/>
      <c r="I91" s="757"/>
      <c r="J91" s="494" t="s">
        <v>370</v>
      </c>
      <c r="K91" s="424"/>
    </row>
    <row r="92" spans="1:11" ht="23.25" customHeight="1">
      <c r="A92" s="415"/>
      <c r="B92" s="422" t="s">
        <v>264</v>
      </c>
      <c r="C92" s="791" t="s">
        <v>817</v>
      </c>
      <c r="D92" s="756"/>
      <c r="E92" s="756"/>
      <c r="F92" s="756"/>
      <c r="G92" s="756"/>
      <c r="H92" s="757"/>
      <c r="I92" s="457">
        <f>J47</f>
        <v>1269.1000000000001</v>
      </c>
      <c r="J92" s="495">
        <f>IF(ROUND((I93*I95*I94)-(J47*I96),2)&lt;0,0,ROUND((I93*I95*I94)-(J47*I96),2))</f>
        <v>110.85</v>
      </c>
      <c r="K92" s="478"/>
    </row>
    <row r="93" spans="1:11" ht="23.25" customHeight="1">
      <c r="A93" s="415"/>
      <c r="B93" s="422" t="s">
        <v>265</v>
      </c>
      <c r="C93" s="791" t="s">
        <v>818</v>
      </c>
      <c r="D93" s="756"/>
      <c r="E93" s="756"/>
      <c r="F93" s="756"/>
      <c r="G93" s="756"/>
      <c r="H93" s="756"/>
      <c r="I93" s="496">
        <f>'1-ABA-DE-CARREGAMENTO'!I72</f>
        <v>4.25</v>
      </c>
      <c r="J93" s="497" t="s">
        <v>311</v>
      </c>
      <c r="K93" s="462"/>
    </row>
    <row r="94" spans="1:11" ht="23.25" customHeight="1">
      <c r="A94" s="415"/>
      <c r="B94" s="422" t="s">
        <v>266</v>
      </c>
      <c r="C94" s="791" t="s">
        <v>819</v>
      </c>
      <c r="D94" s="756"/>
      <c r="E94" s="756"/>
      <c r="F94" s="756"/>
      <c r="G94" s="756"/>
      <c r="H94" s="757"/>
      <c r="I94" s="498">
        <f>'1-ABA-DE-CARREGAMENTO'!I73</f>
        <v>2</v>
      </c>
      <c r="J94" s="497" t="s">
        <v>311</v>
      </c>
      <c r="K94" s="462"/>
    </row>
    <row r="95" spans="1:11" ht="23.25" customHeight="1">
      <c r="A95" s="415"/>
      <c r="B95" s="422" t="s">
        <v>267</v>
      </c>
      <c r="C95" s="850" t="s">
        <v>396</v>
      </c>
      <c r="D95" s="756"/>
      <c r="E95" s="756"/>
      <c r="F95" s="756"/>
      <c r="G95" s="756"/>
      <c r="H95" s="757"/>
      <c r="I95" s="498">
        <f>'1-ABA-DE-CARREGAMENTO'!I74</f>
        <v>22</v>
      </c>
      <c r="J95" s="497" t="s">
        <v>311</v>
      </c>
      <c r="K95" s="462"/>
    </row>
    <row r="96" spans="1:11" ht="23.25" customHeight="1">
      <c r="A96" s="415"/>
      <c r="B96" s="422" t="s">
        <v>268</v>
      </c>
      <c r="C96" s="850" t="s">
        <v>820</v>
      </c>
      <c r="D96" s="756"/>
      <c r="E96" s="756"/>
      <c r="F96" s="756"/>
      <c r="G96" s="756"/>
      <c r="H96" s="757"/>
      <c r="I96" s="499">
        <f>'1-ABA-DE-CARREGAMENTO'!I75</f>
        <v>0.06</v>
      </c>
      <c r="J96" s="500" t="s">
        <v>311</v>
      </c>
      <c r="K96" s="462"/>
    </row>
    <row r="97" spans="1:11" ht="23.25" customHeight="1">
      <c r="A97" s="415"/>
      <c r="B97" s="422" t="s">
        <v>269</v>
      </c>
      <c r="C97" s="791" t="s">
        <v>821</v>
      </c>
      <c r="D97" s="756"/>
      <c r="E97" s="756"/>
      <c r="F97" s="756"/>
      <c r="G97" s="756"/>
      <c r="H97" s="756"/>
      <c r="I97" s="756"/>
      <c r="J97" s="495">
        <f>ROUND(I98*I99,2)-ROUND((I98*I99)*I100,2)</f>
        <v>359.61</v>
      </c>
      <c r="K97" s="478"/>
    </row>
    <row r="98" spans="1:11" ht="23.25" customHeight="1">
      <c r="A98" s="415"/>
      <c r="B98" s="422" t="s">
        <v>270</v>
      </c>
      <c r="C98" s="791" t="s">
        <v>822</v>
      </c>
      <c r="D98" s="756"/>
      <c r="E98" s="756"/>
      <c r="F98" s="756"/>
      <c r="G98" s="756"/>
      <c r="H98" s="756"/>
      <c r="I98" s="496">
        <f>IF('1-ABA-DE-CARREGAMENTO'!I60&gt;0,'1-ABA-DE-CARREGAMENTO'!I60,'1-ABA-DE-CARREGAMENTO'!I63)</f>
        <v>20.18</v>
      </c>
      <c r="J98" s="502"/>
      <c r="K98" s="462"/>
    </row>
    <row r="99" spans="1:11" ht="23.25" customHeight="1">
      <c r="A99" s="415"/>
      <c r="B99" s="422" t="s">
        <v>271</v>
      </c>
      <c r="C99" s="791" t="s">
        <v>823</v>
      </c>
      <c r="D99" s="756"/>
      <c r="E99" s="756"/>
      <c r="F99" s="756"/>
      <c r="G99" s="756"/>
      <c r="H99" s="756"/>
      <c r="I99" s="498">
        <f>'1-ABA-DE-CARREGAMENTO'!I62</f>
        <v>22</v>
      </c>
      <c r="J99" s="502"/>
      <c r="K99" s="462"/>
    </row>
    <row r="100" spans="1:11" ht="23.25" customHeight="1">
      <c r="A100" s="415"/>
      <c r="B100" s="422" t="s">
        <v>272</v>
      </c>
      <c r="C100" s="885" t="s">
        <v>824</v>
      </c>
      <c r="D100" s="756"/>
      <c r="E100" s="756"/>
      <c r="F100" s="756"/>
      <c r="G100" s="756"/>
      <c r="H100" s="757"/>
      <c r="I100" s="499">
        <f>'1-ABA-DE-CARREGAMENTO'!I61</f>
        <v>0.19</v>
      </c>
      <c r="J100" s="504"/>
      <c r="K100" s="462"/>
    </row>
    <row r="101" spans="1:11" ht="23.25" customHeight="1">
      <c r="A101" s="415"/>
      <c r="B101" s="422" t="s">
        <v>273</v>
      </c>
      <c r="C101" s="791" t="s">
        <v>402</v>
      </c>
      <c r="D101" s="756"/>
      <c r="E101" s="756"/>
      <c r="F101" s="756"/>
      <c r="G101" s="756"/>
      <c r="H101" s="756"/>
      <c r="I101" s="756"/>
      <c r="J101" s="484">
        <v>0</v>
      </c>
      <c r="K101" s="478"/>
    </row>
    <row r="102" spans="1:11" ht="23.25" customHeight="1">
      <c r="A102" s="415"/>
      <c r="B102" s="422" t="s">
        <v>359</v>
      </c>
      <c r="C102" s="791" t="s">
        <v>825</v>
      </c>
      <c r="D102" s="756"/>
      <c r="E102" s="756"/>
      <c r="F102" s="756"/>
      <c r="G102" s="756"/>
      <c r="H102" s="756"/>
      <c r="I102" s="756"/>
      <c r="J102" s="484">
        <f>'1-ABA-DE-CARREGAMENTO'!I77</f>
        <v>0</v>
      </c>
      <c r="K102" s="478"/>
    </row>
    <row r="103" spans="1:11" ht="23.25" customHeight="1">
      <c r="A103" s="415"/>
      <c r="B103" s="422" t="s">
        <v>404</v>
      </c>
      <c r="C103" s="791" t="s">
        <v>826</v>
      </c>
      <c r="D103" s="756"/>
      <c r="E103" s="756"/>
      <c r="F103" s="756"/>
      <c r="G103" s="756"/>
      <c r="H103" s="756"/>
      <c r="I103" s="757"/>
      <c r="J103" s="484">
        <f>'1-ABA-DE-CARREGAMENTO'!I78</f>
        <v>0</v>
      </c>
      <c r="K103" s="478"/>
    </row>
    <row r="104" spans="1:11" ht="23.25" customHeight="1">
      <c r="A104" s="415"/>
      <c r="B104" s="422" t="s">
        <v>406</v>
      </c>
      <c r="C104" s="791" t="s">
        <v>595</v>
      </c>
      <c r="D104" s="756"/>
      <c r="E104" s="756"/>
      <c r="F104" s="756"/>
      <c r="G104" s="756"/>
      <c r="H104" s="756"/>
      <c r="I104" s="757"/>
      <c r="J104" s="484">
        <f>'1-ABA-DE-CARREGAMENTO'!I76</f>
        <v>17.32</v>
      </c>
      <c r="K104" s="478"/>
    </row>
    <row r="105" spans="1:11" ht="23.25" customHeight="1">
      <c r="A105" s="415"/>
      <c r="B105" s="422" t="s">
        <v>152</v>
      </c>
      <c r="C105" s="791" t="s">
        <v>408</v>
      </c>
      <c r="D105" s="756"/>
      <c r="E105" s="756"/>
      <c r="F105" s="756"/>
      <c r="G105" s="756"/>
      <c r="H105" s="756"/>
      <c r="I105" s="756"/>
      <c r="J105" s="484">
        <v>0</v>
      </c>
      <c r="K105" s="478"/>
    </row>
    <row r="106" spans="1:11" ht="15">
      <c r="A106" s="415"/>
      <c r="B106" s="506"/>
      <c r="C106" s="818" t="s">
        <v>373</v>
      </c>
      <c r="D106" s="756"/>
      <c r="E106" s="756"/>
      <c r="F106" s="756"/>
      <c r="G106" s="756"/>
      <c r="H106" s="756"/>
      <c r="I106" s="756"/>
      <c r="J106" s="477">
        <f>SUM(J92:J105)</f>
        <v>487.78000000000003</v>
      </c>
      <c r="K106" s="478"/>
    </row>
    <row r="107" spans="1:11" ht="15">
      <c r="A107" s="415"/>
      <c r="B107" s="836"/>
      <c r="C107" s="756"/>
      <c r="D107" s="756"/>
      <c r="E107" s="756"/>
      <c r="F107" s="756"/>
      <c r="G107" s="756"/>
      <c r="H107" s="756"/>
      <c r="I107" s="756"/>
      <c r="J107" s="757"/>
      <c r="K107" s="284"/>
    </row>
    <row r="108" spans="1:11" ht="23.25" customHeight="1">
      <c r="A108" s="415"/>
      <c r="B108" s="832" t="s">
        <v>409</v>
      </c>
      <c r="C108" s="756"/>
      <c r="D108" s="756"/>
      <c r="E108" s="756"/>
      <c r="F108" s="756"/>
      <c r="G108" s="756"/>
      <c r="H108" s="756"/>
      <c r="I108" s="756"/>
      <c r="J108" s="757"/>
      <c r="K108" s="444"/>
    </row>
    <row r="109" spans="1:11" ht="23.25" customHeight="1">
      <c r="A109" s="415"/>
      <c r="B109" s="836"/>
      <c r="C109" s="756"/>
      <c r="D109" s="756"/>
      <c r="E109" s="756"/>
      <c r="F109" s="756"/>
      <c r="G109" s="756"/>
      <c r="H109" s="756"/>
      <c r="I109" s="756"/>
      <c r="J109" s="757"/>
      <c r="K109" s="284"/>
    </row>
    <row r="110" spans="1:11" ht="23.25" customHeight="1">
      <c r="A110" s="415"/>
      <c r="B110" s="837" t="s">
        <v>410</v>
      </c>
      <c r="C110" s="756"/>
      <c r="D110" s="756"/>
      <c r="E110" s="756"/>
      <c r="F110" s="756"/>
      <c r="G110" s="756"/>
      <c r="H110" s="756"/>
      <c r="I110" s="756"/>
      <c r="J110" s="757"/>
      <c r="K110" s="470"/>
    </row>
    <row r="111" spans="1:11" ht="23.25" customHeight="1">
      <c r="A111" s="415"/>
      <c r="B111" s="482">
        <v>2</v>
      </c>
      <c r="C111" s="838" t="s">
        <v>411</v>
      </c>
      <c r="D111" s="756"/>
      <c r="E111" s="756"/>
      <c r="F111" s="756"/>
      <c r="G111" s="756"/>
      <c r="H111" s="756"/>
      <c r="I111" s="757"/>
      <c r="J111" s="482" t="s">
        <v>370</v>
      </c>
      <c r="K111" s="350"/>
    </row>
    <row r="112" spans="1:11" ht="23.25" customHeight="1">
      <c r="A112" s="415"/>
      <c r="B112" s="431" t="s">
        <v>368</v>
      </c>
      <c r="C112" s="839" t="s">
        <v>827</v>
      </c>
      <c r="D112" s="756"/>
      <c r="E112" s="756"/>
      <c r="F112" s="756"/>
      <c r="G112" s="756"/>
      <c r="H112" s="756"/>
      <c r="I112" s="757"/>
      <c r="J112" s="507">
        <f>J72</f>
        <v>144.11000000000001</v>
      </c>
      <c r="K112" s="508"/>
    </row>
    <row r="113" spans="1:11" ht="23.25" customHeight="1">
      <c r="A113" s="415"/>
      <c r="B113" s="431" t="s">
        <v>376</v>
      </c>
      <c r="C113" s="839" t="s">
        <v>377</v>
      </c>
      <c r="D113" s="756"/>
      <c r="E113" s="756"/>
      <c r="F113" s="756"/>
      <c r="G113" s="756"/>
      <c r="H113" s="756"/>
      <c r="I113" s="757"/>
      <c r="J113" s="507">
        <f>J86</f>
        <v>520.06999999999994</v>
      </c>
      <c r="K113" s="508"/>
    </row>
    <row r="114" spans="1:11" ht="23.25" customHeight="1">
      <c r="A114" s="415"/>
      <c r="B114" s="431" t="s">
        <v>391</v>
      </c>
      <c r="C114" s="839" t="s">
        <v>392</v>
      </c>
      <c r="D114" s="756"/>
      <c r="E114" s="756"/>
      <c r="F114" s="756"/>
      <c r="G114" s="756"/>
      <c r="H114" s="756"/>
      <c r="I114" s="757"/>
      <c r="J114" s="507">
        <f>J106</f>
        <v>487.78000000000003</v>
      </c>
      <c r="K114" s="508"/>
    </row>
    <row r="115" spans="1:11" ht="23.25" customHeight="1">
      <c r="A115" s="415"/>
      <c r="B115" s="833" t="s">
        <v>373</v>
      </c>
      <c r="C115" s="756"/>
      <c r="D115" s="756"/>
      <c r="E115" s="756"/>
      <c r="F115" s="756"/>
      <c r="G115" s="756"/>
      <c r="H115" s="756"/>
      <c r="I115" s="757"/>
      <c r="J115" s="509">
        <f>SUM(J112+J113+J114)</f>
        <v>1151.96</v>
      </c>
      <c r="K115" s="508"/>
    </row>
    <row r="116" spans="1:11" ht="23.25" customHeight="1">
      <c r="A116" s="415"/>
      <c r="B116" s="834"/>
      <c r="C116" s="756"/>
      <c r="D116" s="756"/>
      <c r="E116" s="756"/>
      <c r="F116" s="756"/>
      <c r="G116" s="756"/>
      <c r="H116" s="756"/>
      <c r="I116" s="756"/>
      <c r="J116" s="757"/>
      <c r="K116" s="510"/>
    </row>
    <row r="117" spans="1:11" ht="23.25" customHeight="1">
      <c r="A117" s="415"/>
      <c r="B117" s="829" t="s">
        <v>413</v>
      </c>
      <c r="C117" s="756"/>
      <c r="D117" s="756"/>
      <c r="E117" s="756"/>
      <c r="F117" s="756"/>
      <c r="G117" s="756"/>
      <c r="H117" s="756"/>
      <c r="I117" s="756"/>
      <c r="J117" s="757"/>
      <c r="K117" s="511"/>
    </row>
    <row r="118" spans="1:11" ht="23.25" customHeight="1">
      <c r="A118" s="415"/>
      <c r="B118" s="494">
        <v>3</v>
      </c>
      <c r="C118" s="835" t="s">
        <v>414</v>
      </c>
      <c r="D118" s="756"/>
      <c r="E118" s="756"/>
      <c r="F118" s="756"/>
      <c r="G118" s="756"/>
      <c r="H118" s="756"/>
      <c r="I118" s="757"/>
      <c r="J118" s="494" t="s">
        <v>370</v>
      </c>
      <c r="K118" s="424"/>
    </row>
    <row r="119" spans="1:11" ht="34.5" customHeight="1">
      <c r="A119" s="415"/>
      <c r="B119" s="422" t="s">
        <v>264</v>
      </c>
      <c r="C119" s="791" t="s">
        <v>828</v>
      </c>
      <c r="D119" s="756"/>
      <c r="E119" s="756"/>
      <c r="F119" s="756"/>
      <c r="G119" s="756"/>
      <c r="H119" s="756"/>
      <c r="I119" s="757"/>
      <c r="J119" s="484">
        <f>ROUND((($J$58/12)+($J$70/12)+(J58/12/12)+($J$71/12))*(30/30)*0.05,2)</f>
        <v>6.33</v>
      </c>
      <c r="K119" s="478"/>
    </row>
    <row r="120" spans="1:11" ht="23.25" customHeight="1">
      <c r="A120" s="415"/>
      <c r="B120" s="422" t="s">
        <v>265</v>
      </c>
      <c r="C120" s="791" t="s">
        <v>416</v>
      </c>
      <c r="D120" s="756"/>
      <c r="E120" s="756"/>
      <c r="F120" s="756"/>
      <c r="G120" s="756"/>
      <c r="H120" s="756"/>
      <c r="I120" s="757"/>
      <c r="J120" s="484">
        <f>ROUND($I$85*J119,2)</f>
        <v>0.51</v>
      </c>
      <c r="K120" s="478"/>
    </row>
    <row r="121" spans="1:11" ht="31.5" customHeight="1">
      <c r="A121" s="415"/>
      <c r="B121" s="422" t="s">
        <v>266</v>
      </c>
      <c r="C121" s="791" t="s">
        <v>829</v>
      </c>
      <c r="D121" s="756"/>
      <c r="E121" s="756"/>
      <c r="F121" s="756"/>
      <c r="G121" s="756"/>
      <c r="H121" s="756"/>
      <c r="I121" s="757"/>
      <c r="J121" s="484">
        <f>ROUND(((7/30)/$I$11)*$J$58*1,2)</f>
        <v>14.81</v>
      </c>
      <c r="K121" s="478"/>
    </row>
    <row r="122" spans="1:11" ht="23.25" customHeight="1">
      <c r="A122" s="415"/>
      <c r="B122" s="422" t="s">
        <v>267</v>
      </c>
      <c r="C122" s="791" t="s">
        <v>418</v>
      </c>
      <c r="D122" s="756"/>
      <c r="E122" s="756"/>
      <c r="F122" s="756"/>
      <c r="G122" s="756"/>
      <c r="H122" s="756"/>
      <c r="I122" s="757"/>
      <c r="J122" s="484">
        <f>ROUND($I$86*J121,2)</f>
        <v>5.45</v>
      </c>
      <c r="K122" s="478"/>
    </row>
    <row r="123" spans="1:11" ht="36" customHeight="1">
      <c r="A123" s="415"/>
      <c r="B123" s="422" t="s">
        <v>268</v>
      </c>
      <c r="C123" s="791" t="s">
        <v>830</v>
      </c>
      <c r="D123" s="756"/>
      <c r="E123" s="756"/>
      <c r="F123" s="756"/>
      <c r="G123" s="756"/>
      <c r="H123" s="757"/>
      <c r="I123" s="512">
        <v>0.04</v>
      </c>
      <c r="J123" s="484">
        <f>ROUND(J58*I123,2)</f>
        <v>50.76</v>
      </c>
      <c r="K123" s="478"/>
    </row>
    <row r="124" spans="1:11" ht="15">
      <c r="A124" s="415"/>
      <c r="B124" s="818" t="s">
        <v>420</v>
      </c>
      <c r="C124" s="756"/>
      <c r="D124" s="756"/>
      <c r="E124" s="756"/>
      <c r="F124" s="756"/>
      <c r="G124" s="756"/>
      <c r="H124" s="756"/>
      <c r="I124" s="757"/>
      <c r="J124" s="477">
        <f>SUM(J119:J123)</f>
        <v>77.86</v>
      </c>
      <c r="K124" s="478"/>
    </row>
    <row r="125" spans="1:11" ht="15">
      <c r="A125" s="415"/>
      <c r="B125" s="819"/>
      <c r="C125" s="756"/>
      <c r="D125" s="756"/>
      <c r="E125" s="756"/>
      <c r="F125" s="756"/>
      <c r="G125" s="756"/>
      <c r="H125" s="756"/>
      <c r="I125" s="756"/>
      <c r="J125" s="757"/>
      <c r="K125" s="327"/>
    </row>
    <row r="126" spans="1:11" ht="23.25" customHeight="1">
      <c r="A126" s="415"/>
      <c r="B126" s="829" t="s">
        <v>421</v>
      </c>
      <c r="C126" s="756"/>
      <c r="D126" s="756"/>
      <c r="E126" s="756"/>
      <c r="F126" s="756"/>
      <c r="G126" s="756"/>
      <c r="H126" s="756"/>
      <c r="I126" s="756"/>
      <c r="J126" s="757"/>
      <c r="K126" s="511"/>
    </row>
    <row r="127" spans="1:11" ht="27" customHeight="1">
      <c r="A127" s="415"/>
      <c r="B127" s="832" t="s">
        <v>422</v>
      </c>
      <c r="C127" s="756"/>
      <c r="D127" s="756"/>
      <c r="E127" s="756"/>
      <c r="F127" s="756"/>
      <c r="G127" s="756"/>
      <c r="H127" s="756"/>
      <c r="I127" s="756"/>
      <c r="J127" s="757"/>
      <c r="K127" s="444"/>
    </row>
    <row r="128" spans="1:11" ht="45.75" customHeight="1">
      <c r="A128" s="415"/>
      <c r="B128" s="831" t="s">
        <v>831</v>
      </c>
      <c r="C128" s="756"/>
      <c r="D128" s="756"/>
      <c r="E128" s="756"/>
      <c r="F128" s="756"/>
      <c r="G128" s="756"/>
      <c r="H128" s="756"/>
      <c r="I128" s="756"/>
      <c r="J128" s="757"/>
      <c r="K128" s="471"/>
    </row>
    <row r="129" spans="1:11" ht="41.25" customHeight="1">
      <c r="A129" s="415"/>
      <c r="B129" s="513" t="s">
        <v>424</v>
      </c>
      <c r="C129" s="514">
        <f>J58</f>
        <v>1269.1000000000001</v>
      </c>
      <c r="D129" s="515" t="s">
        <v>425</v>
      </c>
      <c r="E129" s="513" t="s">
        <v>832</v>
      </c>
      <c r="F129" s="514">
        <f>J115-J92-J97</f>
        <v>681.50000000000011</v>
      </c>
      <c r="G129" s="515" t="s">
        <v>425</v>
      </c>
      <c r="H129" s="513" t="s">
        <v>427</v>
      </c>
      <c r="I129" s="514">
        <f>J124</f>
        <v>77.86</v>
      </c>
      <c r="J129" s="516">
        <f>C129+F129+I129</f>
        <v>2028.4600000000003</v>
      </c>
      <c r="K129" s="517"/>
    </row>
    <row r="130" spans="1:11" ht="15">
      <c r="A130" s="415"/>
      <c r="B130" s="882"/>
      <c r="C130" s="756"/>
      <c r="D130" s="756"/>
      <c r="E130" s="756"/>
      <c r="F130" s="756"/>
      <c r="G130" s="756"/>
      <c r="H130" s="756"/>
      <c r="I130" s="756"/>
      <c r="J130" s="757"/>
      <c r="K130" s="518"/>
    </row>
    <row r="131" spans="1:11" ht="23.25" customHeight="1">
      <c r="A131" s="415"/>
      <c r="B131" s="881" t="s">
        <v>428</v>
      </c>
      <c r="C131" s="756"/>
      <c r="D131" s="756"/>
      <c r="E131" s="756"/>
      <c r="F131" s="756"/>
      <c r="G131" s="756"/>
      <c r="H131" s="756"/>
      <c r="I131" s="756"/>
      <c r="J131" s="757"/>
      <c r="K131" s="519"/>
    </row>
    <row r="132" spans="1:11" ht="23.25" customHeight="1">
      <c r="A132" s="415"/>
      <c r="B132" s="520" t="s">
        <v>429</v>
      </c>
      <c r="C132" s="835" t="s">
        <v>430</v>
      </c>
      <c r="D132" s="756"/>
      <c r="E132" s="756"/>
      <c r="F132" s="756"/>
      <c r="G132" s="756"/>
      <c r="H132" s="756"/>
      <c r="I132" s="757"/>
      <c r="J132" s="520" t="s">
        <v>370</v>
      </c>
      <c r="K132" s="521"/>
    </row>
    <row r="133" spans="1:11" ht="50.25" customHeight="1">
      <c r="A133" s="415"/>
      <c r="B133" s="422" t="s">
        <v>264</v>
      </c>
      <c r="C133" s="839" t="s">
        <v>833</v>
      </c>
      <c r="D133" s="756"/>
      <c r="E133" s="756"/>
      <c r="F133" s="756"/>
      <c r="G133" s="756"/>
      <c r="H133" s="522">
        <v>9.0749999999999997E-2</v>
      </c>
      <c r="I133" s="473">
        <f>I86</f>
        <v>0.36800000000000005</v>
      </c>
      <c r="J133" s="484">
        <f>ROUND(H133*J58,2)*(1+I133)</f>
        <v>157.55256000000003</v>
      </c>
      <c r="K133" s="478"/>
    </row>
    <row r="134" spans="1:11" ht="24" customHeight="1">
      <c r="A134" s="415"/>
      <c r="B134" s="422" t="s">
        <v>265</v>
      </c>
      <c r="C134" s="791" t="s">
        <v>834</v>
      </c>
      <c r="D134" s="756"/>
      <c r="E134" s="756"/>
      <c r="F134" s="756"/>
      <c r="G134" s="756"/>
      <c r="H134" s="756"/>
      <c r="I134" s="757"/>
      <c r="J134" s="484">
        <f>ROUND((1/30)/12*(J129),2)</f>
        <v>5.63</v>
      </c>
      <c r="K134" s="478"/>
    </row>
    <row r="135" spans="1:11" ht="30.75" customHeight="1">
      <c r="A135" s="415"/>
      <c r="B135" s="422" t="s">
        <v>266</v>
      </c>
      <c r="C135" s="791" t="s">
        <v>835</v>
      </c>
      <c r="D135" s="756"/>
      <c r="E135" s="756"/>
      <c r="F135" s="756"/>
      <c r="G135" s="756"/>
      <c r="H135" s="756"/>
      <c r="I135" s="757"/>
      <c r="J135" s="484">
        <f>ROUND((5/30)/12*0.015*(J129),2)</f>
        <v>0.42</v>
      </c>
      <c r="K135" s="478"/>
    </row>
    <row r="136" spans="1:11" ht="30.75" customHeight="1">
      <c r="A136" s="415"/>
      <c r="B136" s="422" t="s">
        <v>267</v>
      </c>
      <c r="C136" s="791" t="s">
        <v>836</v>
      </c>
      <c r="D136" s="756"/>
      <c r="E136" s="756"/>
      <c r="F136" s="756"/>
      <c r="G136" s="756"/>
      <c r="H136" s="756"/>
      <c r="I136" s="757"/>
      <c r="J136" s="484">
        <f>ROUND(((15/30)/12)*0.0078*(J129),2)</f>
        <v>0.66</v>
      </c>
      <c r="K136" s="478"/>
    </row>
    <row r="137" spans="1:11" ht="36.75" customHeight="1">
      <c r="A137" s="415"/>
      <c r="B137" s="523" t="s">
        <v>268</v>
      </c>
      <c r="C137" s="883" t="s">
        <v>837</v>
      </c>
      <c r="D137" s="756"/>
      <c r="E137" s="756"/>
      <c r="F137" s="756"/>
      <c r="G137" s="756"/>
      <c r="H137" s="756"/>
      <c r="I137" s="757"/>
      <c r="J137" s="524">
        <f>ROUND(((((C129+C129/3)+(I86)*(C129+C129/3))*(4/12))/12)*0.02,2) + ((J106 -J92-J97+ J124)*4/12)*0.02</f>
        <v>1.9245333333333337</v>
      </c>
      <c r="K137" s="525"/>
    </row>
    <row r="138" spans="1:11" ht="36" customHeight="1">
      <c r="A138" s="415"/>
      <c r="B138" s="422" t="s">
        <v>269</v>
      </c>
      <c r="C138" s="791" t="s">
        <v>838</v>
      </c>
      <c r="D138" s="756"/>
      <c r="E138" s="756"/>
      <c r="F138" s="756"/>
      <c r="G138" s="756"/>
      <c r="H138" s="756"/>
      <c r="I138" s="757"/>
      <c r="J138" s="484">
        <f>ROUND(((3/30)/12)*(J129),2)</f>
        <v>16.899999999999999</v>
      </c>
      <c r="K138" s="478"/>
    </row>
    <row r="139" spans="1:11" ht="15">
      <c r="A139" s="415"/>
      <c r="B139" s="818" t="s">
        <v>373</v>
      </c>
      <c r="C139" s="756"/>
      <c r="D139" s="756"/>
      <c r="E139" s="756"/>
      <c r="F139" s="756"/>
      <c r="G139" s="756"/>
      <c r="H139" s="756"/>
      <c r="I139" s="757"/>
      <c r="J139" s="477">
        <f>SUM(J133:J138)</f>
        <v>183.08709333333334</v>
      </c>
      <c r="K139" s="478"/>
    </row>
    <row r="140" spans="1:11" ht="15">
      <c r="A140" s="415"/>
      <c r="B140" s="819"/>
      <c r="C140" s="756"/>
      <c r="D140" s="756"/>
      <c r="E140" s="756"/>
      <c r="F140" s="756"/>
      <c r="G140" s="756"/>
      <c r="H140" s="756"/>
      <c r="I140" s="756"/>
      <c r="J140" s="757"/>
      <c r="K140" s="327"/>
    </row>
    <row r="141" spans="1:11" ht="23.25" customHeight="1">
      <c r="A141" s="415"/>
      <c r="B141" s="831" t="s">
        <v>437</v>
      </c>
      <c r="C141" s="756"/>
      <c r="D141" s="756"/>
      <c r="E141" s="756"/>
      <c r="F141" s="756"/>
      <c r="G141" s="756"/>
      <c r="H141" s="756"/>
      <c r="I141" s="756"/>
      <c r="J141" s="757"/>
      <c r="K141" s="471"/>
    </row>
    <row r="142" spans="1:11" ht="15">
      <c r="A142" s="415"/>
      <c r="B142" s="482" t="s">
        <v>438</v>
      </c>
      <c r="C142" s="838" t="s">
        <v>439</v>
      </c>
      <c r="D142" s="756"/>
      <c r="E142" s="756"/>
      <c r="F142" s="756"/>
      <c r="G142" s="756"/>
      <c r="H142" s="756"/>
      <c r="I142" s="757"/>
      <c r="J142" s="526" t="s">
        <v>370</v>
      </c>
      <c r="K142" s="527"/>
    </row>
    <row r="143" spans="1:11" ht="15">
      <c r="A143" s="415"/>
      <c r="B143" s="431" t="s">
        <v>264</v>
      </c>
      <c r="C143" s="839" t="s">
        <v>440</v>
      </c>
      <c r="D143" s="756"/>
      <c r="E143" s="756"/>
      <c r="F143" s="756"/>
      <c r="G143" s="756"/>
      <c r="H143" s="756"/>
      <c r="I143" s="757"/>
      <c r="J143" s="507">
        <v>0</v>
      </c>
      <c r="K143" s="508"/>
    </row>
    <row r="144" spans="1:11" ht="15">
      <c r="A144" s="415"/>
      <c r="B144" s="833" t="s">
        <v>373</v>
      </c>
      <c r="C144" s="756"/>
      <c r="D144" s="756"/>
      <c r="E144" s="756"/>
      <c r="F144" s="756"/>
      <c r="G144" s="756"/>
      <c r="H144" s="756"/>
      <c r="I144" s="757"/>
      <c r="J144" s="509">
        <v>0</v>
      </c>
      <c r="K144" s="508"/>
    </row>
    <row r="145" spans="1:11" ht="15">
      <c r="A145" s="415"/>
      <c r="B145" s="884"/>
      <c r="C145" s="756"/>
      <c r="D145" s="756"/>
      <c r="E145" s="756"/>
      <c r="F145" s="756"/>
      <c r="G145" s="756"/>
      <c r="H145" s="756"/>
      <c r="I145" s="756"/>
      <c r="J145" s="757"/>
      <c r="K145" s="528"/>
    </row>
    <row r="146" spans="1:11" ht="23.25" customHeight="1">
      <c r="A146" s="415"/>
      <c r="B146" s="837" t="s">
        <v>441</v>
      </c>
      <c r="C146" s="756"/>
      <c r="D146" s="756"/>
      <c r="E146" s="756"/>
      <c r="F146" s="756"/>
      <c r="G146" s="756"/>
      <c r="H146" s="756"/>
      <c r="I146" s="756"/>
      <c r="J146" s="757"/>
      <c r="K146" s="470"/>
    </row>
    <row r="147" spans="1:11" ht="23.25" customHeight="1">
      <c r="A147" s="415"/>
      <c r="B147" s="482">
        <v>4</v>
      </c>
      <c r="C147" s="838" t="s">
        <v>442</v>
      </c>
      <c r="D147" s="756"/>
      <c r="E147" s="756"/>
      <c r="F147" s="756"/>
      <c r="G147" s="756"/>
      <c r="H147" s="756"/>
      <c r="I147" s="757"/>
      <c r="J147" s="526" t="s">
        <v>370</v>
      </c>
      <c r="K147" s="527"/>
    </row>
    <row r="148" spans="1:11" ht="15">
      <c r="A148" s="415"/>
      <c r="B148" s="431" t="s">
        <v>429</v>
      </c>
      <c r="C148" s="839" t="s">
        <v>430</v>
      </c>
      <c r="D148" s="756"/>
      <c r="E148" s="756"/>
      <c r="F148" s="756"/>
      <c r="G148" s="756"/>
      <c r="H148" s="756"/>
      <c r="I148" s="757"/>
      <c r="J148" s="507">
        <f>J139</f>
        <v>183.08709333333334</v>
      </c>
      <c r="K148" s="508"/>
    </row>
    <row r="149" spans="1:11" ht="15">
      <c r="A149" s="415"/>
      <c r="B149" s="431" t="s">
        <v>443</v>
      </c>
      <c r="C149" s="839" t="s">
        <v>439</v>
      </c>
      <c r="D149" s="756"/>
      <c r="E149" s="756"/>
      <c r="F149" s="756"/>
      <c r="G149" s="756"/>
      <c r="H149" s="756"/>
      <c r="I149" s="757"/>
      <c r="J149" s="507">
        <f>J144</f>
        <v>0</v>
      </c>
      <c r="K149" s="508"/>
    </row>
    <row r="150" spans="1:11" ht="15">
      <c r="A150" s="415"/>
      <c r="B150" s="833" t="s">
        <v>373</v>
      </c>
      <c r="C150" s="756"/>
      <c r="D150" s="756"/>
      <c r="E150" s="756"/>
      <c r="F150" s="756"/>
      <c r="G150" s="756"/>
      <c r="H150" s="756"/>
      <c r="I150" s="757"/>
      <c r="J150" s="509">
        <f>SUM(J148+J149)</f>
        <v>183.08709333333334</v>
      </c>
      <c r="K150" s="508"/>
    </row>
    <row r="151" spans="1:11" ht="15">
      <c r="A151" s="415"/>
      <c r="B151" s="884"/>
      <c r="C151" s="756"/>
      <c r="D151" s="756"/>
      <c r="E151" s="756"/>
      <c r="F151" s="756"/>
      <c r="G151" s="756"/>
      <c r="H151" s="756"/>
      <c r="I151" s="756"/>
      <c r="J151" s="757"/>
      <c r="K151" s="528"/>
    </row>
    <row r="152" spans="1:11" ht="23.25" customHeight="1">
      <c r="A152" s="415"/>
      <c r="B152" s="829" t="s">
        <v>444</v>
      </c>
      <c r="C152" s="756"/>
      <c r="D152" s="756"/>
      <c r="E152" s="756"/>
      <c r="F152" s="756"/>
      <c r="G152" s="756"/>
      <c r="H152" s="756"/>
      <c r="I152" s="756"/>
      <c r="J152" s="757"/>
      <c r="K152" s="511"/>
    </row>
    <row r="153" spans="1:11" ht="15">
      <c r="A153" s="415"/>
      <c r="B153" s="494">
        <v>3</v>
      </c>
      <c r="C153" s="835" t="s">
        <v>445</v>
      </c>
      <c r="D153" s="756"/>
      <c r="E153" s="756"/>
      <c r="F153" s="756"/>
      <c r="G153" s="756"/>
      <c r="H153" s="756"/>
      <c r="I153" s="757"/>
      <c r="J153" s="494" t="s">
        <v>370</v>
      </c>
      <c r="K153" s="424"/>
    </row>
    <row r="154" spans="1:11" ht="15">
      <c r="A154" s="415"/>
      <c r="B154" s="422" t="s">
        <v>264</v>
      </c>
      <c r="C154" s="791" t="s">
        <v>547</v>
      </c>
      <c r="D154" s="756"/>
      <c r="E154" s="756"/>
      <c r="F154" s="756"/>
      <c r="G154" s="756"/>
      <c r="H154" s="756"/>
      <c r="I154" s="757"/>
      <c r="J154" s="484">
        <f>'Uniformes - EPIs_TODOS'!G20+'Uniformes - EPIs_TODOS'!G15</f>
        <v>6.66</v>
      </c>
      <c r="K154" s="478"/>
    </row>
    <row r="155" spans="1:11" ht="15">
      <c r="A155" s="415"/>
      <c r="B155" s="422" t="s">
        <v>265</v>
      </c>
      <c r="C155" s="791" t="s">
        <v>548</v>
      </c>
      <c r="D155" s="756"/>
      <c r="E155" s="756"/>
      <c r="F155" s="756"/>
      <c r="G155" s="756"/>
      <c r="H155" s="756"/>
      <c r="I155" s="757"/>
      <c r="J155" s="484">
        <v>0</v>
      </c>
      <c r="K155" s="478"/>
    </row>
    <row r="156" spans="1:11" ht="15">
      <c r="A156" s="415"/>
      <c r="B156" s="422" t="s">
        <v>266</v>
      </c>
      <c r="C156" s="791" t="s">
        <v>408</v>
      </c>
      <c r="D156" s="756"/>
      <c r="E156" s="756"/>
      <c r="F156" s="756"/>
      <c r="G156" s="756"/>
      <c r="H156" s="756"/>
      <c r="I156" s="757"/>
      <c r="J156" s="484" t="s">
        <v>448</v>
      </c>
      <c r="K156" s="478"/>
    </row>
    <row r="157" spans="1:11" ht="15">
      <c r="A157" s="415"/>
      <c r="B157" s="818" t="s">
        <v>449</v>
      </c>
      <c r="C157" s="756"/>
      <c r="D157" s="756"/>
      <c r="E157" s="756"/>
      <c r="F157" s="756"/>
      <c r="G157" s="756"/>
      <c r="H157" s="756"/>
      <c r="I157" s="757"/>
      <c r="J157" s="477">
        <f>ROUND(SUM(J154:J156),2)</f>
        <v>6.66</v>
      </c>
      <c r="K157" s="478"/>
    </row>
    <row r="158" spans="1:11" ht="18">
      <c r="A158" s="415"/>
      <c r="B158" s="880"/>
      <c r="C158" s="756"/>
      <c r="D158" s="756"/>
      <c r="E158" s="756"/>
      <c r="F158" s="756"/>
      <c r="G158" s="756"/>
      <c r="H158" s="756"/>
      <c r="I158" s="756"/>
      <c r="J158" s="757"/>
      <c r="K158" s="529"/>
    </row>
    <row r="159" spans="1:11" ht="23.25" customHeight="1">
      <c r="A159" s="415"/>
      <c r="B159" s="828" t="s">
        <v>450</v>
      </c>
      <c r="C159" s="756"/>
      <c r="D159" s="756"/>
      <c r="E159" s="756"/>
      <c r="F159" s="756"/>
      <c r="G159" s="756"/>
      <c r="H159" s="756"/>
      <c r="I159" s="756"/>
      <c r="J159" s="757"/>
      <c r="K159" s="427"/>
    </row>
    <row r="160" spans="1:11" ht="18">
      <c r="A160" s="415"/>
      <c r="B160" s="530"/>
      <c r="C160" s="531"/>
      <c r="D160" s="531"/>
      <c r="E160" s="531"/>
      <c r="F160" s="531"/>
      <c r="G160" s="531"/>
      <c r="H160" s="531"/>
      <c r="I160" s="531"/>
      <c r="J160" s="532"/>
      <c r="K160" s="533"/>
    </row>
    <row r="161" spans="1:11" ht="15.75">
      <c r="A161" s="415"/>
      <c r="B161" s="829" t="s">
        <v>451</v>
      </c>
      <c r="C161" s="756"/>
      <c r="D161" s="756"/>
      <c r="E161" s="756"/>
      <c r="F161" s="756"/>
      <c r="G161" s="756"/>
      <c r="H161" s="756"/>
      <c r="I161" s="756"/>
      <c r="J161" s="757"/>
      <c r="K161" s="511"/>
    </row>
    <row r="162" spans="1:11" ht="23.25" customHeight="1">
      <c r="A162" s="415"/>
      <c r="B162" s="494">
        <v>6</v>
      </c>
      <c r="C162" s="835" t="s">
        <v>452</v>
      </c>
      <c r="D162" s="756"/>
      <c r="E162" s="756"/>
      <c r="F162" s="756"/>
      <c r="G162" s="756"/>
      <c r="H162" s="757"/>
      <c r="I162" s="506" t="s">
        <v>340</v>
      </c>
      <c r="J162" s="534" t="s">
        <v>378</v>
      </c>
      <c r="K162" s="535"/>
    </row>
    <row r="163" spans="1:11" ht="54" customHeight="1">
      <c r="A163" s="415"/>
      <c r="B163" s="850" t="s">
        <v>453</v>
      </c>
      <c r="C163" s="756"/>
      <c r="D163" s="756"/>
      <c r="E163" s="756"/>
      <c r="F163" s="756"/>
      <c r="G163" s="756"/>
      <c r="H163" s="757"/>
      <c r="I163" s="536" t="s">
        <v>311</v>
      </c>
      <c r="J163" s="537">
        <f>SUM(J63+J115+J124+J150+J157)</f>
        <v>2688.6670933333339</v>
      </c>
      <c r="K163" s="443"/>
    </row>
    <row r="164" spans="1:11" ht="15">
      <c r="A164" s="415"/>
      <c r="B164" s="422" t="s">
        <v>264</v>
      </c>
      <c r="C164" s="881" t="s">
        <v>454</v>
      </c>
      <c r="D164" s="756"/>
      <c r="E164" s="756"/>
      <c r="F164" s="756"/>
      <c r="G164" s="756"/>
      <c r="H164" s="757"/>
      <c r="I164" s="483">
        <f>'1-ABA-DE-CARREGAMENTO'!I85</f>
        <v>0.06</v>
      </c>
      <c r="J164" s="484">
        <f>ROUND(I164*J163,2)</f>
        <v>161.32</v>
      </c>
      <c r="K164" s="478"/>
    </row>
    <row r="165" spans="1:11" ht="49.5" customHeight="1">
      <c r="A165" s="415"/>
      <c r="B165" s="850" t="s">
        <v>455</v>
      </c>
      <c r="C165" s="756"/>
      <c r="D165" s="756"/>
      <c r="E165" s="756"/>
      <c r="F165" s="756"/>
      <c r="G165" s="756"/>
      <c r="H165" s="757"/>
      <c r="I165" s="538" t="s">
        <v>311</v>
      </c>
      <c r="J165" s="537">
        <f>SUM(J63+J115+J124+J150+J157+J164)</f>
        <v>2849.9870933333341</v>
      </c>
      <c r="K165" s="443"/>
    </row>
    <row r="166" spans="1:11" ht="15">
      <c r="A166" s="415"/>
      <c r="B166" s="422" t="s">
        <v>265</v>
      </c>
      <c r="C166" s="881" t="s">
        <v>237</v>
      </c>
      <c r="D166" s="756"/>
      <c r="E166" s="756"/>
      <c r="F166" s="756"/>
      <c r="G166" s="756"/>
      <c r="H166" s="757"/>
      <c r="I166" s="483">
        <f>'1-ABA-DE-CARREGAMENTO'!I86</f>
        <v>0.06</v>
      </c>
      <c r="J166" s="484">
        <f>ROUND(I166*J165,2)</f>
        <v>171</v>
      </c>
      <c r="K166" s="478"/>
    </row>
    <row r="167" spans="1:11" ht="55.5" customHeight="1">
      <c r="A167" s="415"/>
      <c r="B167" s="850" t="s">
        <v>456</v>
      </c>
      <c r="C167" s="756"/>
      <c r="D167" s="756"/>
      <c r="E167" s="756"/>
      <c r="F167" s="756"/>
      <c r="G167" s="756"/>
      <c r="H167" s="757"/>
      <c r="I167" s="538" t="s">
        <v>311</v>
      </c>
      <c r="J167" s="537">
        <f>SUM(J163+J164+J166)</f>
        <v>3020.9870933333341</v>
      </c>
      <c r="K167" s="443"/>
    </row>
    <row r="168" spans="1:11" ht="23.25" customHeight="1">
      <c r="A168" s="415"/>
      <c r="B168" s="452" t="s">
        <v>266</v>
      </c>
      <c r="C168" s="829" t="s">
        <v>457</v>
      </c>
      <c r="D168" s="756"/>
      <c r="E168" s="756"/>
      <c r="F168" s="756"/>
      <c r="G168" s="756"/>
      <c r="H168" s="757"/>
      <c r="I168" s="539" t="s">
        <v>311</v>
      </c>
      <c r="J168" s="461" t="s">
        <v>311</v>
      </c>
      <c r="K168" s="462"/>
    </row>
    <row r="169" spans="1:11" ht="23.25" customHeight="1">
      <c r="A169" s="415"/>
      <c r="B169" s="422"/>
      <c r="C169" s="791" t="s">
        <v>458</v>
      </c>
      <c r="D169" s="756"/>
      <c r="E169" s="756"/>
      <c r="F169" s="756"/>
      <c r="G169" s="756"/>
      <c r="H169" s="757"/>
      <c r="I169" s="539" t="s">
        <v>311</v>
      </c>
      <c r="J169" s="461" t="s">
        <v>311</v>
      </c>
      <c r="K169" s="462"/>
    </row>
    <row r="170" spans="1:11" ht="23.25" customHeight="1">
      <c r="A170" s="415"/>
      <c r="B170" s="422"/>
      <c r="C170" s="817" t="s">
        <v>839</v>
      </c>
      <c r="D170" s="756"/>
      <c r="E170" s="756"/>
      <c r="F170" s="756"/>
      <c r="G170" s="756"/>
      <c r="H170" s="757"/>
      <c r="I170" s="455">
        <f>'1-ABA-DE-CARREGAMENTO'!E28</f>
        <v>1.6500000000000001E-2</v>
      </c>
      <c r="J170" s="540">
        <f t="shared" ref="J170:J171" si="2">ROUND(($J$167/(1-$I$179))*I170,2)</f>
        <v>56.8</v>
      </c>
      <c r="K170" s="541"/>
    </row>
    <row r="171" spans="1:11" ht="23.25" customHeight="1">
      <c r="A171" s="415"/>
      <c r="B171" s="422"/>
      <c r="C171" s="817" t="s">
        <v>840</v>
      </c>
      <c r="D171" s="756"/>
      <c r="E171" s="756"/>
      <c r="F171" s="756"/>
      <c r="G171" s="756"/>
      <c r="H171" s="757"/>
      <c r="I171" s="455">
        <f>'1-ABA-DE-CARREGAMENTO'!F28</f>
        <v>7.5999999999999998E-2</v>
      </c>
      <c r="J171" s="540">
        <f t="shared" si="2"/>
        <v>261.64999999999998</v>
      </c>
      <c r="K171" s="541"/>
    </row>
    <row r="172" spans="1:11" ht="23.25" customHeight="1">
      <c r="A172" s="415"/>
      <c r="B172" s="422"/>
      <c r="C172" s="791" t="s">
        <v>841</v>
      </c>
      <c r="D172" s="756"/>
      <c r="E172" s="756"/>
      <c r="F172" s="756"/>
      <c r="G172" s="756"/>
      <c r="H172" s="757"/>
      <c r="I172" s="539" t="s">
        <v>311</v>
      </c>
      <c r="J172" s="461" t="s">
        <v>311</v>
      </c>
      <c r="K172" s="462"/>
    </row>
    <row r="173" spans="1:11" ht="23.25" customHeight="1">
      <c r="A173" s="415"/>
      <c r="B173" s="422"/>
      <c r="C173" s="791" t="s">
        <v>842</v>
      </c>
      <c r="D173" s="756"/>
      <c r="E173" s="756"/>
      <c r="F173" s="756"/>
      <c r="G173" s="756"/>
      <c r="H173" s="757"/>
      <c r="I173" s="539" t="s">
        <v>311</v>
      </c>
      <c r="J173" s="461" t="s">
        <v>311</v>
      </c>
      <c r="K173" s="462"/>
    </row>
    <row r="174" spans="1:11" ht="15">
      <c r="A174" s="415"/>
      <c r="B174" s="422"/>
      <c r="C174" s="791" t="s">
        <v>463</v>
      </c>
      <c r="D174" s="756"/>
      <c r="E174" s="756"/>
      <c r="F174" s="756"/>
      <c r="G174" s="756"/>
      <c r="H174" s="756"/>
      <c r="I174" s="542" t="s">
        <v>311</v>
      </c>
      <c r="J174" s="543" t="s">
        <v>311</v>
      </c>
      <c r="K174" s="544"/>
    </row>
    <row r="175" spans="1:11" ht="15">
      <c r="A175" s="415"/>
      <c r="B175" s="422"/>
      <c r="C175" s="791" t="s">
        <v>464</v>
      </c>
      <c r="D175" s="756"/>
      <c r="E175" s="756"/>
      <c r="F175" s="756"/>
      <c r="G175" s="756"/>
      <c r="H175" s="756"/>
      <c r="I175" s="542" t="s">
        <v>311</v>
      </c>
      <c r="J175" s="543" t="s">
        <v>311</v>
      </c>
      <c r="K175" s="544"/>
    </row>
    <row r="176" spans="1:11" ht="15">
      <c r="A176" s="415"/>
      <c r="B176" s="422"/>
      <c r="C176" s="791" t="s">
        <v>843</v>
      </c>
      <c r="D176" s="756"/>
      <c r="E176" s="756"/>
      <c r="F176" s="756"/>
      <c r="G176" s="756"/>
      <c r="H176" s="757"/>
      <c r="I176" s="483">
        <f>'1-ABA-DE-CARREGAMENTO'!D87</f>
        <v>0.03</v>
      </c>
      <c r="J176" s="540">
        <f>ROUND(($J$167/(1-$I$179))*I176,2)</f>
        <v>103.28</v>
      </c>
      <c r="K176" s="541"/>
    </row>
    <row r="177" spans="1:11" ht="15">
      <c r="A177" s="415"/>
      <c r="B177" s="818" t="s">
        <v>420</v>
      </c>
      <c r="C177" s="756"/>
      <c r="D177" s="756"/>
      <c r="E177" s="756"/>
      <c r="F177" s="756"/>
      <c r="G177" s="756"/>
      <c r="H177" s="756"/>
      <c r="I177" s="757"/>
      <c r="J177" s="477">
        <f>SUM(J164+J166+J170+J171+J176)</f>
        <v>754.05</v>
      </c>
      <c r="K177" s="478"/>
    </row>
    <row r="178" spans="1:11" ht="15">
      <c r="A178" s="415"/>
      <c r="B178" s="819"/>
      <c r="C178" s="756"/>
      <c r="D178" s="756"/>
      <c r="E178" s="756"/>
      <c r="F178" s="756"/>
      <c r="G178" s="756"/>
      <c r="H178" s="756"/>
      <c r="I178" s="756"/>
      <c r="J178" s="757"/>
      <c r="K178" s="327"/>
    </row>
    <row r="179" spans="1:11" ht="23.25" customHeight="1">
      <c r="A179" s="415"/>
      <c r="B179" s="820" t="s">
        <v>466</v>
      </c>
      <c r="C179" s="756"/>
      <c r="D179" s="756"/>
      <c r="E179" s="756"/>
      <c r="F179" s="756"/>
      <c r="G179" s="756"/>
      <c r="H179" s="757"/>
      <c r="I179" s="545">
        <f t="shared" ref="I179:J179" si="3">SUM(I170:I176)</f>
        <v>0.1225</v>
      </c>
      <c r="J179" s="537">
        <f t="shared" si="3"/>
        <v>421.73</v>
      </c>
      <c r="K179" s="443"/>
    </row>
    <row r="180" spans="1:11" ht="15">
      <c r="A180" s="415"/>
      <c r="B180" s="821" t="s">
        <v>467</v>
      </c>
      <c r="C180" s="754"/>
      <c r="D180" s="824" t="s">
        <v>468</v>
      </c>
      <c r="E180" s="754"/>
      <c r="F180" s="754"/>
      <c r="G180" s="754"/>
      <c r="H180" s="754"/>
      <c r="I180" s="754"/>
      <c r="J180" s="801"/>
      <c r="K180" s="546"/>
    </row>
    <row r="181" spans="1:11" ht="15">
      <c r="A181" s="415"/>
      <c r="B181" s="822"/>
      <c r="C181" s="754"/>
      <c r="D181" s="825" t="s">
        <v>469</v>
      </c>
      <c r="E181" s="754"/>
      <c r="F181" s="754"/>
      <c r="G181" s="754"/>
      <c r="H181" s="754"/>
      <c r="I181" s="754"/>
      <c r="J181" s="801"/>
      <c r="K181" s="547"/>
    </row>
    <row r="182" spans="1:11" ht="15">
      <c r="A182" s="415"/>
      <c r="B182" s="823"/>
      <c r="C182" s="806"/>
      <c r="D182" s="826" t="s">
        <v>470</v>
      </c>
      <c r="E182" s="806"/>
      <c r="F182" s="806"/>
      <c r="G182" s="806"/>
      <c r="H182" s="806"/>
      <c r="I182" s="806"/>
      <c r="J182" s="807"/>
      <c r="K182" s="546"/>
    </row>
    <row r="183" spans="1:11" ht="15">
      <c r="A183" s="415"/>
      <c r="B183" s="827"/>
      <c r="C183" s="756"/>
      <c r="D183" s="756"/>
      <c r="E183" s="756"/>
      <c r="F183" s="756"/>
      <c r="G183" s="756"/>
      <c r="H183" s="756"/>
      <c r="I183" s="756"/>
      <c r="J183" s="757"/>
      <c r="K183" s="548"/>
    </row>
    <row r="184" spans="1:11" ht="34.5" customHeight="1">
      <c r="A184" s="415"/>
      <c r="B184" s="828" t="s">
        <v>471</v>
      </c>
      <c r="C184" s="756"/>
      <c r="D184" s="756"/>
      <c r="E184" s="756"/>
      <c r="F184" s="756"/>
      <c r="G184" s="756"/>
      <c r="H184" s="756"/>
      <c r="I184" s="756"/>
      <c r="J184" s="757"/>
      <c r="K184" s="427"/>
    </row>
    <row r="185" spans="1:11" ht="15">
      <c r="A185" s="415"/>
      <c r="B185" s="819"/>
      <c r="C185" s="756"/>
      <c r="D185" s="756"/>
      <c r="E185" s="756"/>
      <c r="F185" s="756"/>
      <c r="G185" s="756"/>
      <c r="H185" s="756"/>
      <c r="I185" s="756"/>
      <c r="J185" s="757"/>
      <c r="K185" s="327"/>
    </row>
    <row r="186" spans="1:11" ht="23.25" customHeight="1">
      <c r="A186" s="415"/>
      <c r="B186" s="829" t="s">
        <v>844</v>
      </c>
      <c r="C186" s="756"/>
      <c r="D186" s="756"/>
      <c r="E186" s="756"/>
      <c r="F186" s="756"/>
      <c r="G186" s="756"/>
      <c r="H186" s="756"/>
      <c r="I186" s="756"/>
      <c r="J186" s="757"/>
      <c r="K186" s="511"/>
    </row>
    <row r="187" spans="1:11" ht="23.25" customHeight="1">
      <c r="A187" s="415"/>
      <c r="B187" s="830" t="s">
        <v>473</v>
      </c>
      <c r="C187" s="756"/>
      <c r="D187" s="756"/>
      <c r="E187" s="756"/>
      <c r="F187" s="756"/>
      <c r="G187" s="756"/>
      <c r="H187" s="756"/>
      <c r="I187" s="757"/>
      <c r="J187" s="506" t="s">
        <v>370</v>
      </c>
      <c r="K187" s="284"/>
    </row>
    <row r="188" spans="1:11" ht="15">
      <c r="A188" s="415"/>
      <c r="B188" s="549" t="s">
        <v>264</v>
      </c>
      <c r="C188" s="796" t="s">
        <v>474</v>
      </c>
      <c r="D188" s="756"/>
      <c r="E188" s="756"/>
      <c r="F188" s="756"/>
      <c r="G188" s="756"/>
      <c r="H188" s="756"/>
      <c r="I188" s="756"/>
      <c r="J188" s="484">
        <f>J63</f>
        <v>1269.1000000000001</v>
      </c>
      <c r="K188" s="478"/>
    </row>
    <row r="189" spans="1:11" ht="15">
      <c r="A189" s="415"/>
      <c r="B189" s="549" t="s">
        <v>265</v>
      </c>
      <c r="C189" s="796" t="s">
        <v>475</v>
      </c>
      <c r="D189" s="756"/>
      <c r="E189" s="756"/>
      <c r="F189" s="756"/>
      <c r="G189" s="756"/>
      <c r="H189" s="756"/>
      <c r="I189" s="756"/>
      <c r="J189" s="484">
        <f>J115</f>
        <v>1151.96</v>
      </c>
      <c r="K189" s="478"/>
    </row>
    <row r="190" spans="1:11" ht="15">
      <c r="A190" s="415"/>
      <c r="B190" s="549" t="s">
        <v>266</v>
      </c>
      <c r="C190" s="796" t="s">
        <v>476</v>
      </c>
      <c r="D190" s="756"/>
      <c r="E190" s="756"/>
      <c r="F190" s="756"/>
      <c r="G190" s="756"/>
      <c r="H190" s="756"/>
      <c r="I190" s="756"/>
      <c r="J190" s="484">
        <f>J124</f>
        <v>77.86</v>
      </c>
      <c r="K190" s="478"/>
    </row>
    <row r="191" spans="1:11" ht="15">
      <c r="A191" s="415"/>
      <c r="B191" s="549" t="s">
        <v>267</v>
      </c>
      <c r="C191" s="796" t="s">
        <v>477</v>
      </c>
      <c r="D191" s="756"/>
      <c r="E191" s="756"/>
      <c r="F191" s="756"/>
      <c r="G191" s="756"/>
      <c r="H191" s="756"/>
      <c r="I191" s="756"/>
      <c r="J191" s="484">
        <f>J150</f>
        <v>183.08709333333334</v>
      </c>
      <c r="K191" s="478"/>
    </row>
    <row r="192" spans="1:11" ht="15">
      <c r="A192" s="415"/>
      <c r="B192" s="549" t="s">
        <v>268</v>
      </c>
      <c r="C192" s="796" t="s">
        <v>478</v>
      </c>
      <c r="D192" s="756"/>
      <c r="E192" s="756"/>
      <c r="F192" s="756"/>
      <c r="G192" s="756"/>
      <c r="H192" s="756"/>
      <c r="I192" s="756"/>
      <c r="J192" s="484">
        <f>J157</f>
        <v>6.66</v>
      </c>
      <c r="K192" s="478"/>
    </row>
    <row r="193" spans="1:11" ht="23.25" customHeight="1">
      <c r="A193" s="415"/>
      <c r="B193" s="797" t="s">
        <v>479</v>
      </c>
      <c r="C193" s="756"/>
      <c r="D193" s="756"/>
      <c r="E193" s="756"/>
      <c r="F193" s="756"/>
      <c r="G193" s="756"/>
      <c r="H193" s="756"/>
      <c r="I193" s="756"/>
      <c r="J193" s="477">
        <f>ROUND(SUM(J188:J192),2)</f>
        <v>2688.67</v>
      </c>
      <c r="K193" s="478"/>
    </row>
    <row r="194" spans="1:11" ht="23.25" customHeight="1">
      <c r="A194" s="415"/>
      <c r="B194" s="550" t="s">
        <v>269</v>
      </c>
      <c r="C194" s="796" t="s">
        <v>451</v>
      </c>
      <c r="D194" s="756"/>
      <c r="E194" s="756"/>
      <c r="F194" s="756"/>
      <c r="G194" s="756"/>
      <c r="H194" s="756"/>
      <c r="I194" s="756"/>
      <c r="J194" s="484">
        <f>J177</f>
        <v>754.05</v>
      </c>
      <c r="K194" s="478"/>
    </row>
    <row r="195" spans="1:11" ht="23.25" customHeight="1">
      <c r="A195" s="415"/>
      <c r="B195" s="797" t="s">
        <v>480</v>
      </c>
      <c r="C195" s="756"/>
      <c r="D195" s="756"/>
      <c r="E195" s="756"/>
      <c r="F195" s="756"/>
      <c r="G195" s="756"/>
      <c r="H195" s="756"/>
      <c r="I195" s="756"/>
      <c r="J195" s="477">
        <f>J193+J194</f>
        <v>3442.7200000000003</v>
      </c>
      <c r="K195" s="478"/>
    </row>
    <row r="196" spans="1:11" ht="42" customHeight="1">
      <c r="A196" s="415"/>
      <c r="B196" s="798" t="s">
        <v>481</v>
      </c>
      <c r="C196" s="756"/>
      <c r="D196" s="756"/>
      <c r="E196" s="756"/>
      <c r="F196" s="756"/>
      <c r="G196" s="756"/>
      <c r="H196" s="756"/>
      <c r="I196" s="756"/>
      <c r="J196" s="757"/>
      <c r="K196" s="551"/>
    </row>
    <row r="197" spans="1:11" ht="15">
      <c r="A197" s="415"/>
      <c r="B197" s="886"/>
      <c r="C197" s="756"/>
      <c r="D197" s="756"/>
      <c r="E197" s="756"/>
      <c r="F197" s="756"/>
      <c r="G197" s="756"/>
      <c r="H197" s="756"/>
      <c r="I197" s="756"/>
      <c r="J197" s="757"/>
      <c r="K197" s="552"/>
    </row>
    <row r="198" spans="1:11" ht="15">
      <c r="A198" s="415"/>
      <c r="B198" s="553"/>
      <c r="C198" s="420"/>
      <c r="D198" s="420"/>
      <c r="E198" s="420"/>
      <c r="F198" s="420"/>
      <c r="G198" s="420"/>
      <c r="H198" s="420"/>
      <c r="I198" s="554"/>
      <c r="J198" s="555"/>
      <c r="K198" s="554"/>
    </row>
    <row r="199" spans="1:11" ht="23.25" customHeight="1">
      <c r="A199" s="415"/>
      <c r="B199" s="800" t="s">
        <v>482</v>
      </c>
      <c r="C199" s="754"/>
      <c r="D199" s="754"/>
      <c r="E199" s="754"/>
      <c r="F199" s="754"/>
      <c r="G199" s="754"/>
      <c r="H199" s="754"/>
      <c r="I199" s="754"/>
      <c r="J199" s="801"/>
      <c r="K199" s="421"/>
    </row>
    <row r="200" spans="1:11" ht="23.25" customHeight="1">
      <c r="A200" s="415"/>
      <c r="B200" s="795" t="s">
        <v>483</v>
      </c>
      <c r="C200" s="756"/>
      <c r="D200" s="756"/>
      <c r="E200" s="757"/>
      <c r="F200" s="795" t="s">
        <v>484</v>
      </c>
      <c r="G200" s="757"/>
      <c r="H200" s="506" t="s">
        <v>485</v>
      </c>
      <c r="I200" s="795" t="s">
        <v>486</v>
      </c>
      <c r="J200" s="757"/>
      <c r="K200" s="284"/>
    </row>
    <row r="201" spans="1:11" ht="23.25" hidden="1" customHeight="1" outlineLevel="1">
      <c r="A201" s="415"/>
      <c r="B201" s="791" t="s">
        <v>487</v>
      </c>
      <c r="C201" s="756"/>
      <c r="D201" s="756"/>
      <c r="E201" s="757"/>
      <c r="F201" s="789">
        <v>0</v>
      </c>
      <c r="G201" s="757"/>
      <c r="H201" s="556">
        <f t="shared" ref="H201:H202" si="4">E201*F201</f>
        <v>0</v>
      </c>
      <c r="I201" s="789">
        <f t="shared" ref="I201:I203" si="5">F201*H201</f>
        <v>0</v>
      </c>
      <c r="J201" s="757"/>
      <c r="K201" s="462"/>
    </row>
    <row r="202" spans="1:11" ht="23.25" hidden="1" customHeight="1" outlineLevel="1">
      <c r="A202" s="415"/>
      <c r="B202" s="791" t="s">
        <v>488</v>
      </c>
      <c r="C202" s="756"/>
      <c r="D202" s="756"/>
      <c r="E202" s="757"/>
      <c r="F202" s="789">
        <v>0</v>
      </c>
      <c r="G202" s="757"/>
      <c r="H202" s="556">
        <f t="shared" si="4"/>
        <v>0</v>
      </c>
      <c r="I202" s="789">
        <f t="shared" si="5"/>
        <v>0</v>
      </c>
      <c r="J202" s="757"/>
      <c r="K202" s="462"/>
    </row>
    <row r="203" spans="1:11" ht="23.25" customHeight="1" collapsed="1">
      <c r="A203" s="415"/>
      <c r="B203" s="792" t="str">
        <f>B3</f>
        <v>MONITOR_CBO.3341-10_40hs</v>
      </c>
      <c r="C203" s="756"/>
      <c r="D203" s="756"/>
      <c r="E203" s="757"/>
      <c r="F203" s="793">
        <f>J195</f>
        <v>3442.7200000000003</v>
      </c>
      <c r="G203" s="757"/>
      <c r="H203" s="556">
        <f>I17</f>
        <v>1</v>
      </c>
      <c r="I203" s="789">
        <f t="shared" si="5"/>
        <v>3442.7200000000003</v>
      </c>
      <c r="J203" s="757"/>
      <c r="K203" s="462"/>
    </row>
    <row r="204" spans="1:11" ht="23.25" hidden="1" customHeight="1" outlineLevel="1">
      <c r="A204" s="415"/>
      <c r="B204" s="791" t="s">
        <v>489</v>
      </c>
      <c r="C204" s="756"/>
      <c r="D204" s="756"/>
      <c r="E204" s="757"/>
      <c r="F204" s="793">
        <v>0</v>
      </c>
      <c r="G204" s="757"/>
      <c r="H204" s="556">
        <f t="shared" ref="H204:I204" si="6">E204*G204</f>
        <v>0</v>
      </c>
      <c r="I204" s="789">
        <f t="shared" si="6"/>
        <v>0</v>
      </c>
      <c r="J204" s="757"/>
      <c r="K204" s="462"/>
    </row>
    <row r="205" spans="1:11" ht="23.25" hidden="1" customHeight="1" outlineLevel="1">
      <c r="A205" s="415"/>
      <c r="B205" s="791" t="s">
        <v>490</v>
      </c>
      <c r="C205" s="756"/>
      <c r="D205" s="756"/>
      <c r="E205" s="757"/>
      <c r="F205" s="793">
        <v>0</v>
      </c>
      <c r="G205" s="757"/>
      <c r="H205" s="556">
        <f t="shared" ref="H205:I205" si="7">E205*G205</f>
        <v>0</v>
      </c>
      <c r="I205" s="789">
        <f t="shared" si="7"/>
        <v>0</v>
      </c>
      <c r="J205" s="757"/>
      <c r="K205" s="462"/>
    </row>
    <row r="206" spans="1:11" ht="23.25" hidden="1" customHeight="1" outlineLevel="1">
      <c r="A206" s="415"/>
      <c r="B206" s="816" t="s">
        <v>845</v>
      </c>
      <c r="C206" s="756"/>
      <c r="D206" s="756"/>
      <c r="E206" s="757"/>
      <c r="F206" s="789">
        <v>0</v>
      </c>
      <c r="G206" s="757"/>
      <c r="H206" s="556">
        <f t="shared" ref="H206:I206" si="8">E206*G206</f>
        <v>0</v>
      </c>
      <c r="I206" s="789">
        <f t="shared" si="8"/>
        <v>0</v>
      </c>
      <c r="J206" s="757"/>
      <c r="K206" s="462"/>
    </row>
    <row r="207" spans="1:11" ht="23.25" customHeight="1" collapsed="1">
      <c r="A207" s="415"/>
      <c r="B207" s="794" t="s">
        <v>492</v>
      </c>
      <c r="C207" s="756"/>
      <c r="D207" s="756"/>
      <c r="E207" s="756"/>
      <c r="F207" s="756"/>
      <c r="G207" s="757"/>
      <c r="H207" s="557">
        <f>SUM(H201:H206)</f>
        <v>1</v>
      </c>
      <c r="I207" s="790">
        <f>SUM(I201:J206)</f>
        <v>3442.7200000000003</v>
      </c>
      <c r="J207" s="757"/>
      <c r="K207" s="558"/>
    </row>
    <row r="208" spans="1:11" ht="15">
      <c r="A208" s="415"/>
      <c r="B208" s="802"/>
      <c r="C208" s="803"/>
      <c r="D208" s="803"/>
      <c r="E208" s="803"/>
      <c r="F208" s="803"/>
      <c r="G208" s="803"/>
      <c r="H208" s="803"/>
      <c r="I208" s="803"/>
      <c r="J208" s="804"/>
      <c r="K208" s="327"/>
    </row>
    <row r="209" spans="1:11" ht="23.25" customHeight="1">
      <c r="A209" s="415"/>
      <c r="B209" s="805" t="s">
        <v>493</v>
      </c>
      <c r="C209" s="806"/>
      <c r="D209" s="806"/>
      <c r="E209" s="806"/>
      <c r="F209" s="806"/>
      <c r="G209" s="806"/>
      <c r="H209" s="806"/>
      <c r="I209" s="806"/>
      <c r="J209" s="807"/>
      <c r="K209" s="427"/>
    </row>
    <row r="210" spans="1:11" ht="15">
      <c r="A210" s="415"/>
      <c r="B210" s="811"/>
      <c r="C210" s="756"/>
      <c r="D210" s="756"/>
      <c r="E210" s="756"/>
      <c r="F210" s="756"/>
      <c r="G210" s="756"/>
      <c r="H210" s="756"/>
      <c r="I210" s="756"/>
      <c r="J210" s="757"/>
      <c r="K210" s="445"/>
    </row>
    <row r="211" spans="1:11" ht="23.25" customHeight="1">
      <c r="A211" s="415"/>
      <c r="B211" s="808" t="s">
        <v>494</v>
      </c>
      <c r="C211" s="756"/>
      <c r="D211" s="756"/>
      <c r="E211" s="756"/>
      <c r="F211" s="756"/>
      <c r="G211" s="757"/>
      <c r="H211" s="809">
        <f>$I$207</f>
        <v>3442.7200000000003</v>
      </c>
      <c r="I211" s="756"/>
      <c r="J211" s="757"/>
      <c r="K211" s="559"/>
    </row>
    <row r="212" spans="1:11" ht="18">
      <c r="A212" s="415"/>
      <c r="B212" s="812"/>
      <c r="C212" s="760"/>
      <c r="D212" s="760"/>
      <c r="E212" s="760"/>
      <c r="F212" s="760"/>
      <c r="G212" s="760"/>
      <c r="H212" s="760"/>
      <c r="I212" s="760"/>
      <c r="J212" s="813"/>
      <c r="K212" s="390"/>
    </row>
    <row r="213" spans="1:11" ht="23.25" customHeight="1">
      <c r="A213" s="415"/>
      <c r="B213" s="808" t="s">
        <v>495</v>
      </c>
      <c r="C213" s="756"/>
      <c r="D213" s="756"/>
      <c r="E213" s="756"/>
      <c r="F213" s="756"/>
      <c r="G213" s="757"/>
      <c r="H213" s="814">
        <f>$I$11</f>
        <v>20</v>
      </c>
      <c r="I213" s="756"/>
      <c r="J213" s="757"/>
      <c r="K213" s="560"/>
    </row>
    <row r="214" spans="1:11" ht="18">
      <c r="A214" s="415"/>
      <c r="B214" s="815"/>
      <c r="C214" s="756"/>
      <c r="D214" s="756"/>
      <c r="E214" s="756"/>
      <c r="F214" s="756"/>
      <c r="G214" s="756"/>
      <c r="H214" s="756"/>
      <c r="I214" s="756"/>
      <c r="J214" s="757"/>
      <c r="K214" s="561"/>
    </row>
    <row r="215" spans="1:11" ht="30" customHeight="1">
      <c r="A215" s="415"/>
      <c r="B215" s="808" t="s">
        <v>846</v>
      </c>
      <c r="C215" s="756"/>
      <c r="D215" s="756"/>
      <c r="E215" s="756"/>
      <c r="F215" s="756"/>
      <c r="G215" s="757"/>
      <c r="H215" s="809">
        <f>ROUND(H211*H213,2)</f>
        <v>68854.399999999994</v>
      </c>
      <c r="I215" s="756"/>
      <c r="J215" s="757"/>
      <c r="K215" s="559"/>
    </row>
    <row r="216" spans="1:11" ht="15">
      <c r="A216" s="415"/>
      <c r="B216" s="810"/>
      <c r="C216" s="756"/>
      <c r="D216" s="756"/>
      <c r="E216" s="756"/>
      <c r="F216" s="756"/>
      <c r="G216" s="756"/>
      <c r="H216" s="756"/>
      <c r="I216" s="756"/>
      <c r="J216" s="757"/>
      <c r="K216" s="420"/>
    </row>
    <row r="217" spans="1:11" ht="23.25" customHeight="1">
      <c r="A217" s="413"/>
      <c r="B217" s="413"/>
      <c r="C217" s="413"/>
      <c r="D217" s="413"/>
      <c r="E217" s="413"/>
      <c r="F217" s="413"/>
      <c r="G217" s="413"/>
      <c r="H217" s="413"/>
      <c r="I217" s="413"/>
      <c r="J217" s="413"/>
      <c r="K217" s="413"/>
    </row>
    <row r="218" spans="1:11" ht="23.25" customHeight="1">
      <c r="A218" s="413"/>
      <c r="B218" s="413"/>
      <c r="C218" s="413"/>
      <c r="D218" s="413"/>
      <c r="E218" s="413"/>
      <c r="F218" s="413"/>
      <c r="G218" s="413"/>
      <c r="H218" s="413"/>
      <c r="I218" s="413"/>
      <c r="J218" s="413"/>
      <c r="K218" s="413"/>
    </row>
    <row r="219" spans="1:11" ht="23.25" customHeight="1">
      <c r="A219" s="413"/>
      <c r="B219" s="413"/>
      <c r="C219" s="413"/>
      <c r="D219" s="413"/>
      <c r="E219" s="413"/>
      <c r="F219" s="413"/>
      <c r="G219" s="413"/>
      <c r="H219" s="413"/>
      <c r="I219" s="413"/>
      <c r="J219" s="413"/>
      <c r="K219" s="413"/>
    </row>
    <row r="220" spans="1:11" ht="23.25" customHeight="1">
      <c r="A220" s="413"/>
      <c r="B220" s="413"/>
      <c r="C220" s="413"/>
      <c r="D220" s="413"/>
      <c r="E220" s="413"/>
      <c r="F220" s="413"/>
      <c r="G220" s="413"/>
      <c r="H220" s="413"/>
      <c r="I220" s="413"/>
      <c r="J220" s="413"/>
      <c r="K220" s="413"/>
    </row>
    <row r="221" spans="1:11" ht="23.25" customHeight="1">
      <c r="A221" s="413"/>
      <c r="B221" s="413"/>
      <c r="C221" s="413"/>
      <c r="D221" s="413"/>
      <c r="E221" s="413"/>
      <c r="F221" s="413"/>
      <c r="G221" s="413"/>
      <c r="H221" s="413"/>
      <c r="I221" s="413"/>
      <c r="J221" s="413"/>
      <c r="K221" s="413"/>
    </row>
    <row r="222" spans="1:11" ht="23.25" customHeight="1">
      <c r="A222" s="413"/>
      <c r="B222" s="413"/>
      <c r="C222" s="413"/>
      <c r="D222" s="413"/>
      <c r="E222" s="413"/>
      <c r="F222" s="413"/>
      <c r="G222" s="413"/>
      <c r="H222" s="413"/>
      <c r="I222" s="413"/>
      <c r="J222" s="413"/>
      <c r="K222" s="413"/>
    </row>
    <row r="223" spans="1:11" ht="23.25" customHeight="1">
      <c r="A223" s="413"/>
      <c r="B223" s="413"/>
      <c r="C223" s="413"/>
      <c r="D223" s="413"/>
      <c r="E223" s="413"/>
      <c r="F223" s="413"/>
      <c r="G223" s="413"/>
      <c r="H223" s="413"/>
      <c r="I223" s="413"/>
      <c r="J223" s="413"/>
      <c r="K223" s="413"/>
    </row>
    <row r="224" spans="1:11" ht="23.25" customHeight="1">
      <c r="A224" s="413"/>
      <c r="B224" s="413"/>
      <c r="C224" s="413"/>
      <c r="D224" s="413"/>
      <c r="E224" s="413"/>
      <c r="F224" s="413"/>
      <c r="G224" s="413"/>
      <c r="H224" s="413"/>
      <c r="I224" s="413"/>
      <c r="J224" s="413"/>
      <c r="K224" s="413"/>
    </row>
    <row r="225" spans="1:11" ht="23.25" customHeight="1">
      <c r="A225" s="413"/>
      <c r="B225" s="413"/>
      <c r="C225" s="413"/>
      <c r="D225" s="413"/>
      <c r="E225" s="413"/>
      <c r="F225" s="413"/>
      <c r="G225" s="413"/>
      <c r="H225" s="413"/>
      <c r="I225" s="413"/>
      <c r="J225" s="413"/>
      <c r="K225" s="413"/>
    </row>
    <row r="226" spans="1:11" ht="23.25" customHeight="1">
      <c r="A226" s="413"/>
      <c r="B226" s="413"/>
      <c r="C226" s="413"/>
      <c r="D226" s="413"/>
      <c r="E226" s="413"/>
      <c r="F226" s="413"/>
      <c r="G226" s="413"/>
      <c r="H226" s="413"/>
      <c r="I226" s="413"/>
      <c r="J226" s="413"/>
      <c r="K226" s="413"/>
    </row>
    <row r="227" spans="1:11" ht="23.25" customHeight="1">
      <c r="A227" s="413"/>
      <c r="B227" s="413"/>
      <c r="C227" s="413"/>
      <c r="D227" s="413"/>
      <c r="E227" s="413"/>
      <c r="F227" s="413"/>
      <c r="G227" s="413"/>
      <c r="H227" s="413"/>
      <c r="I227" s="413"/>
      <c r="J227" s="413"/>
      <c r="K227" s="413"/>
    </row>
    <row r="228" spans="1:11" ht="23.25" customHeight="1">
      <c r="A228" s="413"/>
      <c r="B228" s="413"/>
      <c r="C228" s="413"/>
      <c r="D228" s="413"/>
      <c r="E228" s="413"/>
      <c r="F228" s="413"/>
      <c r="G228" s="413"/>
      <c r="H228" s="413"/>
      <c r="I228" s="413"/>
      <c r="J228" s="413"/>
      <c r="K228" s="413"/>
    </row>
    <row r="229" spans="1:11" ht="23.25" customHeight="1">
      <c r="A229" s="413"/>
      <c r="B229" s="413"/>
      <c r="C229" s="413"/>
      <c r="D229" s="413"/>
      <c r="E229" s="413"/>
      <c r="F229" s="413"/>
      <c r="G229" s="413"/>
      <c r="H229" s="413"/>
      <c r="I229" s="413"/>
      <c r="J229" s="413"/>
      <c r="K229" s="413"/>
    </row>
    <row r="230" spans="1:11" ht="23.25" customHeight="1">
      <c r="A230" s="413"/>
      <c r="B230" s="413"/>
      <c r="C230" s="413"/>
      <c r="D230" s="413"/>
      <c r="E230" s="413"/>
      <c r="F230" s="413"/>
      <c r="G230" s="413"/>
      <c r="H230" s="413"/>
      <c r="I230" s="413"/>
      <c r="J230" s="413"/>
      <c r="K230" s="413"/>
    </row>
    <row r="231" spans="1:11" ht="23.25" customHeight="1">
      <c r="A231" s="413"/>
      <c r="B231" s="413"/>
      <c r="C231" s="413"/>
      <c r="D231" s="413"/>
      <c r="E231" s="413"/>
      <c r="F231" s="413"/>
      <c r="G231" s="413"/>
      <c r="H231" s="413"/>
      <c r="I231" s="413"/>
      <c r="J231" s="413"/>
      <c r="K231" s="413"/>
    </row>
    <row r="232" spans="1:11" ht="23.25" customHeight="1">
      <c r="A232" s="413"/>
      <c r="B232" s="413"/>
      <c r="C232" s="413"/>
      <c r="D232" s="413"/>
      <c r="E232" s="413"/>
      <c r="F232" s="413"/>
      <c r="G232" s="413"/>
      <c r="H232" s="413"/>
      <c r="I232" s="413"/>
      <c r="J232" s="413"/>
      <c r="K232" s="413"/>
    </row>
    <row r="233" spans="1:11" ht="23.25" customHeight="1">
      <c r="A233" s="413"/>
      <c r="B233" s="413"/>
      <c r="C233" s="413"/>
      <c r="D233" s="413"/>
      <c r="E233" s="413"/>
      <c r="F233" s="413"/>
      <c r="G233" s="413"/>
      <c r="H233" s="413"/>
      <c r="I233" s="413"/>
      <c r="J233" s="413"/>
      <c r="K233" s="413"/>
    </row>
    <row r="234" spans="1:11" ht="23.25" customHeight="1">
      <c r="A234" s="413"/>
      <c r="B234" s="413"/>
      <c r="C234" s="413"/>
      <c r="D234" s="413"/>
      <c r="E234" s="413"/>
      <c r="F234" s="413"/>
      <c r="G234" s="413"/>
      <c r="H234" s="413"/>
      <c r="I234" s="413"/>
      <c r="J234" s="413"/>
      <c r="K234" s="413"/>
    </row>
    <row r="235" spans="1:11" ht="23.25" customHeight="1">
      <c r="A235" s="413"/>
      <c r="B235" s="413"/>
      <c r="C235" s="413"/>
      <c r="D235" s="413"/>
      <c r="E235" s="413"/>
      <c r="F235" s="413"/>
      <c r="G235" s="413"/>
      <c r="H235" s="413"/>
      <c r="I235" s="413"/>
      <c r="J235" s="413"/>
      <c r="K235" s="413"/>
    </row>
    <row r="236" spans="1:11" ht="23.25" customHeight="1">
      <c r="A236" s="413"/>
      <c r="B236" s="413"/>
      <c r="C236" s="413"/>
      <c r="D236" s="413"/>
      <c r="E236" s="413"/>
      <c r="F236" s="413"/>
      <c r="G236" s="413"/>
      <c r="H236" s="413"/>
      <c r="I236" s="413"/>
      <c r="J236" s="413"/>
      <c r="K236" s="413"/>
    </row>
    <row r="237" spans="1:11" ht="23.25" customHeight="1">
      <c r="A237" s="413"/>
      <c r="B237" s="413"/>
      <c r="C237" s="413"/>
      <c r="D237" s="413"/>
      <c r="E237" s="413"/>
      <c r="F237" s="413"/>
      <c r="G237" s="413"/>
      <c r="H237" s="413"/>
      <c r="I237" s="413"/>
      <c r="J237" s="413"/>
      <c r="K237" s="413"/>
    </row>
    <row r="238" spans="1:11" ht="23.25" customHeight="1">
      <c r="A238" s="413"/>
      <c r="B238" s="413"/>
      <c r="C238" s="413"/>
      <c r="D238" s="413"/>
      <c r="E238" s="413"/>
      <c r="F238" s="413"/>
      <c r="G238" s="413"/>
      <c r="H238" s="413"/>
      <c r="I238" s="413"/>
      <c r="J238" s="413"/>
      <c r="K238" s="413"/>
    </row>
    <row r="239" spans="1:11" ht="23.25" customHeight="1">
      <c r="A239" s="413"/>
      <c r="B239" s="413"/>
      <c r="C239" s="413"/>
      <c r="D239" s="413"/>
      <c r="E239" s="413"/>
      <c r="F239" s="413"/>
      <c r="G239" s="413"/>
      <c r="H239" s="413"/>
      <c r="I239" s="413"/>
      <c r="J239" s="413"/>
      <c r="K239" s="413"/>
    </row>
    <row r="240" spans="1:11" ht="23.25" customHeight="1">
      <c r="A240" s="413"/>
      <c r="B240" s="413"/>
      <c r="C240" s="413"/>
      <c r="D240" s="413"/>
      <c r="E240" s="413"/>
      <c r="F240" s="413"/>
      <c r="G240" s="413"/>
      <c r="H240" s="413"/>
      <c r="I240" s="413"/>
      <c r="J240" s="413"/>
      <c r="K240" s="413"/>
    </row>
    <row r="241" spans="1:11" ht="23.25" customHeight="1">
      <c r="A241" s="413"/>
      <c r="B241" s="413"/>
      <c r="C241" s="413"/>
      <c r="D241" s="413"/>
      <c r="E241" s="413"/>
      <c r="F241" s="413"/>
      <c r="G241" s="413"/>
      <c r="H241" s="413"/>
      <c r="I241" s="413"/>
      <c r="J241" s="413"/>
      <c r="K241" s="413"/>
    </row>
    <row r="242" spans="1:11" ht="23.25" customHeight="1">
      <c r="A242" s="413"/>
      <c r="B242" s="413"/>
      <c r="C242" s="413"/>
      <c r="D242" s="413"/>
      <c r="E242" s="413"/>
      <c r="F242" s="413"/>
      <c r="G242" s="413"/>
      <c r="H242" s="413"/>
      <c r="I242" s="413"/>
      <c r="J242" s="413"/>
      <c r="K242" s="413"/>
    </row>
    <row r="243" spans="1:11" ht="23.25" customHeight="1">
      <c r="A243" s="413"/>
      <c r="B243" s="413"/>
      <c r="C243" s="413"/>
      <c r="D243" s="413"/>
      <c r="E243" s="413"/>
      <c r="F243" s="413"/>
      <c r="G243" s="413"/>
      <c r="H243" s="413"/>
      <c r="I243" s="413"/>
      <c r="J243" s="413"/>
      <c r="K243" s="413"/>
    </row>
    <row r="244" spans="1:11" ht="23.25" customHeight="1">
      <c r="A244" s="413"/>
      <c r="B244" s="413"/>
      <c r="C244" s="413"/>
      <c r="D244" s="413"/>
      <c r="E244" s="413"/>
      <c r="F244" s="413"/>
      <c r="G244" s="413"/>
      <c r="H244" s="413"/>
      <c r="I244" s="413"/>
      <c r="J244" s="413"/>
      <c r="K244" s="413"/>
    </row>
    <row r="245" spans="1:11" ht="23.25" customHeight="1">
      <c r="A245" s="413"/>
      <c r="B245" s="413"/>
      <c r="C245" s="413"/>
      <c r="D245" s="413"/>
      <c r="E245" s="413"/>
      <c r="F245" s="413"/>
      <c r="G245" s="413"/>
      <c r="H245" s="413"/>
      <c r="I245" s="413"/>
      <c r="J245" s="413"/>
      <c r="K245" s="413"/>
    </row>
    <row r="246" spans="1:11" ht="23.25" customHeight="1">
      <c r="A246" s="413"/>
      <c r="B246" s="413"/>
      <c r="C246" s="413"/>
      <c r="D246" s="413"/>
      <c r="E246" s="413"/>
      <c r="F246" s="413"/>
      <c r="G246" s="413"/>
      <c r="H246" s="413"/>
      <c r="I246" s="413"/>
      <c r="J246" s="413"/>
      <c r="K246" s="413"/>
    </row>
    <row r="247" spans="1:11" ht="23.25" customHeight="1">
      <c r="A247" s="413"/>
      <c r="B247" s="413"/>
      <c r="C247" s="413"/>
      <c r="D247" s="413"/>
      <c r="E247" s="413"/>
      <c r="F247" s="413"/>
      <c r="G247" s="413"/>
      <c r="H247" s="413"/>
      <c r="I247" s="413"/>
      <c r="J247" s="413"/>
      <c r="K247" s="413"/>
    </row>
    <row r="248" spans="1:11" ht="23.25" customHeight="1">
      <c r="A248" s="413"/>
      <c r="B248" s="413"/>
      <c r="C248" s="413"/>
      <c r="D248" s="413"/>
      <c r="E248" s="413"/>
      <c r="F248" s="413"/>
      <c r="G248" s="413"/>
      <c r="H248" s="413"/>
      <c r="I248" s="413"/>
      <c r="J248" s="413"/>
      <c r="K248" s="413"/>
    </row>
    <row r="249" spans="1:11" ht="23.25" customHeight="1">
      <c r="A249" s="413"/>
      <c r="B249" s="413"/>
      <c r="C249" s="413"/>
      <c r="D249" s="413"/>
      <c r="E249" s="413"/>
      <c r="F249" s="413"/>
      <c r="G249" s="413"/>
      <c r="H249" s="413"/>
      <c r="I249" s="413"/>
      <c r="J249" s="413"/>
      <c r="K249" s="413"/>
    </row>
    <row r="250" spans="1:11" ht="23.25" customHeight="1">
      <c r="A250" s="413"/>
      <c r="B250" s="413"/>
      <c r="C250" s="413"/>
      <c r="D250" s="413"/>
      <c r="E250" s="413"/>
      <c r="F250" s="413"/>
      <c r="G250" s="413"/>
      <c r="H250" s="413"/>
      <c r="I250" s="413"/>
      <c r="J250" s="413"/>
      <c r="K250" s="413"/>
    </row>
    <row r="251" spans="1:11" ht="23.25" customHeight="1">
      <c r="A251" s="413"/>
      <c r="B251" s="413"/>
      <c r="C251" s="413"/>
      <c r="D251" s="413"/>
      <c r="E251" s="413"/>
      <c r="F251" s="413"/>
      <c r="G251" s="413"/>
      <c r="H251" s="413"/>
      <c r="I251" s="413"/>
      <c r="J251" s="413"/>
      <c r="K251" s="413"/>
    </row>
    <row r="252" spans="1:11" ht="23.25" customHeight="1">
      <c r="A252" s="413"/>
      <c r="B252" s="413"/>
      <c r="C252" s="413"/>
      <c r="D252" s="413"/>
      <c r="E252" s="413"/>
      <c r="F252" s="413"/>
      <c r="G252" s="413"/>
      <c r="H252" s="413"/>
      <c r="I252" s="413"/>
      <c r="J252" s="413"/>
      <c r="K252" s="413"/>
    </row>
    <row r="253" spans="1:11" ht="23.25" customHeight="1">
      <c r="A253" s="413"/>
      <c r="B253" s="413"/>
      <c r="C253" s="413"/>
      <c r="D253" s="413"/>
      <c r="E253" s="413"/>
      <c r="F253" s="413"/>
      <c r="G253" s="413"/>
      <c r="H253" s="413"/>
      <c r="I253" s="413"/>
      <c r="J253" s="413"/>
      <c r="K253" s="413"/>
    </row>
    <row r="254" spans="1:11" ht="23.25" customHeight="1">
      <c r="A254" s="413"/>
      <c r="B254" s="413"/>
      <c r="C254" s="413"/>
      <c r="D254" s="413"/>
      <c r="E254" s="413"/>
      <c r="F254" s="413"/>
      <c r="G254" s="413"/>
      <c r="H254" s="413"/>
      <c r="I254" s="413"/>
      <c r="J254" s="413"/>
      <c r="K254" s="413"/>
    </row>
    <row r="255" spans="1:11" ht="23.25" customHeight="1">
      <c r="A255" s="413"/>
      <c r="B255" s="413"/>
      <c r="C255" s="413"/>
      <c r="D255" s="413"/>
      <c r="E255" s="413"/>
      <c r="F255" s="413"/>
      <c r="G255" s="413"/>
      <c r="H255" s="413"/>
      <c r="I255" s="413"/>
      <c r="J255" s="413"/>
      <c r="K255" s="413"/>
    </row>
    <row r="256" spans="1:11" ht="23.25" customHeight="1">
      <c r="A256" s="413"/>
      <c r="B256" s="413"/>
      <c r="C256" s="413"/>
      <c r="D256" s="413"/>
      <c r="E256" s="413"/>
      <c r="F256" s="413"/>
      <c r="G256" s="413"/>
      <c r="H256" s="413"/>
      <c r="I256" s="413"/>
      <c r="J256" s="413"/>
      <c r="K256" s="413"/>
    </row>
    <row r="257" spans="1:11" ht="23.25" customHeight="1">
      <c r="A257" s="413"/>
      <c r="B257" s="413"/>
      <c r="C257" s="413"/>
      <c r="D257" s="413"/>
      <c r="E257" s="413"/>
      <c r="F257" s="413"/>
      <c r="G257" s="413"/>
      <c r="H257" s="413"/>
      <c r="I257" s="413"/>
      <c r="J257" s="413"/>
      <c r="K257" s="413"/>
    </row>
    <row r="258" spans="1:11" ht="23.25" customHeight="1">
      <c r="A258" s="413"/>
      <c r="B258" s="413"/>
      <c r="C258" s="413"/>
      <c r="D258" s="413"/>
      <c r="E258" s="413"/>
      <c r="F258" s="413"/>
      <c r="G258" s="413"/>
      <c r="H258" s="413"/>
      <c r="I258" s="413"/>
      <c r="J258" s="413"/>
      <c r="K258" s="413"/>
    </row>
    <row r="259" spans="1:11" ht="23.25" customHeight="1">
      <c r="A259" s="413"/>
      <c r="B259" s="413"/>
      <c r="C259" s="413"/>
      <c r="D259" s="413"/>
      <c r="E259" s="413"/>
      <c r="F259" s="413"/>
      <c r="G259" s="413"/>
      <c r="H259" s="413"/>
      <c r="I259" s="413"/>
      <c r="J259" s="413"/>
      <c r="K259" s="413"/>
    </row>
    <row r="260" spans="1:11" ht="23.25" customHeight="1">
      <c r="A260" s="413"/>
      <c r="B260" s="413"/>
      <c r="C260" s="413"/>
      <c r="D260" s="413"/>
      <c r="E260" s="413"/>
      <c r="F260" s="413"/>
      <c r="G260" s="413"/>
      <c r="H260" s="413"/>
      <c r="I260" s="413"/>
      <c r="J260" s="413"/>
      <c r="K260" s="413"/>
    </row>
    <row r="261" spans="1:11" ht="23.25" customHeight="1">
      <c r="A261" s="413"/>
      <c r="B261" s="413"/>
      <c r="C261" s="413"/>
      <c r="D261" s="413"/>
      <c r="E261" s="413"/>
      <c r="F261" s="413"/>
      <c r="G261" s="413"/>
      <c r="H261" s="413"/>
      <c r="I261" s="413"/>
      <c r="J261" s="413"/>
      <c r="K261" s="413"/>
    </row>
    <row r="262" spans="1:11" ht="23.25" customHeight="1">
      <c r="A262" s="413"/>
      <c r="B262" s="413"/>
      <c r="C262" s="413"/>
      <c r="D262" s="413"/>
      <c r="E262" s="413"/>
      <c r="F262" s="413"/>
      <c r="G262" s="413"/>
      <c r="H262" s="413"/>
      <c r="I262" s="413"/>
      <c r="J262" s="413"/>
      <c r="K262" s="413"/>
    </row>
    <row r="263" spans="1:11" ht="23.25" customHeight="1">
      <c r="A263" s="413"/>
      <c r="B263" s="413"/>
      <c r="C263" s="413"/>
      <c r="D263" s="413"/>
      <c r="E263" s="413"/>
      <c r="F263" s="413"/>
      <c r="G263" s="413"/>
      <c r="H263" s="413"/>
      <c r="I263" s="413"/>
      <c r="J263" s="413"/>
      <c r="K263" s="413"/>
    </row>
    <row r="264" spans="1:11" ht="23.25" customHeight="1">
      <c r="A264" s="413"/>
      <c r="B264" s="413"/>
      <c r="C264" s="413"/>
      <c r="D264" s="413"/>
      <c r="E264" s="413"/>
      <c r="F264" s="413"/>
      <c r="G264" s="413"/>
      <c r="H264" s="413"/>
      <c r="I264" s="413"/>
      <c r="J264" s="413"/>
      <c r="K264" s="413"/>
    </row>
    <row r="265" spans="1:11" ht="23.25" customHeight="1">
      <c r="A265" s="413"/>
      <c r="B265" s="413"/>
      <c r="C265" s="413"/>
      <c r="D265" s="413"/>
      <c r="E265" s="413"/>
      <c r="F265" s="413"/>
      <c r="G265" s="413"/>
      <c r="H265" s="413"/>
      <c r="I265" s="413"/>
      <c r="J265" s="413"/>
      <c r="K265" s="413"/>
    </row>
    <row r="266" spans="1:11" ht="23.25" customHeight="1">
      <c r="A266" s="413"/>
      <c r="B266" s="413"/>
      <c r="C266" s="413"/>
      <c r="D266" s="413"/>
      <c r="E266" s="413"/>
      <c r="F266" s="413"/>
      <c r="G266" s="413"/>
      <c r="H266" s="413"/>
      <c r="I266" s="413"/>
      <c r="J266" s="413"/>
      <c r="K266" s="413"/>
    </row>
    <row r="267" spans="1:11" ht="23.25" customHeight="1">
      <c r="A267" s="413"/>
      <c r="B267" s="413"/>
      <c r="C267" s="413"/>
      <c r="D267" s="413"/>
      <c r="E267" s="413"/>
      <c r="F267" s="413"/>
      <c r="G267" s="413"/>
      <c r="H267" s="413"/>
      <c r="I267" s="413"/>
      <c r="J267" s="413"/>
      <c r="K267" s="413"/>
    </row>
    <row r="268" spans="1:11" ht="23.25" customHeight="1">
      <c r="A268" s="413"/>
      <c r="B268" s="413"/>
      <c r="C268" s="413"/>
      <c r="D268" s="413"/>
      <c r="E268" s="413"/>
      <c r="F268" s="413"/>
      <c r="G268" s="413"/>
      <c r="H268" s="413"/>
      <c r="I268" s="413"/>
      <c r="J268" s="413"/>
      <c r="K268" s="413"/>
    </row>
    <row r="269" spans="1:11" ht="23.25" customHeight="1">
      <c r="A269" s="413"/>
      <c r="B269" s="413"/>
      <c r="C269" s="413"/>
      <c r="D269" s="413"/>
      <c r="E269" s="413"/>
      <c r="F269" s="413"/>
      <c r="G269" s="413"/>
      <c r="H269" s="413"/>
      <c r="I269" s="413"/>
      <c r="J269" s="413"/>
      <c r="K269" s="413"/>
    </row>
    <row r="270" spans="1:11" ht="23.25" customHeight="1">
      <c r="A270" s="413"/>
      <c r="B270" s="413"/>
      <c r="C270" s="413"/>
      <c r="D270" s="413"/>
      <c r="E270" s="413"/>
      <c r="F270" s="413"/>
      <c r="G270" s="413"/>
      <c r="H270" s="413"/>
      <c r="I270" s="413"/>
      <c r="J270" s="413"/>
      <c r="K270" s="413"/>
    </row>
    <row r="271" spans="1:11" ht="23.25" customHeight="1">
      <c r="A271" s="413"/>
      <c r="B271" s="413"/>
      <c r="C271" s="413"/>
      <c r="D271" s="413"/>
      <c r="E271" s="413"/>
      <c r="F271" s="413"/>
      <c r="G271" s="413"/>
      <c r="H271" s="413"/>
      <c r="I271" s="413"/>
      <c r="J271" s="413"/>
      <c r="K271" s="413"/>
    </row>
    <row r="272" spans="1:11" ht="23.25" customHeight="1">
      <c r="A272" s="413"/>
      <c r="B272" s="413"/>
      <c r="C272" s="413"/>
      <c r="D272" s="413"/>
      <c r="E272" s="413"/>
      <c r="F272" s="413"/>
      <c r="G272" s="413"/>
      <c r="H272" s="413"/>
      <c r="I272" s="413"/>
      <c r="J272" s="413"/>
      <c r="K272" s="413"/>
    </row>
    <row r="273" spans="1:11" ht="23.25" customHeight="1">
      <c r="A273" s="413"/>
      <c r="B273" s="413"/>
      <c r="C273" s="413"/>
      <c r="D273" s="413"/>
      <c r="E273" s="413"/>
      <c r="F273" s="413"/>
      <c r="G273" s="413"/>
      <c r="H273" s="413"/>
      <c r="I273" s="413"/>
      <c r="J273" s="413"/>
      <c r="K273" s="413"/>
    </row>
    <row r="274" spans="1:11" ht="23.25" customHeight="1">
      <c r="A274" s="413"/>
      <c r="B274" s="413"/>
      <c r="C274" s="413"/>
      <c r="D274" s="413"/>
      <c r="E274" s="413"/>
      <c r="F274" s="413"/>
      <c r="G274" s="413"/>
      <c r="H274" s="413"/>
      <c r="I274" s="413"/>
      <c r="J274" s="413"/>
      <c r="K274" s="413"/>
    </row>
    <row r="275" spans="1:11" ht="23.25" customHeight="1">
      <c r="A275" s="413"/>
      <c r="B275" s="413"/>
      <c r="C275" s="413"/>
      <c r="D275" s="413"/>
      <c r="E275" s="413"/>
      <c r="F275" s="413"/>
      <c r="G275" s="413"/>
      <c r="H275" s="413"/>
      <c r="I275" s="413"/>
      <c r="J275" s="413"/>
      <c r="K275" s="413"/>
    </row>
    <row r="276" spans="1:11" ht="23.25" customHeight="1">
      <c r="A276" s="413"/>
      <c r="B276" s="413"/>
      <c r="C276" s="413"/>
      <c r="D276" s="413"/>
      <c r="E276" s="413"/>
      <c r="F276" s="413"/>
      <c r="G276" s="413"/>
      <c r="H276" s="413"/>
      <c r="I276" s="413"/>
      <c r="J276" s="413"/>
      <c r="K276" s="413"/>
    </row>
    <row r="277" spans="1:11" ht="23.25" customHeight="1">
      <c r="A277" s="413"/>
      <c r="B277" s="413"/>
      <c r="C277" s="413"/>
      <c r="D277" s="413"/>
      <c r="E277" s="413"/>
      <c r="F277" s="413"/>
      <c r="G277" s="413"/>
      <c r="H277" s="413"/>
      <c r="I277" s="413"/>
      <c r="J277" s="413"/>
      <c r="K277" s="413"/>
    </row>
    <row r="278" spans="1:11" ht="23.25" customHeight="1">
      <c r="A278" s="413"/>
      <c r="B278" s="413"/>
      <c r="C278" s="413"/>
      <c r="D278" s="413"/>
      <c r="E278" s="413"/>
      <c r="F278" s="413"/>
      <c r="G278" s="413"/>
      <c r="H278" s="413"/>
      <c r="I278" s="413"/>
      <c r="J278" s="413"/>
      <c r="K278" s="413"/>
    </row>
    <row r="279" spans="1:11" ht="23.25" customHeight="1">
      <c r="A279" s="413"/>
      <c r="B279" s="413"/>
      <c r="C279" s="413"/>
      <c r="D279" s="413"/>
      <c r="E279" s="413"/>
      <c r="F279" s="413"/>
      <c r="G279" s="413"/>
      <c r="H279" s="413"/>
      <c r="I279" s="413"/>
      <c r="J279" s="413"/>
      <c r="K279" s="413"/>
    </row>
    <row r="280" spans="1:11" ht="23.25" customHeight="1">
      <c r="A280" s="413"/>
      <c r="B280" s="413"/>
      <c r="C280" s="413"/>
      <c r="D280" s="413"/>
      <c r="E280" s="413"/>
      <c r="F280" s="413"/>
      <c r="G280" s="413"/>
      <c r="H280" s="413"/>
      <c r="I280" s="413"/>
      <c r="J280" s="413"/>
      <c r="K280" s="413"/>
    </row>
    <row r="281" spans="1:11" ht="23.25" customHeight="1">
      <c r="A281" s="413"/>
      <c r="B281" s="413"/>
      <c r="C281" s="413"/>
      <c r="D281" s="413"/>
      <c r="E281" s="413"/>
      <c r="F281" s="413"/>
      <c r="G281" s="413"/>
      <c r="H281" s="413"/>
      <c r="I281" s="413"/>
      <c r="J281" s="413"/>
      <c r="K281" s="413"/>
    </row>
    <row r="282" spans="1:11" ht="23.25" customHeight="1">
      <c r="A282" s="413"/>
      <c r="B282" s="413"/>
      <c r="C282" s="413"/>
      <c r="D282" s="413"/>
      <c r="E282" s="413"/>
      <c r="F282" s="413"/>
      <c r="G282" s="413"/>
      <c r="H282" s="413"/>
      <c r="I282" s="413"/>
      <c r="J282" s="413"/>
      <c r="K282" s="413"/>
    </row>
    <row r="283" spans="1:11" ht="23.25" customHeight="1">
      <c r="A283" s="413"/>
      <c r="B283" s="413"/>
      <c r="C283" s="413"/>
      <c r="D283" s="413"/>
      <c r="E283" s="413"/>
      <c r="F283" s="413"/>
      <c r="G283" s="413"/>
      <c r="H283" s="413"/>
      <c r="I283" s="413"/>
      <c r="J283" s="413"/>
      <c r="K283" s="413"/>
    </row>
    <row r="284" spans="1:11" ht="23.25" customHeight="1">
      <c r="A284" s="413"/>
      <c r="B284" s="413"/>
      <c r="C284" s="413"/>
      <c r="D284" s="413"/>
      <c r="E284" s="413"/>
      <c r="F284" s="413"/>
      <c r="G284" s="413"/>
      <c r="H284" s="413"/>
      <c r="I284" s="413"/>
      <c r="J284" s="413"/>
      <c r="K284" s="413"/>
    </row>
    <row r="285" spans="1:11" ht="23.25" customHeight="1">
      <c r="A285" s="413"/>
      <c r="B285" s="413"/>
      <c r="C285" s="413"/>
      <c r="D285" s="413"/>
      <c r="E285" s="413"/>
      <c r="F285" s="413"/>
      <c r="G285" s="413"/>
      <c r="H285" s="413"/>
      <c r="I285" s="413"/>
      <c r="J285" s="413"/>
      <c r="K285" s="413"/>
    </row>
    <row r="286" spans="1:11" ht="23.25" customHeight="1">
      <c r="A286" s="413"/>
      <c r="B286" s="413"/>
      <c r="C286" s="413"/>
      <c r="D286" s="413"/>
      <c r="E286" s="413"/>
      <c r="F286" s="413"/>
      <c r="G286" s="413"/>
      <c r="H286" s="413"/>
      <c r="I286" s="413"/>
      <c r="J286" s="413"/>
      <c r="K286" s="413"/>
    </row>
    <row r="287" spans="1:11" ht="23.25" customHeight="1">
      <c r="A287" s="413"/>
      <c r="B287" s="413"/>
      <c r="C287" s="413"/>
      <c r="D287" s="413"/>
      <c r="E287" s="413"/>
      <c r="F287" s="413"/>
      <c r="G287" s="413"/>
      <c r="H287" s="413"/>
      <c r="I287" s="413"/>
      <c r="J287" s="413"/>
      <c r="K287" s="413"/>
    </row>
    <row r="288" spans="1:11" ht="23.25" customHeight="1">
      <c r="A288" s="413"/>
      <c r="B288" s="413"/>
      <c r="C288" s="413"/>
      <c r="D288" s="413"/>
      <c r="E288" s="413"/>
      <c r="F288" s="413"/>
      <c r="G288" s="413"/>
      <c r="H288" s="413"/>
      <c r="I288" s="413"/>
      <c r="J288" s="413"/>
      <c r="K288" s="413"/>
    </row>
    <row r="289" spans="1:11" ht="23.25" customHeight="1">
      <c r="A289" s="413"/>
      <c r="B289" s="413"/>
      <c r="C289" s="413"/>
      <c r="D289" s="413"/>
      <c r="E289" s="413"/>
      <c r="F289" s="413"/>
      <c r="G289" s="413"/>
      <c r="H289" s="413"/>
      <c r="I289" s="413"/>
      <c r="J289" s="413"/>
      <c r="K289" s="413"/>
    </row>
    <row r="290" spans="1:11" ht="23.25" customHeight="1">
      <c r="A290" s="413"/>
      <c r="B290" s="413"/>
      <c r="C290" s="413"/>
      <c r="D290" s="413"/>
      <c r="E290" s="413"/>
      <c r="F290" s="413"/>
      <c r="G290" s="413"/>
      <c r="H290" s="413"/>
      <c r="I290" s="413"/>
      <c r="J290" s="413"/>
      <c r="K290" s="413"/>
    </row>
    <row r="291" spans="1:11" ht="23.25" customHeight="1">
      <c r="A291" s="413"/>
      <c r="B291" s="413"/>
      <c r="C291" s="413"/>
      <c r="D291" s="413"/>
      <c r="E291" s="413"/>
      <c r="F291" s="413"/>
      <c r="G291" s="413"/>
      <c r="H291" s="413"/>
      <c r="I291" s="413"/>
      <c r="J291" s="413"/>
      <c r="K291" s="413"/>
    </row>
    <row r="292" spans="1:11" ht="23.25" customHeight="1">
      <c r="A292" s="413"/>
      <c r="B292" s="413"/>
      <c r="C292" s="413"/>
      <c r="D292" s="413"/>
      <c r="E292" s="413"/>
      <c r="F292" s="413"/>
      <c r="G292" s="413"/>
      <c r="H292" s="413"/>
      <c r="I292" s="413"/>
      <c r="J292" s="413"/>
      <c r="K292" s="413"/>
    </row>
    <row r="293" spans="1:11" ht="23.25" customHeight="1">
      <c r="A293" s="413"/>
      <c r="B293" s="413"/>
      <c r="C293" s="413"/>
      <c r="D293" s="413"/>
      <c r="E293" s="413"/>
      <c r="F293" s="413"/>
      <c r="G293" s="413"/>
      <c r="H293" s="413"/>
      <c r="I293" s="413"/>
      <c r="J293" s="413"/>
      <c r="K293" s="413"/>
    </row>
    <row r="294" spans="1:11" ht="23.25" customHeight="1">
      <c r="A294" s="413"/>
      <c r="B294" s="413"/>
      <c r="C294" s="413"/>
      <c r="D294" s="413"/>
      <c r="E294" s="413"/>
      <c r="F294" s="413"/>
      <c r="G294" s="413"/>
      <c r="H294" s="413"/>
      <c r="I294" s="413"/>
      <c r="J294" s="413"/>
      <c r="K294" s="413"/>
    </row>
    <row r="295" spans="1:11" ht="23.25" customHeight="1">
      <c r="A295" s="413"/>
      <c r="B295" s="413"/>
      <c r="C295" s="413"/>
      <c r="D295" s="413"/>
      <c r="E295" s="413"/>
      <c r="F295" s="413"/>
      <c r="G295" s="413"/>
      <c r="H295" s="413"/>
      <c r="I295" s="413"/>
      <c r="J295" s="413"/>
      <c r="K295" s="413"/>
    </row>
    <row r="296" spans="1:11" ht="23.25" customHeight="1">
      <c r="A296" s="413"/>
      <c r="B296" s="413"/>
      <c r="C296" s="413"/>
      <c r="D296" s="413"/>
      <c r="E296" s="413"/>
      <c r="F296" s="413"/>
      <c r="G296" s="413"/>
      <c r="H296" s="413"/>
      <c r="I296" s="413"/>
      <c r="J296" s="413"/>
      <c r="K296" s="413"/>
    </row>
    <row r="297" spans="1:11" ht="23.25" customHeight="1">
      <c r="A297" s="413"/>
      <c r="B297" s="413"/>
      <c r="C297" s="413"/>
      <c r="D297" s="413"/>
      <c r="E297" s="413"/>
      <c r="F297" s="413"/>
      <c r="G297" s="413"/>
      <c r="H297" s="413"/>
      <c r="I297" s="413"/>
      <c r="J297" s="413"/>
      <c r="K297" s="413"/>
    </row>
    <row r="298" spans="1:11" ht="23.25" customHeight="1">
      <c r="A298" s="413"/>
      <c r="B298" s="413"/>
      <c r="C298" s="413"/>
      <c r="D298" s="413"/>
      <c r="E298" s="413"/>
      <c r="F298" s="413"/>
      <c r="G298" s="413"/>
      <c r="H298" s="413"/>
      <c r="I298" s="413"/>
      <c r="J298" s="413"/>
      <c r="K298" s="413"/>
    </row>
    <row r="299" spans="1:11" ht="23.25" customHeight="1">
      <c r="A299" s="413"/>
      <c r="B299" s="413"/>
      <c r="C299" s="413"/>
      <c r="D299" s="413"/>
      <c r="E299" s="413"/>
      <c r="F299" s="413"/>
      <c r="G299" s="413"/>
      <c r="H299" s="413"/>
      <c r="I299" s="413"/>
      <c r="J299" s="413"/>
      <c r="K299" s="413"/>
    </row>
    <row r="300" spans="1:11" ht="23.25" customHeight="1">
      <c r="A300" s="413"/>
      <c r="B300" s="413"/>
      <c r="C300" s="413"/>
      <c r="D300" s="413"/>
      <c r="E300" s="413"/>
      <c r="F300" s="413"/>
      <c r="G300" s="413"/>
      <c r="H300" s="413"/>
      <c r="I300" s="413"/>
      <c r="J300" s="413"/>
      <c r="K300" s="413"/>
    </row>
    <row r="301" spans="1:11" ht="23.25" customHeight="1">
      <c r="A301" s="413"/>
      <c r="B301" s="413"/>
      <c r="C301" s="413"/>
      <c r="D301" s="413"/>
      <c r="E301" s="413"/>
      <c r="F301" s="413"/>
      <c r="G301" s="413"/>
      <c r="H301" s="413"/>
      <c r="I301" s="413"/>
      <c r="J301" s="413"/>
      <c r="K301" s="413"/>
    </row>
    <row r="302" spans="1:11" ht="23.25" customHeight="1">
      <c r="A302" s="413"/>
      <c r="B302" s="413"/>
      <c r="C302" s="413"/>
      <c r="D302" s="413"/>
      <c r="E302" s="413"/>
      <c r="F302" s="413"/>
      <c r="G302" s="413"/>
      <c r="H302" s="413"/>
      <c r="I302" s="413"/>
      <c r="J302" s="413"/>
      <c r="K302" s="413"/>
    </row>
    <row r="303" spans="1:11" ht="23.25" customHeight="1">
      <c r="A303" s="413"/>
      <c r="B303" s="413"/>
      <c r="C303" s="413"/>
      <c r="D303" s="413"/>
      <c r="E303" s="413"/>
      <c r="F303" s="413"/>
      <c r="G303" s="413"/>
      <c r="H303" s="413"/>
      <c r="I303" s="413"/>
      <c r="J303" s="413"/>
      <c r="K303" s="413"/>
    </row>
    <row r="304" spans="1:11" ht="23.25" customHeight="1">
      <c r="A304" s="413"/>
      <c r="B304" s="413"/>
      <c r="C304" s="413"/>
      <c r="D304" s="413"/>
      <c r="E304" s="413"/>
      <c r="F304" s="413"/>
      <c r="G304" s="413"/>
      <c r="H304" s="413"/>
      <c r="I304" s="413"/>
      <c r="J304" s="413"/>
      <c r="K304" s="413"/>
    </row>
    <row r="305" spans="1:11" ht="23.25" customHeight="1">
      <c r="A305" s="413"/>
      <c r="B305" s="413"/>
      <c r="C305" s="413"/>
      <c r="D305" s="413"/>
      <c r="E305" s="413"/>
      <c r="F305" s="413"/>
      <c r="G305" s="413"/>
      <c r="H305" s="413"/>
      <c r="I305" s="413"/>
      <c r="J305" s="413"/>
      <c r="K305" s="413"/>
    </row>
    <row r="306" spans="1:11" ht="23.25" customHeight="1">
      <c r="A306" s="413"/>
      <c r="B306" s="413"/>
      <c r="C306" s="413"/>
      <c r="D306" s="413"/>
      <c r="E306" s="413"/>
      <c r="F306" s="413"/>
      <c r="G306" s="413"/>
      <c r="H306" s="413"/>
      <c r="I306" s="413"/>
      <c r="J306" s="413"/>
      <c r="K306" s="413"/>
    </row>
    <row r="307" spans="1:11" ht="23.25" customHeight="1">
      <c r="A307" s="413"/>
      <c r="B307" s="413"/>
      <c r="C307" s="413"/>
      <c r="D307" s="413"/>
      <c r="E307" s="413"/>
      <c r="F307" s="413"/>
      <c r="G307" s="413"/>
      <c r="H307" s="413"/>
      <c r="I307" s="413"/>
      <c r="J307" s="413"/>
      <c r="K307" s="413"/>
    </row>
    <row r="308" spans="1:11" ht="23.25" customHeight="1">
      <c r="A308" s="413"/>
      <c r="B308" s="413"/>
      <c r="C308" s="413"/>
      <c r="D308" s="413"/>
      <c r="E308" s="413"/>
      <c r="F308" s="413"/>
      <c r="G308" s="413"/>
      <c r="H308" s="413"/>
      <c r="I308" s="413"/>
      <c r="J308" s="413"/>
      <c r="K308" s="413"/>
    </row>
    <row r="309" spans="1:11" ht="23.25" customHeight="1">
      <c r="A309" s="413"/>
      <c r="B309" s="413"/>
      <c r="C309" s="413"/>
      <c r="D309" s="413"/>
      <c r="E309" s="413"/>
      <c r="F309" s="413"/>
      <c r="G309" s="413"/>
      <c r="H309" s="413"/>
      <c r="I309" s="413"/>
      <c r="J309" s="413"/>
      <c r="K309" s="413"/>
    </row>
    <row r="310" spans="1:11" ht="23.25" customHeight="1">
      <c r="A310" s="413"/>
      <c r="B310" s="413"/>
      <c r="C310" s="413"/>
      <c r="D310" s="413"/>
      <c r="E310" s="413"/>
      <c r="F310" s="413"/>
      <c r="G310" s="413"/>
      <c r="H310" s="413"/>
      <c r="I310" s="413"/>
      <c r="J310" s="413"/>
      <c r="K310" s="413"/>
    </row>
    <row r="311" spans="1:11" ht="23.25" customHeight="1">
      <c r="A311" s="413"/>
      <c r="B311" s="413"/>
      <c r="C311" s="413"/>
      <c r="D311" s="413"/>
      <c r="E311" s="413"/>
      <c r="F311" s="413"/>
      <c r="G311" s="413"/>
      <c r="H311" s="413"/>
      <c r="I311" s="413"/>
      <c r="J311" s="413"/>
      <c r="K311" s="413"/>
    </row>
    <row r="312" spans="1:11" ht="23.25" customHeight="1">
      <c r="A312" s="413"/>
      <c r="B312" s="413"/>
      <c r="C312" s="413"/>
      <c r="D312" s="413"/>
      <c r="E312" s="413"/>
      <c r="F312" s="413"/>
      <c r="G312" s="413"/>
      <c r="H312" s="413"/>
      <c r="I312" s="413"/>
      <c r="J312" s="413"/>
      <c r="K312" s="413"/>
    </row>
    <row r="313" spans="1:11" ht="23.25" customHeight="1">
      <c r="A313" s="413"/>
      <c r="B313" s="413"/>
      <c r="C313" s="413"/>
      <c r="D313" s="413"/>
      <c r="E313" s="413"/>
      <c r="F313" s="413"/>
      <c r="G313" s="413"/>
      <c r="H313" s="413"/>
      <c r="I313" s="413"/>
      <c r="J313" s="413"/>
      <c r="K313" s="413"/>
    </row>
    <row r="314" spans="1:11" ht="23.25" customHeight="1">
      <c r="A314" s="413"/>
      <c r="B314" s="413"/>
      <c r="C314" s="413"/>
      <c r="D314" s="413"/>
      <c r="E314" s="413"/>
      <c r="F314" s="413"/>
      <c r="G314" s="413"/>
      <c r="H314" s="413"/>
      <c r="I314" s="413"/>
      <c r="J314" s="413"/>
      <c r="K314" s="413"/>
    </row>
    <row r="315" spans="1:11" ht="23.25" customHeight="1">
      <c r="A315" s="413"/>
      <c r="B315" s="413"/>
      <c r="C315" s="413"/>
      <c r="D315" s="413"/>
      <c r="E315" s="413"/>
      <c r="F315" s="413"/>
      <c r="G315" s="413"/>
      <c r="H315" s="413"/>
      <c r="I315" s="413"/>
      <c r="J315" s="413"/>
      <c r="K315" s="413"/>
    </row>
    <row r="316" spans="1:11" ht="23.25" customHeight="1">
      <c r="A316" s="413"/>
      <c r="B316" s="413"/>
      <c r="C316" s="413"/>
      <c r="D316" s="413"/>
      <c r="E316" s="413"/>
      <c r="F316" s="413"/>
      <c r="G316" s="413"/>
      <c r="H316" s="413"/>
      <c r="I316" s="413"/>
      <c r="J316" s="413"/>
      <c r="K316" s="413"/>
    </row>
    <row r="317" spans="1:11" ht="23.25" customHeight="1">
      <c r="A317" s="413"/>
      <c r="B317" s="413"/>
      <c r="C317" s="413"/>
      <c r="D317" s="413"/>
      <c r="E317" s="413"/>
      <c r="F317" s="413"/>
      <c r="G317" s="413"/>
      <c r="H317" s="413"/>
      <c r="I317" s="413"/>
      <c r="J317" s="413"/>
      <c r="K317" s="413"/>
    </row>
    <row r="318" spans="1:11" ht="23.25" customHeight="1">
      <c r="A318" s="413"/>
      <c r="B318" s="413"/>
      <c r="C318" s="413"/>
      <c r="D318" s="413"/>
      <c r="E318" s="413"/>
      <c r="F318" s="413"/>
      <c r="G318" s="413"/>
      <c r="H318" s="413"/>
      <c r="I318" s="413"/>
      <c r="J318" s="413"/>
      <c r="K318" s="413"/>
    </row>
    <row r="319" spans="1:11" ht="23.25" customHeight="1">
      <c r="A319" s="413"/>
      <c r="B319" s="413"/>
      <c r="C319" s="413"/>
      <c r="D319" s="413"/>
      <c r="E319" s="413"/>
      <c r="F319" s="413"/>
      <c r="G319" s="413"/>
      <c r="H319" s="413"/>
      <c r="I319" s="413"/>
      <c r="J319" s="413"/>
      <c r="K319" s="413"/>
    </row>
    <row r="320" spans="1:11" ht="23.25" customHeight="1">
      <c r="A320" s="413"/>
      <c r="B320" s="413"/>
      <c r="C320" s="413"/>
      <c r="D320" s="413"/>
      <c r="E320" s="413"/>
      <c r="F320" s="413"/>
      <c r="G320" s="413"/>
      <c r="H320" s="413"/>
      <c r="I320" s="413"/>
      <c r="J320" s="413"/>
      <c r="K320" s="413"/>
    </row>
    <row r="321" spans="1:11" ht="23.25" customHeight="1">
      <c r="A321" s="413"/>
      <c r="B321" s="413"/>
      <c r="C321" s="413"/>
      <c r="D321" s="413"/>
      <c r="E321" s="413"/>
      <c r="F321" s="413"/>
      <c r="G321" s="413"/>
      <c r="H321" s="413"/>
      <c r="I321" s="413"/>
      <c r="J321" s="413"/>
      <c r="K321" s="413"/>
    </row>
    <row r="322" spans="1:11" ht="23.25" customHeight="1">
      <c r="A322" s="413"/>
      <c r="B322" s="413"/>
      <c r="C322" s="413"/>
      <c r="D322" s="413"/>
      <c r="E322" s="413"/>
      <c r="F322" s="413"/>
      <c r="G322" s="413"/>
      <c r="H322" s="413"/>
      <c r="I322" s="413"/>
      <c r="J322" s="413"/>
      <c r="K322" s="413"/>
    </row>
    <row r="323" spans="1:11" ht="23.25" customHeight="1">
      <c r="A323" s="413"/>
      <c r="B323" s="413"/>
      <c r="C323" s="413"/>
      <c r="D323" s="413"/>
      <c r="E323" s="413"/>
      <c r="F323" s="413"/>
      <c r="G323" s="413"/>
      <c r="H323" s="413"/>
      <c r="I323" s="413"/>
      <c r="J323" s="413"/>
      <c r="K323" s="413"/>
    </row>
    <row r="324" spans="1:11" ht="23.25" customHeight="1">
      <c r="A324" s="413"/>
      <c r="B324" s="413"/>
      <c r="C324" s="413"/>
      <c r="D324" s="413"/>
      <c r="E324" s="413"/>
      <c r="F324" s="413"/>
      <c r="G324" s="413"/>
      <c r="H324" s="413"/>
      <c r="I324" s="413"/>
      <c r="J324" s="413"/>
      <c r="K324" s="413"/>
    </row>
    <row r="325" spans="1:11" ht="23.25" customHeight="1">
      <c r="A325" s="413"/>
      <c r="B325" s="413"/>
      <c r="C325" s="413"/>
      <c r="D325" s="413"/>
      <c r="E325" s="413"/>
      <c r="F325" s="413"/>
      <c r="G325" s="413"/>
      <c r="H325" s="413"/>
      <c r="I325" s="413"/>
      <c r="J325" s="413"/>
      <c r="K325" s="413"/>
    </row>
    <row r="326" spans="1:11" ht="23.25" customHeight="1">
      <c r="A326" s="413"/>
      <c r="B326" s="413"/>
      <c r="C326" s="413"/>
      <c r="D326" s="413"/>
      <c r="E326" s="413"/>
      <c r="F326" s="413"/>
      <c r="G326" s="413"/>
      <c r="H326" s="413"/>
      <c r="I326" s="413"/>
      <c r="J326" s="413"/>
      <c r="K326" s="413"/>
    </row>
    <row r="327" spans="1:11" ht="23.25" customHeight="1">
      <c r="A327" s="413"/>
      <c r="B327" s="413"/>
      <c r="C327" s="413"/>
      <c r="D327" s="413"/>
      <c r="E327" s="413"/>
      <c r="F327" s="413"/>
      <c r="G327" s="413"/>
      <c r="H327" s="413"/>
      <c r="I327" s="413"/>
      <c r="J327" s="413"/>
      <c r="K327" s="413"/>
    </row>
    <row r="328" spans="1:11" ht="23.25" customHeight="1">
      <c r="A328" s="413"/>
      <c r="B328" s="413"/>
      <c r="C328" s="413"/>
      <c r="D328" s="413"/>
      <c r="E328" s="413"/>
      <c r="F328" s="413"/>
      <c r="G328" s="413"/>
      <c r="H328" s="413"/>
      <c r="I328" s="413"/>
      <c r="J328" s="413"/>
      <c r="K328" s="413"/>
    </row>
    <row r="329" spans="1:11" ht="23.25" customHeight="1">
      <c r="A329" s="413"/>
      <c r="B329" s="413"/>
      <c r="C329" s="413"/>
      <c r="D329" s="413"/>
      <c r="E329" s="413"/>
      <c r="F329" s="413"/>
      <c r="G329" s="413"/>
      <c r="H329" s="413"/>
      <c r="I329" s="413"/>
      <c r="J329" s="413"/>
      <c r="K329" s="413"/>
    </row>
    <row r="330" spans="1:11" ht="23.25" customHeight="1">
      <c r="A330" s="413"/>
      <c r="B330" s="413"/>
      <c r="C330" s="413"/>
      <c r="D330" s="413"/>
      <c r="E330" s="413"/>
      <c r="F330" s="413"/>
      <c r="G330" s="413"/>
      <c r="H330" s="413"/>
      <c r="I330" s="413"/>
      <c r="J330" s="413"/>
      <c r="K330" s="413"/>
    </row>
    <row r="331" spans="1:11" ht="23.25" customHeight="1">
      <c r="A331" s="413"/>
      <c r="B331" s="413"/>
      <c r="C331" s="413"/>
      <c r="D331" s="413"/>
      <c r="E331" s="413"/>
      <c r="F331" s="413"/>
      <c r="G331" s="413"/>
      <c r="H331" s="413"/>
      <c r="I331" s="413"/>
      <c r="J331" s="413"/>
      <c r="K331" s="413"/>
    </row>
    <row r="332" spans="1:11" ht="23.25" customHeight="1">
      <c r="A332" s="413"/>
      <c r="B332" s="413"/>
      <c r="C332" s="413"/>
      <c r="D332" s="413"/>
      <c r="E332" s="413"/>
      <c r="F332" s="413"/>
      <c r="G332" s="413"/>
      <c r="H332" s="413"/>
      <c r="I332" s="413"/>
      <c r="J332" s="413"/>
      <c r="K332" s="413"/>
    </row>
    <row r="333" spans="1:11" ht="23.25" customHeight="1">
      <c r="A333" s="413"/>
      <c r="B333" s="413"/>
      <c r="C333" s="413"/>
      <c r="D333" s="413"/>
      <c r="E333" s="413"/>
      <c r="F333" s="413"/>
      <c r="G333" s="413"/>
      <c r="H333" s="413"/>
      <c r="I333" s="413"/>
      <c r="J333" s="413"/>
      <c r="K333" s="413"/>
    </row>
    <row r="334" spans="1:11" ht="23.25" customHeight="1">
      <c r="A334" s="413"/>
      <c r="B334" s="413"/>
      <c r="C334" s="413"/>
      <c r="D334" s="413"/>
      <c r="E334" s="413"/>
      <c r="F334" s="413"/>
      <c r="G334" s="413"/>
      <c r="H334" s="413"/>
      <c r="I334" s="413"/>
      <c r="J334" s="413"/>
      <c r="K334" s="413"/>
    </row>
    <row r="335" spans="1:11" ht="23.25" customHeight="1">
      <c r="A335" s="413"/>
      <c r="B335" s="413"/>
      <c r="C335" s="413"/>
      <c r="D335" s="413"/>
      <c r="E335" s="413"/>
      <c r="F335" s="413"/>
      <c r="G335" s="413"/>
      <c r="H335" s="413"/>
      <c r="I335" s="413"/>
      <c r="J335" s="413"/>
      <c r="K335" s="413"/>
    </row>
    <row r="336" spans="1:11" ht="23.25" customHeight="1">
      <c r="A336" s="413"/>
      <c r="B336" s="413"/>
      <c r="C336" s="413"/>
      <c r="D336" s="413"/>
      <c r="E336" s="413"/>
      <c r="F336" s="413"/>
      <c r="G336" s="413"/>
      <c r="H336" s="413"/>
      <c r="I336" s="413"/>
      <c r="J336" s="413"/>
      <c r="K336" s="413"/>
    </row>
    <row r="337" spans="1:11" ht="23.25" customHeight="1">
      <c r="A337" s="413"/>
      <c r="B337" s="413"/>
      <c r="C337" s="413"/>
      <c r="D337" s="413"/>
      <c r="E337" s="413"/>
      <c r="F337" s="413"/>
      <c r="G337" s="413"/>
      <c r="H337" s="413"/>
      <c r="I337" s="413"/>
      <c r="J337" s="413"/>
      <c r="K337" s="413"/>
    </row>
    <row r="338" spans="1:11" ht="23.25" customHeight="1">
      <c r="A338" s="413"/>
      <c r="B338" s="413"/>
      <c r="C338" s="413"/>
      <c r="D338" s="413"/>
      <c r="E338" s="413"/>
      <c r="F338" s="413"/>
      <c r="G338" s="413"/>
      <c r="H338" s="413"/>
      <c r="I338" s="413"/>
      <c r="J338" s="413"/>
      <c r="K338" s="413"/>
    </row>
    <row r="339" spans="1:11" ht="23.25" customHeight="1">
      <c r="A339" s="413"/>
      <c r="B339" s="413"/>
      <c r="C339" s="413"/>
      <c r="D339" s="413"/>
      <c r="E339" s="413"/>
      <c r="F339" s="413"/>
      <c r="G339" s="413"/>
      <c r="H339" s="413"/>
      <c r="I339" s="413"/>
      <c r="J339" s="413"/>
      <c r="K339" s="413"/>
    </row>
    <row r="340" spans="1:11" ht="23.25" customHeight="1">
      <c r="A340" s="413"/>
      <c r="B340" s="413"/>
      <c r="C340" s="413"/>
      <c r="D340" s="413"/>
      <c r="E340" s="413"/>
      <c r="F340" s="413"/>
      <c r="G340" s="413"/>
      <c r="H340" s="413"/>
      <c r="I340" s="413"/>
      <c r="J340" s="413"/>
      <c r="K340" s="413"/>
    </row>
    <row r="341" spans="1:11" ht="23.25" customHeight="1">
      <c r="A341" s="413"/>
      <c r="B341" s="413"/>
      <c r="C341" s="413"/>
      <c r="D341" s="413"/>
      <c r="E341" s="413"/>
      <c r="F341" s="413"/>
      <c r="G341" s="413"/>
      <c r="H341" s="413"/>
      <c r="I341" s="413"/>
      <c r="J341" s="413"/>
      <c r="K341" s="413"/>
    </row>
    <row r="342" spans="1:11" ht="23.25" customHeight="1">
      <c r="A342" s="413"/>
      <c r="B342" s="413"/>
      <c r="C342" s="413"/>
      <c r="D342" s="413"/>
      <c r="E342" s="413"/>
      <c r="F342" s="413"/>
      <c r="G342" s="413"/>
      <c r="H342" s="413"/>
      <c r="I342" s="413"/>
      <c r="J342" s="413"/>
      <c r="K342" s="413"/>
    </row>
    <row r="343" spans="1:11" ht="23.25" customHeight="1">
      <c r="A343" s="413"/>
      <c r="B343" s="413"/>
      <c r="C343" s="413"/>
      <c r="D343" s="413"/>
      <c r="E343" s="413"/>
      <c r="F343" s="413"/>
      <c r="G343" s="413"/>
      <c r="H343" s="413"/>
      <c r="I343" s="413"/>
      <c r="J343" s="413"/>
      <c r="K343" s="413"/>
    </row>
    <row r="344" spans="1:11" ht="23.25" customHeight="1">
      <c r="A344" s="413"/>
      <c r="B344" s="413"/>
      <c r="C344" s="413"/>
      <c r="D344" s="413"/>
      <c r="E344" s="413"/>
      <c r="F344" s="413"/>
      <c r="G344" s="413"/>
      <c r="H344" s="413"/>
      <c r="I344" s="413"/>
      <c r="J344" s="413"/>
      <c r="K344" s="413"/>
    </row>
    <row r="345" spans="1:11" ht="23.25" customHeight="1">
      <c r="A345" s="413"/>
      <c r="B345" s="413"/>
      <c r="C345" s="413"/>
      <c r="D345" s="413"/>
      <c r="E345" s="413"/>
      <c r="F345" s="413"/>
      <c r="G345" s="413"/>
      <c r="H345" s="413"/>
      <c r="I345" s="413"/>
      <c r="J345" s="413"/>
      <c r="K345" s="413"/>
    </row>
    <row r="346" spans="1:11" ht="23.25" customHeight="1">
      <c r="A346" s="413"/>
      <c r="B346" s="413"/>
      <c r="C346" s="413"/>
      <c r="D346" s="413"/>
      <c r="E346" s="413"/>
      <c r="F346" s="413"/>
      <c r="G346" s="413"/>
      <c r="H346" s="413"/>
      <c r="I346" s="413"/>
      <c r="J346" s="413"/>
      <c r="K346" s="413"/>
    </row>
    <row r="347" spans="1:11" ht="23.25" customHeight="1">
      <c r="A347" s="413"/>
      <c r="B347" s="413"/>
      <c r="C347" s="413"/>
      <c r="D347" s="413"/>
      <c r="E347" s="413"/>
      <c r="F347" s="413"/>
      <c r="G347" s="413"/>
      <c r="H347" s="413"/>
      <c r="I347" s="413"/>
      <c r="J347" s="413"/>
      <c r="K347" s="413"/>
    </row>
    <row r="348" spans="1:11" ht="23.25" customHeight="1">
      <c r="A348" s="413"/>
      <c r="B348" s="413"/>
      <c r="C348" s="413"/>
      <c r="D348" s="413"/>
      <c r="E348" s="413"/>
      <c r="F348" s="413"/>
      <c r="G348" s="413"/>
      <c r="H348" s="413"/>
      <c r="I348" s="413"/>
      <c r="J348" s="413"/>
      <c r="K348" s="413"/>
    </row>
    <row r="349" spans="1:11" ht="23.25" customHeight="1">
      <c r="A349" s="413"/>
      <c r="B349" s="413"/>
      <c r="C349" s="413"/>
      <c r="D349" s="413"/>
      <c r="E349" s="413"/>
      <c r="F349" s="413"/>
      <c r="G349" s="413"/>
      <c r="H349" s="413"/>
      <c r="I349" s="413"/>
      <c r="J349" s="413"/>
      <c r="K349" s="413"/>
    </row>
    <row r="350" spans="1:11" ht="23.25" customHeight="1">
      <c r="A350" s="413"/>
      <c r="B350" s="413"/>
      <c r="C350" s="413"/>
      <c r="D350" s="413"/>
      <c r="E350" s="413"/>
      <c r="F350" s="413"/>
      <c r="G350" s="413"/>
      <c r="H350" s="413"/>
      <c r="I350" s="413"/>
      <c r="J350" s="413"/>
      <c r="K350" s="413"/>
    </row>
    <row r="351" spans="1:11" ht="23.25" customHeight="1">
      <c r="A351" s="413"/>
      <c r="B351" s="413"/>
      <c r="C351" s="413"/>
      <c r="D351" s="413"/>
      <c r="E351" s="413"/>
      <c r="F351" s="413"/>
      <c r="G351" s="413"/>
      <c r="H351" s="413"/>
      <c r="I351" s="413"/>
      <c r="J351" s="413"/>
      <c r="K351" s="413"/>
    </row>
    <row r="352" spans="1:11" ht="23.25" customHeight="1">
      <c r="A352" s="413"/>
      <c r="B352" s="413"/>
      <c r="C352" s="413"/>
      <c r="D352" s="413"/>
      <c r="E352" s="413"/>
      <c r="F352" s="413"/>
      <c r="G352" s="413"/>
      <c r="H352" s="413"/>
      <c r="I352" s="413"/>
      <c r="J352" s="413"/>
      <c r="K352" s="413"/>
    </row>
    <row r="353" spans="1:11" ht="23.25" customHeight="1">
      <c r="A353" s="413"/>
      <c r="B353" s="413"/>
      <c r="C353" s="413"/>
      <c r="D353" s="413"/>
      <c r="E353" s="413"/>
      <c r="F353" s="413"/>
      <c r="G353" s="413"/>
      <c r="H353" s="413"/>
      <c r="I353" s="413"/>
      <c r="J353" s="413"/>
      <c r="K353" s="413"/>
    </row>
    <row r="354" spans="1:11" ht="23.25" customHeight="1">
      <c r="A354" s="413"/>
      <c r="B354" s="413"/>
      <c r="C354" s="413"/>
      <c r="D354" s="413"/>
      <c r="E354" s="413"/>
      <c r="F354" s="413"/>
      <c r="G354" s="413"/>
      <c r="H354" s="413"/>
      <c r="I354" s="413"/>
      <c r="J354" s="413"/>
      <c r="K354" s="413"/>
    </row>
    <row r="355" spans="1:11" ht="23.25" customHeight="1">
      <c r="A355" s="413"/>
      <c r="B355" s="413"/>
      <c r="C355" s="413"/>
      <c r="D355" s="413"/>
      <c r="E355" s="413"/>
      <c r="F355" s="413"/>
      <c r="G355" s="413"/>
      <c r="H355" s="413"/>
      <c r="I355" s="413"/>
      <c r="J355" s="413"/>
      <c r="K355" s="413"/>
    </row>
    <row r="356" spans="1:11" ht="23.25" customHeight="1">
      <c r="A356" s="413"/>
      <c r="B356" s="413"/>
      <c r="C356" s="413"/>
      <c r="D356" s="413"/>
      <c r="E356" s="413"/>
      <c r="F356" s="413"/>
      <c r="G356" s="413"/>
      <c r="H356" s="413"/>
      <c r="I356" s="413"/>
      <c r="J356" s="413"/>
      <c r="K356" s="413"/>
    </row>
    <row r="357" spans="1:11" ht="23.25" customHeight="1">
      <c r="A357" s="413"/>
      <c r="B357" s="413"/>
      <c r="C357" s="413"/>
      <c r="D357" s="413"/>
      <c r="E357" s="413"/>
      <c r="F357" s="413"/>
      <c r="G357" s="413"/>
      <c r="H357" s="413"/>
      <c r="I357" s="413"/>
      <c r="J357" s="413"/>
      <c r="K357" s="413"/>
    </row>
    <row r="358" spans="1:11" ht="23.25" customHeight="1">
      <c r="A358" s="413"/>
      <c r="B358" s="413"/>
      <c r="C358" s="413"/>
      <c r="D358" s="413"/>
      <c r="E358" s="413"/>
      <c r="F358" s="413"/>
      <c r="G358" s="413"/>
      <c r="H358" s="413"/>
      <c r="I358" s="413"/>
      <c r="J358" s="413"/>
      <c r="K358" s="413"/>
    </row>
    <row r="359" spans="1:11" ht="23.25" customHeight="1">
      <c r="A359" s="413"/>
      <c r="B359" s="413"/>
      <c r="C359" s="413"/>
      <c r="D359" s="413"/>
      <c r="E359" s="413"/>
      <c r="F359" s="413"/>
      <c r="G359" s="413"/>
      <c r="H359" s="413"/>
      <c r="I359" s="413"/>
      <c r="J359" s="413"/>
      <c r="K359" s="413"/>
    </row>
    <row r="360" spans="1:11" ht="23.25" customHeight="1">
      <c r="A360" s="413"/>
      <c r="B360" s="413"/>
      <c r="C360" s="413"/>
      <c r="D360" s="413"/>
      <c r="E360" s="413"/>
      <c r="F360" s="413"/>
      <c r="G360" s="413"/>
      <c r="H360" s="413"/>
      <c r="I360" s="413"/>
      <c r="J360" s="413"/>
      <c r="K360" s="413"/>
    </row>
    <row r="361" spans="1:11" ht="23.25" customHeight="1">
      <c r="A361" s="413"/>
      <c r="B361" s="413"/>
      <c r="C361" s="413"/>
      <c r="D361" s="413"/>
      <c r="E361" s="413"/>
      <c r="F361" s="413"/>
      <c r="G361" s="413"/>
      <c r="H361" s="413"/>
      <c r="I361" s="413"/>
      <c r="J361" s="413"/>
      <c r="K361" s="413"/>
    </row>
    <row r="362" spans="1:11" ht="23.25" customHeight="1">
      <c r="A362" s="413"/>
      <c r="B362" s="413"/>
      <c r="C362" s="413"/>
      <c r="D362" s="413"/>
      <c r="E362" s="413"/>
      <c r="F362" s="413"/>
      <c r="G362" s="413"/>
      <c r="H362" s="413"/>
      <c r="I362" s="413"/>
      <c r="J362" s="413"/>
      <c r="K362" s="413"/>
    </row>
    <row r="363" spans="1:11" ht="23.25" customHeight="1">
      <c r="A363" s="413"/>
      <c r="B363" s="413"/>
      <c r="C363" s="413"/>
      <c r="D363" s="413"/>
      <c r="E363" s="413"/>
      <c r="F363" s="413"/>
      <c r="G363" s="413"/>
      <c r="H363" s="413"/>
      <c r="I363" s="413"/>
      <c r="J363" s="413"/>
      <c r="K363" s="413"/>
    </row>
    <row r="364" spans="1:11" ht="23.25" customHeight="1">
      <c r="A364" s="413"/>
      <c r="B364" s="413"/>
      <c r="C364" s="413"/>
      <c r="D364" s="413"/>
      <c r="E364" s="413"/>
      <c r="F364" s="413"/>
      <c r="G364" s="413"/>
      <c r="H364" s="413"/>
      <c r="I364" s="413"/>
      <c r="J364" s="413"/>
      <c r="K364" s="413"/>
    </row>
    <row r="365" spans="1:11" ht="23.25" customHeight="1">
      <c r="A365" s="413"/>
      <c r="B365" s="413"/>
      <c r="C365" s="413"/>
      <c r="D365" s="413"/>
      <c r="E365" s="413"/>
      <c r="F365" s="413"/>
      <c r="G365" s="413"/>
      <c r="H365" s="413"/>
      <c r="I365" s="413"/>
      <c r="J365" s="413"/>
      <c r="K365" s="413"/>
    </row>
    <row r="366" spans="1:11" ht="23.25" customHeight="1">
      <c r="A366" s="413"/>
      <c r="B366" s="413"/>
      <c r="C366" s="413"/>
      <c r="D366" s="413"/>
      <c r="E366" s="413"/>
      <c r="F366" s="413"/>
      <c r="G366" s="413"/>
      <c r="H366" s="413"/>
      <c r="I366" s="413"/>
      <c r="J366" s="413"/>
      <c r="K366" s="413"/>
    </row>
    <row r="367" spans="1:11" ht="23.25" customHeight="1">
      <c r="A367" s="413"/>
      <c r="B367" s="413"/>
      <c r="C367" s="413"/>
      <c r="D367" s="413"/>
      <c r="E367" s="413"/>
      <c r="F367" s="413"/>
      <c r="G367" s="413"/>
      <c r="H367" s="413"/>
      <c r="I367" s="413"/>
      <c r="J367" s="413"/>
      <c r="K367" s="413"/>
    </row>
    <row r="368" spans="1:11" ht="23.25" customHeight="1">
      <c r="A368" s="413"/>
      <c r="B368" s="413"/>
      <c r="C368" s="413"/>
      <c r="D368" s="413"/>
      <c r="E368" s="413"/>
      <c r="F368" s="413"/>
      <c r="G368" s="413"/>
      <c r="H368" s="413"/>
      <c r="I368" s="413"/>
      <c r="J368" s="413"/>
      <c r="K368" s="413"/>
    </row>
    <row r="369" spans="1:11" ht="23.25" customHeight="1">
      <c r="A369" s="413"/>
      <c r="B369" s="413"/>
      <c r="C369" s="413"/>
      <c r="D369" s="413"/>
      <c r="E369" s="413"/>
      <c r="F369" s="413"/>
      <c r="G369" s="413"/>
      <c r="H369" s="413"/>
      <c r="I369" s="413"/>
      <c r="J369" s="413"/>
      <c r="K369" s="413"/>
    </row>
    <row r="370" spans="1:11" ht="23.25" customHeight="1">
      <c r="A370" s="413"/>
      <c r="B370" s="413"/>
      <c r="C370" s="413"/>
      <c r="D370" s="413"/>
      <c r="E370" s="413"/>
      <c r="F370" s="413"/>
      <c r="G370" s="413"/>
      <c r="H370" s="413"/>
      <c r="I370" s="413"/>
      <c r="J370" s="413"/>
      <c r="K370" s="413"/>
    </row>
    <row r="371" spans="1:11" ht="23.25" customHeight="1">
      <c r="A371" s="413"/>
      <c r="B371" s="413"/>
      <c r="C371" s="413"/>
      <c r="D371" s="413"/>
      <c r="E371" s="413"/>
      <c r="F371" s="413"/>
      <c r="G371" s="413"/>
      <c r="H371" s="413"/>
      <c r="I371" s="413"/>
      <c r="J371" s="413"/>
      <c r="K371" s="413"/>
    </row>
    <row r="372" spans="1:11" ht="23.25" customHeight="1">
      <c r="A372" s="413"/>
      <c r="B372" s="413"/>
      <c r="C372" s="413"/>
      <c r="D372" s="413"/>
      <c r="E372" s="413"/>
      <c r="F372" s="413"/>
      <c r="G372" s="413"/>
      <c r="H372" s="413"/>
      <c r="I372" s="413"/>
      <c r="J372" s="413"/>
      <c r="K372" s="413"/>
    </row>
    <row r="373" spans="1:11" ht="23.25" customHeight="1">
      <c r="A373" s="413"/>
      <c r="B373" s="413"/>
      <c r="C373" s="413"/>
      <c r="D373" s="413"/>
      <c r="E373" s="413"/>
      <c r="F373" s="413"/>
      <c r="G373" s="413"/>
      <c r="H373" s="413"/>
      <c r="I373" s="413"/>
      <c r="J373" s="413"/>
      <c r="K373" s="413"/>
    </row>
    <row r="374" spans="1:11" ht="23.25" customHeight="1">
      <c r="A374" s="413"/>
      <c r="B374" s="413"/>
      <c r="C374" s="413"/>
      <c r="D374" s="413"/>
      <c r="E374" s="413"/>
      <c r="F374" s="413"/>
      <c r="G374" s="413"/>
      <c r="H374" s="413"/>
      <c r="I374" s="413"/>
      <c r="J374" s="413"/>
      <c r="K374" s="413"/>
    </row>
    <row r="375" spans="1:11" ht="23.25" customHeight="1">
      <c r="A375" s="413"/>
      <c r="B375" s="413"/>
      <c r="C375" s="413"/>
      <c r="D375" s="413"/>
      <c r="E375" s="413"/>
      <c r="F375" s="413"/>
      <c r="G375" s="413"/>
      <c r="H375" s="413"/>
      <c r="I375" s="413"/>
      <c r="J375" s="413"/>
      <c r="K375" s="413"/>
    </row>
    <row r="376" spans="1:11" ht="23.25" customHeight="1">
      <c r="A376" s="413"/>
      <c r="B376" s="413"/>
      <c r="C376" s="413"/>
      <c r="D376" s="413"/>
      <c r="E376" s="413"/>
      <c r="F376" s="413"/>
      <c r="G376" s="413"/>
      <c r="H376" s="413"/>
      <c r="I376" s="413"/>
      <c r="J376" s="413"/>
      <c r="K376" s="413"/>
    </row>
    <row r="377" spans="1:11" ht="23.25" customHeight="1">
      <c r="A377" s="413"/>
      <c r="B377" s="413"/>
      <c r="C377" s="413"/>
      <c r="D377" s="413"/>
      <c r="E377" s="413"/>
      <c r="F377" s="413"/>
      <c r="G377" s="413"/>
      <c r="H377" s="413"/>
      <c r="I377" s="413"/>
      <c r="J377" s="413"/>
      <c r="K377" s="413"/>
    </row>
    <row r="378" spans="1:11" ht="23.25" customHeight="1">
      <c r="A378" s="413"/>
      <c r="B378" s="413"/>
      <c r="C378" s="413"/>
      <c r="D378" s="413"/>
      <c r="E378" s="413"/>
      <c r="F378" s="413"/>
      <c r="G378" s="413"/>
      <c r="H378" s="413"/>
      <c r="I378" s="413"/>
      <c r="J378" s="413"/>
      <c r="K378" s="413"/>
    </row>
    <row r="379" spans="1:11" ht="23.25" customHeight="1">
      <c r="A379" s="413"/>
      <c r="B379" s="413"/>
      <c r="C379" s="413"/>
      <c r="D379" s="413"/>
      <c r="E379" s="413"/>
      <c r="F379" s="413"/>
      <c r="G379" s="413"/>
      <c r="H379" s="413"/>
      <c r="I379" s="413"/>
      <c r="J379" s="413"/>
      <c r="K379" s="413"/>
    </row>
    <row r="380" spans="1:11" ht="23.25" customHeight="1">
      <c r="A380" s="413"/>
      <c r="B380" s="413"/>
      <c r="C380" s="413"/>
      <c r="D380" s="413"/>
      <c r="E380" s="413"/>
      <c r="F380" s="413"/>
      <c r="G380" s="413"/>
      <c r="H380" s="413"/>
      <c r="I380" s="413"/>
      <c r="J380" s="413"/>
      <c r="K380" s="413"/>
    </row>
    <row r="381" spans="1:11" ht="23.25" customHeight="1">
      <c r="A381" s="413"/>
      <c r="B381" s="413"/>
      <c r="C381" s="413"/>
      <c r="D381" s="413"/>
      <c r="E381" s="413"/>
      <c r="F381" s="413"/>
      <c r="G381" s="413"/>
      <c r="H381" s="413"/>
      <c r="I381" s="413"/>
      <c r="J381" s="413"/>
      <c r="K381" s="413"/>
    </row>
    <row r="382" spans="1:11" ht="23.25" customHeight="1">
      <c r="A382" s="413"/>
      <c r="B382" s="413"/>
      <c r="C382" s="413"/>
      <c r="D382" s="413"/>
      <c r="E382" s="413"/>
      <c r="F382" s="413"/>
      <c r="G382" s="413"/>
      <c r="H382" s="413"/>
      <c r="I382" s="413"/>
      <c r="J382" s="413"/>
      <c r="K382" s="413"/>
    </row>
    <row r="383" spans="1:11" ht="23.25" customHeight="1">
      <c r="A383" s="413"/>
      <c r="B383" s="413"/>
      <c r="C383" s="413"/>
      <c r="D383" s="413"/>
      <c r="E383" s="413"/>
      <c r="F383" s="413"/>
      <c r="G383" s="413"/>
      <c r="H383" s="413"/>
      <c r="I383" s="413"/>
      <c r="J383" s="413"/>
      <c r="K383" s="413"/>
    </row>
    <row r="384" spans="1:11" ht="23.25" customHeight="1">
      <c r="A384" s="413"/>
      <c r="B384" s="413"/>
      <c r="C384" s="413"/>
      <c r="D384" s="413"/>
      <c r="E384" s="413"/>
      <c r="F384" s="413"/>
      <c r="G384" s="413"/>
      <c r="H384" s="413"/>
      <c r="I384" s="413"/>
      <c r="J384" s="413"/>
      <c r="K384" s="413"/>
    </row>
    <row r="385" spans="1:11" ht="23.25" customHeight="1">
      <c r="A385" s="413"/>
      <c r="B385" s="413"/>
      <c r="C385" s="413"/>
      <c r="D385" s="413"/>
      <c r="E385" s="413"/>
      <c r="F385" s="413"/>
      <c r="G385" s="413"/>
      <c r="H385" s="413"/>
      <c r="I385" s="413"/>
      <c r="J385" s="413"/>
      <c r="K385" s="413"/>
    </row>
    <row r="386" spans="1:11" ht="23.25" customHeight="1">
      <c r="A386" s="413"/>
      <c r="B386" s="413"/>
      <c r="C386" s="413"/>
      <c r="D386" s="413"/>
      <c r="E386" s="413"/>
      <c r="F386" s="413"/>
      <c r="G386" s="413"/>
      <c r="H386" s="413"/>
      <c r="I386" s="413"/>
      <c r="J386" s="413"/>
      <c r="K386" s="413"/>
    </row>
    <row r="387" spans="1:11" ht="23.25" customHeight="1">
      <c r="A387" s="413"/>
      <c r="B387" s="413"/>
      <c r="C387" s="413"/>
      <c r="D387" s="413"/>
      <c r="E387" s="413"/>
      <c r="F387" s="413"/>
      <c r="G387" s="413"/>
      <c r="H387" s="413"/>
      <c r="I387" s="413"/>
      <c r="J387" s="413"/>
      <c r="K387" s="413"/>
    </row>
    <row r="388" spans="1:11" ht="23.25" customHeight="1">
      <c r="A388" s="413"/>
      <c r="B388" s="413"/>
      <c r="C388" s="413"/>
      <c r="D388" s="413"/>
      <c r="E388" s="413"/>
      <c r="F388" s="413"/>
      <c r="G388" s="413"/>
      <c r="H388" s="413"/>
      <c r="I388" s="413"/>
      <c r="J388" s="413"/>
      <c r="K388" s="413"/>
    </row>
    <row r="389" spans="1:11" ht="23.25" customHeight="1">
      <c r="A389" s="413"/>
      <c r="B389" s="413"/>
      <c r="C389" s="413"/>
      <c r="D389" s="413"/>
      <c r="E389" s="413"/>
      <c r="F389" s="413"/>
      <c r="G389" s="413"/>
      <c r="H389" s="413"/>
      <c r="I389" s="413"/>
      <c r="J389" s="413"/>
      <c r="K389" s="413"/>
    </row>
    <row r="390" spans="1:11" ht="23.25" customHeight="1">
      <c r="A390" s="413"/>
      <c r="B390" s="413"/>
      <c r="C390" s="413"/>
      <c r="D390" s="413"/>
      <c r="E390" s="413"/>
      <c r="F390" s="413"/>
      <c r="G390" s="413"/>
      <c r="H390" s="413"/>
      <c r="I390" s="413"/>
      <c r="J390" s="413"/>
      <c r="K390" s="413"/>
    </row>
    <row r="391" spans="1:11" ht="23.25" customHeight="1">
      <c r="A391" s="413"/>
      <c r="B391" s="413"/>
      <c r="C391" s="413"/>
      <c r="D391" s="413"/>
      <c r="E391" s="413"/>
      <c r="F391" s="413"/>
      <c r="G391" s="413"/>
      <c r="H391" s="413"/>
      <c r="I391" s="413"/>
      <c r="J391" s="413"/>
      <c r="K391" s="413"/>
    </row>
    <row r="392" spans="1:11" ht="23.25" customHeight="1">
      <c r="A392" s="413"/>
      <c r="B392" s="413"/>
      <c r="C392" s="413"/>
      <c r="D392" s="413"/>
      <c r="E392" s="413"/>
      <c r="F392" s="413"/>
      <c r="G392" s="413"/>
      <c r="H392" s="413"/>
      <c r="I392" s="413"/>
      <c r="J392" s="413"/>
      <c r="K392" s="413"/>
    </row>
    <row r="393" spans="1:11" ht="23.25" customHeight="1">
      <c r="A393" s="413"/>
      <c r="B393" s="413"/>
      <c r="C393" s="413"/>
      <c r="D393" s="413"/>
      <c r="E393" s="413"/>
      <c r="F393" s="413"/>
      <c r="G393" s="413"/>
      <c r="H393" s="413"/>
      <c r="I393" s="413"/>
      <c r="J393" s="413"/>
      <c r="K393" s="413"/>
    </row>
    <row r="394" spans="1:11" ht="23.25" customHeight="1">
      <c r="A394" s="413"/>
      <c r="B394" s="413"/>
      <c r="C394" s="413"/>
      <c r="D394" s="413"/>
      <c r="E394" s="413"/>
      <c r="F394" s="413"/>
      <c r="G394" s="413"/>
      <c r="H394" s="413"/>
      <c r="I394" s="413"/>
      <c r="J394" s="413"/>
      <c r="K394" s="413"/>
    </row>
    <row r="395" spans="1:11" ht="23.25" customHeight="1">
      <c r="A395" s="413"/>
      <c r="B395" s="413"/>
      <c r="C395" s="413"/>
      <c r="D395" s="413"/>
      <c r="E395" s="413"/>
      <c r="F395" s="413"/>
      <c r="G395" s="413"/>
      <c r="H395" s="413"/>
      <c r="I395" s="413"/>
      <c r="J395" s="413"/>
      <c r="K395" s="413"/>
    </row>
    <row r="396" spans="1:11" ht="23.25" customHeight="1">
      <c r="A396" s="413"/>
      <c r="B396" s="413"/>
      <c r="C396" s="413"/>
      <c r="D396" s="413"/>
      <c r="E396" s="413"/>
      <c r="F396" s="413"/>
      <c r="G396" s="413"/>
      <c r="H396" s="413"/>
      <c r="I396" s="413"/>
      <c r="J396" s="413"/>
      <c r="K396" s="413"/>
    </row>
    <row r="397" spans="1:11" ht="23.25" customHeight="1">
      <c r="A397" s="413"/>
      <c r="B397" s="413"/>
      <c r="C397" s="413"/>
      <c r="D397" s="413"/>
      <c r="E397" s="413"/>
      <c r="F397" s="413"/>
      <c r="G397" s="413"/>
      <c r="H397" s="413"/>
      <c r="I397" s="413"/>
      <c r="J397" s="413"/>
      <c r="K397" s="413"/>
    </row>
    <row r="398" spans="1:11" ht="23.25" customHeight="1">
      <c r="A398" s="413"/>
      <c r="B398" s="413"/>
      <c r="C398" s="413"/>
      <c r="D398" s="413"/>
      <c r="E398" s="413"/>
      <c r="F398" s="413"/>
      <c r="G398" s="413"/>
      <c r="H398" s="413"/>
      <c r="I398" s="413"/>
      <c r="J398" s="413"/>
      <c r="K398" s="413"/>
    </row>
    <row r="399" spans="1:11" ht="23.25" customHeight="1">
      <c r="A399" s="413"/>
      <c r="B399" s="413"/>
      <c r="C399" s="413"/>
      <c r="D399" s="413"/>
      <c r="E399" s="413"/>
      <c r="F399" s="413"/>
      <c r="G399" s="413"/>
      <c r="H399" s="413"/>
      <c r="I399" s="413"/>
      <c r="J399" s="413"/>
      <c r="K399" s="413"/>
    </row>
    <row r="400" spans="1:11" ht="23.25" customHeight="1">
      <c r="A400" s="413"/>
      <c r="B400" s="413"/>
      <c r="C400" s="413"/>
      <c r="D400" s="413"/>
      <c r="E400" s="413"/>
      <c r="F400" s="413"/>
      <c r="G400" s="413"/>
      <c r="H400" s="413"/>
      <c r="I400" s="413"/>
      <c r="J400" s="413"/>
      <c r="K400" s="413"/>
    </row>
    <row r="401" spans="1:11" ht="23.25" customHeight="1">
      <c r="A401" s="413"/>
      <c r="B401" s="413"/>
      <c r="C401" s="413"/>
      <c r="D401" s="413"/>
      <c r="E401" s="413"/>
      <c r="F401" s="413"/>
      <c r="G401" s="413"/>
      <c r="H401" s="413"/>
      <c r="I401" s="413"/>
      <c r="J401" s="413"/>
      <c r="K401" s="413"/>
    </row>
    <row r="402" spans="1:11" ht="23.25" customHeight="1">
      <c r="A402" s="413"/>
      <c r="B402" s="413"/>
      <c r="C402" s="413"/>
      <c r="D402" s="413"/>
      <c r="E402" s="413"/>
      <c r="F402" s="413"/>
      <c r="G402" s="413"/>
      <c r="H402" s="413"/>
      <c r="I402" s="413"/>
      <c r="J402" s="413"/>
      <c r="K402" s="413"/>
    </row>
    <row r="403" spans="1:11" ht="23.25" customHeight="1">
      <c r="A403" s="413"/>
      <c r="B403" s="413"/>
      <c r="C403" s="413"/>
      <c r="D403" s="413"/>
      <c r="E403" s="413"/>
      <c r="F403" s="413"/>
      <c r="G403" s="413"/>
      <c r="H403" s="413"/>
      <c r="I403" s="413"/>
      <c r="J403" s="413"/>
      <c r="K403" s="413"/>
    </row>
    <row r="404" spans="1:11" ht="23.25" customHeight="1">
      <c r="A404" s="413"/>
      <c r="B404" s="413"/>
      <c r="C404" s="413"/>
      <c r="D404" s="413"/>
      <c r="E404" s="413"/>
      <c r="F404" s="413"/>
      <c r="G404" s="413"/>
      <c r="H404" s="413"/>
      <c r="I404" s="413"/>
      <c r="J404" s="413"/>
      <c r="K404" s="413"/>
    </row>
    <row r="405" spans="1:11" ht="23.25" customHeight="1">
      <c r="A405" s="413"/>
      <c r="B405" s="413"/>
      <c r="C405" s="413"/>
      <c r="D405" s="413"/>
      <c r="E405" s="413"/>
      <c r="F405" s="413"/>
      <c r="G405" s="413"/>
      <c r="H405" s="413"/>
      <c r="I405" s="413"/>
      <c r="J405" s="413"/>
      <c r="K405" s="413"/>
    </row>
    <row r="406" spans="1:11" ht="23.25" customHeight="1">
      <c r="A406" s="413"/>
      <c r="B406" s="413"/>
      <c r="C406" s="413"/>
      <c r="D406" s="413"/>
      <c r="E406" s="413"/>
      <c r="F406" s="413"/>
      <c r="G406" s="413"/>
      <c r="H406" s="413"/>
      <c r="I406" s="413"/>
      <c r="J406" s="413"/>
      <c r="K406" s="413"/>
    </row>
    <row r="407" spans="1:11" ht="23.25" customHeight="1">
      <c r="A407" s="413"/>
      <c r="B407" s="413"/>
      <c r="C407" s="413"/>
      <c r="D407" s="413"/>
      <c r="E407" s="413"/>
      <c r="F407" s="413"/>
      <c r="G407" s="413"/>
      <c r="H407" s="413"/>
      <c r="I407" s="413"/>
      <c r="J407" s="413"/>
      <c r="K407" s="413"/>
    </row>
    <row r="408" spans="1:11" ht="23.25" customHeight="1">
      <c r="A408" s="413"/>
      <c r="B408" s="413"/>
      <c r="C408" s="413"/>
      <c r="D408" s="413"/>
      <c r="E408" s="413"/>
      <c r="F408" s="413"/>
      <c r="G408" s="413"/>
      <c r="H408" s="413"/>
      <c r="I408" s="413"/>
      <c r="J408" s="413"/>
      <c r="K408" s="413"/>
    </row>
    <row r="409" spans="1:11" ht="23.25" customHeight="1">
      <c r="A409" s="413"/>
      <c r="B409" s="413"/>
      <c r="C409" s="413"/>
      <c r="D409" s="413"/>
      <c r="E409" s="413"/>
      <c r="F409" s="413"/>
      <c r="G409" s="413"/>
      <c r="H409" s="413"/>
      <c r="I409" s="413"/>
      <c r="J409" s="413"/>
      <c r="K409" s="413"/>
    </row>
    <row r="410" spans="1:11" ht="23.25" customHeight="1">
      <c r="A410" s="413"/>
      <c r="B410" s="413"/>
      <c r="C410" s="413"/>
      <c r="D410" s="413"/>
      <c r="E410" s="413"/>
      <c r="F410" s="413"/>
      <c r="G410" s="413"/>
      <c r="H410" s="413"/>
      <c r="I410" s="413"/>
      <c r="J410" s="413"/>
      <c r="K410" s="413"/>
    </row>
    <row r="411" spans="1:11" ht="23.25" customHeight="1">
      <c r="A411" s="413"/>
      <c r="B411" s="413"/>
      <c r="C411" s="413"/>
      <c r="D411" s="413"/>
      <c r="E411" s="413"/>
      <c r="F411" s="413"/>
      <c r="G411" s="413"/>
      <c r="H411" s="413"/>
      <c r="I411" s="413"/>
      <c r="J411" s="413"/>
      <c r="K411" s="413"/>
    </row>
    <row r="412" spans="1:11" ht="23.25" customHeight="1">
      <c r="A412" s="413"/>
      <c r="B412" s="413"/>
      <c r="C412" s="413"/>
      <c r="D412" s="413"/>
      <c r="E412" s="413"/>
      <c r="F412" s="413"/>
      <c r="G412" s="413"/>
      <c r="H412" s="413"/>
      <c r="I412" s="413"/>
      <c r="J412" s="413"/>
      <c r="K412" s="413"/>
    </row>
    <row r="413" spans="1:11" ht="23.25" customHeight="1">
      <c r="A413" s="413"/>
      <c r="B413" s="413"/>
      <c r="C413" s="413"/>
      <c r="D413" s="413"/>
      <c r="E413" s="413"/>
      <c r="F413" s="413"/>
      <c r="G413" s="413"/>
      <c r="H413" s="413"/>
      <c r="I413" s="413"/>
      <c r="J413" s="413"/>
      <c r="K413" s="413"/>
    </row>
    <row r="414" spans="1:11" ht="23.25" customHeight="1">
      <c r="A414" s="413"/>
      <c r="B414" s="413"/>
      <c r="C414" s="413"/>
      <c r="D414" s="413"/>
      <c r="E414" s="413"/>
      <c r="F414" s="413"/>
      <c r="G414" s="413"/>
      <c r="H414" s="413"/>
      <c r="I414" s="413"/>
      <c r="J414" s="413"/>
      <c r="K414" s="413"/>
    </row>
    <row r="415" spans="1:11" ht="23.25" customHeight="1">
      <c r="A415" s="413"/>
      <c r="B415" s="413"/>
      <c r="C415" s="413"/>
      <c r="D415" s="413"/>
      <c r="E415" s="413"/>
      <c r="F415" s="413"/>
      <c r="G415" s="413"/>
      <c r="H415" s="413"/>
      <c r="I415" s="413"/>
      <c r="J415" s="413"/>
      <c r="K415" s="413"/>
    </row>
    <row r="416" spans="1:11" ht="23.25" customHeight="1">
      <c r="A416" s="413"/>
      <c r="B416" s="413"/>
      <c r="C416" s="413"/>
      <c r="D416" s="413"/>
      <c r="E416" s="413"/>
      <c r="F416" s="413"/>
      <c r="G416" s="413"/>
      <c r="H416" s="413"/>
      <c r="I416" s="413"/>
      <c r="J416" s="413"/>
      <c r="K416" s="413"/>
    </row>
    <row r="417" spans="1:11" ht="23.25" customHeight="1">
      <c r="A417" s="413"/>
      <c r="B417" s="413"/>
      <c r="C417" s="413"/>
      <c r="D417" s="413"/>
      <c r="E417" s="413"/>
      <c r="F417" s="413"/>
      <c r="G417" s="413"/>
      <c r="H417" s="413"/>
      <c r="I417" s="413"/>
      <c r="J417" s="413"/>
      <c r="K417" s="413"/>
    </row>
    <row r="418" spans="1:11" ht="23.25" customHeight="1">
      <c r="A418" s="413"/>
      <c r="B418" s="413"/>
      <c r="C418" s="413"/>
      <c r="D418" s="413"/>
      <c r="E418" s="413"/>
      <c r="F418" s="413"/>
      <c r="G418" s="413"/>
      <c r="H418" s="413"/>
      <c r="I418" s="413"/>
      <c r="J418" s="413"/>
      <c r="K418" s="413"/>
    </row>
    <row r="419" spans="1:11" ht="23.25" customHeight="1">
      <c r="A419" s="413"/>
      <c r="B419" s="413"/>
      <c r="C419" s="413"/>
      <c r="D419" s="413"/>
      <c r="E419" s="413"/>
      <c r="F419" s="413"/>
      <c r="G419" s="413"/>
      <c r="H419" s="413"/>
      <c r="I419" s="413"/>
      <c r="J419" s="413"/>
      <c r="K419" s="413"/>
    </row>
    <row r="420" spans="1:11" ht="23.25" customHeight="1">
      <c r="A420" s="413"/>
      <c r="B420" s="413"/>
      <c r="C420" s="413"/>
      <c r="D420" s="413"/>
      <c r="E420" s="413"/>
      <c r="F420" s="413"/>
      <c r="G420" s="413"/>
      <c r="H420" s="413"/>
      <c r="I420" s="413"/>
      <c r="J420" s="413"/>
      <c r="K420" s="413"/>
    </row>
    <row r="421" spans="1:11" ht="23.25" customHeight="1">
      <c r="A421" s="413"/>
      <c r="B421" s="413"/>
      <c r="C421" s="413"/>
      <c r="D421" s="413"/>
      <c r="E421" s="413"/>
      <c r="F421" s="413"/>
      <c r="G421" s="413"/>
      <c r="H421" s="413"/>
      <c r="I421" s="413"/>
      <c r="J421" s="413"/>
      <c r="K421" s="413"/>
    </row>
    <row r="422" spans="1:11" ht="23.25" customHeight="1">
      <c r="A422" s="413"/>
      <c r="B422" s="413"/>
      <c r="C422" s="413"/>
      <c r="D422" s="413"/>
      <c r="E422" s="413"/>
      <c r="F422" s="413"/>
      <c r="G422" s="413"/>
      <c r="H422" s="413"/>
      <c r="I422" s="413"/>
      <c r="J422" s="413"/>
      <c r="K422" s="413"/>
    </row>
    <row r="423" spans="1:11" ht="23.25" customHeight="1">
      <c r="A423" s="413"/>
      <c r="B423" s="413"/>
      <c r="C423" s="413"/>
      <c r="D423" s="413"/>
      <c r="E423" s="413"/>
      <c r="F423" s="413"/>
      <c r="G423" s="413"/>
      <c r="H423" s="413"/>
      <c r="I423" s="413"/>
      <c r="J423" s="413"/>
      <c r="K423" s="413"/>
    </row>
    <row r="424" spans="1:11" ht="23.25" customHeight="1">
      <c r="A424" s="413"/>
      <c r="B424" s="413"/>
      <c r="C424" s="413"/>
      <c r="D424" s="413"/>
      <c r="E424" s="413"/>
      <c r="F424" s="413"/>
      <c r="G424" s="413"/>
      <c r="H424" s="413"/>
      <c r="I424" s="413"/>
      <c r="J424" s="413"/>
      <c r="K424" s="413"/>
    </row>
    <row r="425" spans="1:11" ht="23.25" customHeight="1">
      <c r="A425" s="413"/>
      <c r="B425" s="413"/>
      <c r="C425" s="413"/>
      <c r="D425" s="413"/>
      <c r="E425" s="413"/>
      <c r="F425" s="413"/>
      <c r="G425" s="413"/>
      <c r="H425" s="413"/>
      <c r="I425" s="413"/>
      <c r="J425" s="413"/>
      <c r="K425" s="413"/>
    </row>
    <row r="426" spans="1:11" ht="23.25" customHeight="1">
      <c r="A426" s="413"/>
      <c r="B426" s="413"/>
      <c r="C426" s="413"/>
      <c r="D426" s="413"/>
      <c r="E426" s="413"/>
      <c r="F426" s="413"/>
      <c r="G426" s="413"/>
      <c r="H426" s="413"/>
      <c r="I426" s="413"/>
      <c r="J426" s="413"/>
      <c r="K426" s="413"/>
    </row>
    <row r="427" spans="1:11" ht="23.25" customHeight="1">
      <c r="A427" s="413"/>
      <c r="B427" s="413"/>
      <c r="C427" s="413"/>
      <c r="D427" s="413"/>
      <c r="E427" s="413"/>
      <c r="F427" s="413"/>
      <c r="G427" s="413"/>
      <c r="H427" s="413"/>
      <c r="I427" s="413"/>
      <c r="J427" s="413"/>
      <c r="K427" s="413"/>
    </row>
    <row r="428" spans="1:11" ht="23.25" customHeight="1">
      <c r="A428" s="413"/>
      <c r="B428" s="413"/>
      <c r="C428" s="413"/>
      <c r="D428" s="413"/>
      <c r="E428" s="413"/>
      <c r="F428" s="413"/>
      <c r="G428" s="413"/>
      <c r="H428" s="413"/>
      <c r="I428" s="413"/>
      <c r="J428" s="413"/>
      <c r="K428" s="413"/>
    </row>
    <row r="429" spans="1:11" ht="23.25" customHeight="1">
      <c r="A429" s="413"/>
      <c r="B429" s="413"/>
      <c r="C429" s="413"/>
      <c r="D429" s="413"/>
      <c r="E429" s="413"/>
      <c r="F429" s="413"/>
      <c r="G429" s="413"/>
      <c r="H429" s="413"/>
      <c r="I429" s="413"/>
      <c r="J429" s="413"/>
      <c r="K429" s="413"/>
    </row>
    <row r="430" spans="1:11" ht="23.25" customHeight="1">
      <c r="A430" s="413"/>
      <c r="B430" s="413"/>
      <c r="C430" s="413"/>
      <c r="D430" s="413"/>
      <c r="E430" s="413"/>
      <c r="F430" s="413"/>
      <c r="G430" s="413"/>
      <c r="H430" s="413"/>
      <c r="I430" s="413"/>
      <c r="J430" s="413"/>
      <c r="K430" s="413"/>
    </row>
    <row r="431" spans="1:11" ht="23.25" customHeight="1">
      <c r="A431" s="413"/>
      <c r="B431" s="413"/>
      <c r="C431" s="413"/>
      <c r="D431" s="413"/>
      <c r="E431" s="413"/>
      <c r="F431" s="413"/>
      <c r="G431" s="413"/>
      <c r="H431" s="413"/>
      <c r="I431" s="413"/>
      <c r="J431" s="413"/>
      <c r="K431" s="413"/>
    </row>
    <row r="432" spans="1:11" ht="23.25" customHeight="1">
      <c r="A432" s="413"/>
      <c r="B432" s="413"/>
      <c r="C432" s="413"/>
      <c r="D432" s="413"/>
      <c r="E432" s="413"/>
      <c r="F432" s="413"/>
      <c r="G432" s="413"/>
      <c r="H432" s="413"/>
      <c r="I432" s="413"/>
      <c r="J432" s="413"/>
      <c r="K432" s="413"/>
    </row>
    <row r="433" spans="1:11" ht="23.25" customHeight="1">
      <c r="A433" s="413"/>
      <c r="B433" s="413"/>
      <c r="C433" s="413"/>
      <c r="D433" s="413"/>
      <c r="E433" s="413"/>
      <c r="F433" s="413"/>
      <c r="G433" s="413"/>
      <c r="H433" s="413"/>
      <c r="I433" s="413"/>
      <c r="J433" s="413"/>
      <c r="K433" s="413"/>
    </row>
    <row r="434" spans="1:11" ht="23.25" customHeight="1">
      <c r="A434" s="413"/>
      <c r="B434" s="413"/>
      <c r="C434" s="413"/>
      <c r="D434" s="413"/>
      <c r="E434" s="413"/>
      <c r="F434" s="413"/>
      <c r="G434" s="413"/>
      <c r="H434" s="413"/>
      <c r="I434" s="413"/>
      <c r="J434" s="413"/>
      <c r="K434" s="413"/>
    </row>
    <row r="435" spans="1:11" ht="23.25" customHeight="1">
      <c r="A435" s="413"/>
      <c r="B435" s="413"/>
      <c r="C435" s="413"/>
      <c r="D435" s="413"/>
      <c r="E435" s="413"/>
      <c r="F435" s="413"/>
      <c r="G435" s="413"/>
      <c r="H435" s="413"/>
      <c r="I435" s="413"/>
      <c r="J435" s="413"/>
      <c r="K435" s="413"/>
    </row>
    <row r="436" spans="1:11" ht="23.25" customHeight="1">
      <c r="A436" s="413"/>
      <c r="B436" s="413"/>
      <c r="C436" s="413"/>
      <c r="D436" s="413"/>
      <c r="E436" s="413"/>
      <c r="F436" s="413"/>
      <c r="G436" s="413"/>
      <c r="H436" s="413"/>
      <c r="I436" s="413"/>
      <c r="J436" s="413"/>
      <c r="K436" s="413"/>
    </row>
    <row r="437" spans="1:11" ht="23.25" customHeight="1">
      <c r="A437" s="413"/>
      <c r="B437" s="413"/>
      <c r="C437" s="413"/>
      <c r="D437" s="413"/>
      <c r="E437" s="413"/>
      <c r="F437" s="413"/>
      <c r="G437" s="413"/>
      <c r="H437" s="413"/>
      <c r="I437" s="413"/>
      <c r="J437" s="413"/>
      <c r="K437" s="413"/>
    </row>
    <row r="438" spans="1:11" ht="23.25" customHeight="1">
      <c r="A438" s="413"/>
      <c r="B438" s="413"/>
      <c r="C438" s="413"/>
      <c r="D438" s="413"/>
      <c r="E438" s="413"/>
      <c r="F438" s="413"/>
      <c r="G438" s="413"/>
      <c r="H438" s="413"/>
      <c r="I438" s="413"/>
      <c r="J438" s="413"/>
      <c r="K438" s="413"/>
    </row>
    <row r="439" spans="1:11" ht="23.25" customHeight="1">
      <c r="A439" s="413"/>
      <c r="B439" s="413"/>
      <c r="C439" s="413"/>
      <c r="D439" s="413"/>
      <c r="E439" s="413"/>
      <c r="F439" s="413"/>
      <c r="G439" s="413"/>
      <c r="H439" s="413"/>
      <c r="I439" s="413"/>
      <c r="J439" s="413"/>
      <c r="K439" s="413"/>
    </row>
    <row r="440" spans="1:11" ht="23.25" customHeight="1">
      <c r="A440" s="413"/>
      <c r="B440" s="413"/>
      <c r="C440" s="413"/>
      <c r="D440" s="413"/>
      <c r="E440" s="413"/>
      <c r="F440" s="413"/>
      <c r="G440" s="413"/>
      <c r="H440" s="413"/>
      <c r="I440" s="413"/>
      <c r="J440" s="413"/>
      <c r="K440" s="413"/>
    </row>
    <row r="441" spans="1:11" ht="23.25" customHeight="1">
      <c r="A441" s="413"/>
      <c r="B441" s="413"/>
      <c r="C441" s="413"/>
      <c r="D441" s="413"/>
      <c r="E441" s="413"/>
      <c r="F441" s="413"/>
      <c r="G441" s="413"/>
      <c r="H441" s="413"/>
      <c r="I441" s="413"/>
      <c r="J441" s="413"/>
      <c r="K441" s="413"/>
    </row>
    <row r="442" spans="1:11" ht="23.25" customHeight="1">
      <c r="A442" s="413"/>
      <c r="B442" s="413"/>
      <c r="C442" s="413"/>
      <c r="D442" s="413"/>
      <c r="E442" s="413"/>
      <c r="F442" s="413"/>
      <c r="G442" s="413"/>
      <c r="H442" s="413"/>
      <c r="I442" s="413"/>
      <c r="J442" s="413"/>
      <c r="K442" s="413"/>
    </row>
    <row r="443" spans="1:11" ht="23.25" customHeight="1">
      <c r="A443" s="413"/>
      <c r="B443" s="413"/>
      <c r="C443" s="413"/>
      <c r="D443" s="413"/>
      <c r="E443" s="413"/>
      <c r="F443" s="413"/>
      <c r="G443" s="413"/>
      <c r="H443" s="413"/>
      <c r="I443" s="413"/>
      <c r="J443" s="413"/>
      <c r="K443" s="413"/>
    </row>
    <row r="444" spans="1:11" ht="23.25" customHeight="1">
      <c r="A444" s="413"/>
      <c r="B444" s="413"/>
      <c r="C444" s="413"/>
      <c r="D444" s="413"/>
      <c r="E444" s="413"/>
      <c r="F444" s="413"/>
      <c r="G444" s="413"/>
      <c r="H444" s="413"/>
      <c r="I444" s="413"/>
      <c r="J444" s="413"/>
      <c r="K444" s="413"/>
    </row>
    <row r="445" spans="1:11" ht="23.25" customHeight="1">
      <c r="A445" s="413"/>
      <c r="B445" s="413"/>
      <c r="C445" s="413"/>
      <c r="D445" s="413"/>
      <c r="E445" s="413"/>
      <c r="F445" s="413"/>
      <c r="G445" s="413"/>
      <c r="H445" s="413"/>
      <c r="I445" s="413"/>
      <c r="J445" s="413"/>
      <c r="K445" s="413"/>
    </row>
    <row r="446" spans="1:11" ht="23.25" customHeight="1">
      <c r="A446" s="413"/>
      <c r="B446" s="413"/>
      <c r="C446" s="413"/>
      <c r="D446" s="413"/>
      <c r="E446" s="413"/>
      <c r="F446" s="413"/>
      <c r="G446" s="413"/>
      <c r="H446" s="413"/>
      <c r="I446" s="413"/>
      <c r="J446" s="413"/>
      <c r="K446" s="413"/>
    </row>
    <row r="447" spans="1:11" ht="23.25" customHeight="1">
      <c r="A447" s="413"/>
      <c r="B447" s="413"/>
      <c r="C447" s="413"/>
      <c r="D447" s="413"/>
      <c r="E447" s="413"/>
      <c r="F447" s="413"/>
      <c r="G447" s="413"/>
      <c r="H447" s="413"/>
      <c r="I447" s="413"/>
      <c r="J447" s="413"/>
      <c r="K447" s="413"/>
    </row>
    <row r="448" spans="1:11" ht="23.25" customHeight="1">
      <c r="A448" s="413"/>
      <c r="B448" s="413"/>
      <c r="C448" s="413"/>
      <c r="D448" s="413"/>
      <c r="E448" s="413"/>
      <c r="F448" s="413"/>
      <c r="G448" s="413"/>
      <c r="H448" s="413"/>
      <c r="I448" s="413"/>
      <c r="J448" s="413"/>
      <c r="K448" s="413"/>
    </row>
    <row r="449" spans="1:11" ht="23.25" customHeight="1">
      <c r="A449" s="413"/>
      <c r="B449" s="413"/>
      <c r="C449" s="413"/>
      <c r="D449" s="413"/>
      <c r="E449" s="413"/>
      <c r="F449" s="413"/>
      <c r="G449" s="413"/>
      <c r="H449" s="413"/>
      <c r="I449" s="413"/>
      <c r="J449" s="413"/>
      <c r="K449" s="413"/>
    </row>
    <row r="450" spans="1:11" ht="23.25" customHeight="1">
      <c r="A450" s="413"/>
      <c r="B450" s="413"/>
      <c r="C450" s="413"/>
      <c r="D450" s="413"/>
      <c r="E450" s="413"/>
      <c r="F450" s="413"/>
      <c r="G450" s="413"/>
      <c r="H450" s="413"/>
      <c r="I450" s="413"/>
      <c r="J450" s="413"/>
      <c r="K450" s="413"/>
    </row>
    <row r="451" spans="1:11" ht="23.25" customHeight="1">
      <c r="A451" s="413"/>
      <c r="B451" s="413"/>
      <c r="C451" s="413"/>
      <c r="D451" s="413"/>
      <c r="E451" s="413"/>
      <c r="F451" s="413"/>
      <c r="G451" s="413"/>
      <c r="H451" s="413"/>
      <c r="I451" s="413"/>
      <c r="J451" s="413"/>
      <c r="K451" s="413"/>
    </row>
    <row r="452" spans="1:11" ht="23.25" customHeight="1">
      <c r="A452" s="413"/>
      <c r="B452" s="413"/>
      <c r="C452" s="413"/>
      <c r="D452" s="413"/>
      <c r="E452" s="413"/>
      <c r="F452" s="413"/>
      <c r="G452" s="413"/>
      <c r="H452" s="413"/>
      <c r="I452" s="413"/>
      <c r="J452" s="413"/>
      <c r="K452" s="413"/>
    </row>
    <row r="453" spans="1:11" ht="23.25" customHeight="1">
      <c r="A453" s="413"/>
      <c r="B453" s="413"/>
      <c r="C453" s="413"/>
      <c r="D453" s="413"/>
      <c r="E453" s="413"/>
      <c r="F453" s="413"/>
      <c r="G453" s="413"/>
      <c r="H453" s="413"/>
      <c r="I453" s="413"/>
      <c r="J453" s="413"/>
      <c r="K453" s="413"/>
    </row>
    <row r="454" spans="1:11" ht="23.25" customHeight="1">
      <c r="A454" s="413"/>
      <c r="B454" s="413"/>
      <c r="C454" s="413"/>
      <c r="D454" s="413"/>
      <c r="E454" s="413"/>
      <c r="F454" s="413"/>
      <c r="G454" s="413"/>
      <c r="H454" s="413"/>
      <c r="I454" s="413"/>
      <c r="J454" s="413"/>
      <c r="K454" s="413"/>
    </row>
    <row r="455" spans="1:11" ht="23.25" customHeight="1">
      <c r="A455" s="413"/>
      <c r="B455" s="413"/>
      <c r="C455" s="413"/>
      <c r="D455" s="413"/>
      <c r="E455" s="413"/>
      <c r="F455" s="413"/>
      <c r="G455" s="413"/>
      <c r="H455" s="413"/>
      <c r="I455" s="413"/>
      <c r="J455" s="413"/>
      <c r="K455" s="413"/>
    </row>
    <row r="456" spans="1:11" ht="23.25" customHeight="1">
      <c r="A456" s="413"/>
      <c r="B456" s="413"/>
      <c r="C456" s="413"/>
      <c r="D456" s="413"/>
      <c r="E456" s="413"/>
      <c r="F456" s="413"/>
      <c r="G456" s="413"/>
      <c r="H456" s="413"/>
      <c r="I456" s="413"/>
      <c r="J456" s="413"/>
      <c r="K456" s="413"/>
    </row>
    <row r="457" spans="1:11" ht="23.25" customHeight="1">
      <c r="A457" s="413"/>
      <c r="B457" s="413"/>
      <c r="C457" s="413"/>
      <c r="D457" s="413"/>
      <c r="E457" s="413"/>
      <c r="F457" s="413"/>
      <c r="G457" s="413"/>
      <c r="H457" s="413"/>
      <c r="I457" s="413"/>
      <c r="J457" s="413"/>
      <c r="K457" s="413"/>
    </row>
    <row r="458" spans="1:11" ht="23.25" customHeight="1">
      <c r="A458" s="413"/>
      <c r="B458" s="413"/>
      <c r="C458" s="413"/>
      <c r="D458" s="413"/>
      <c r="E458" s="413"/>
      <c r="F458" s="413"/>
      <c r="G458" s="413"/>
      <c r="H458" s="413"/>
      <c r="I458" s="413"/>
      <c r="J458" s="413"/>
      <c r="K458" s="413"/>
    </row>
    <row r="459" spans="1:11" ht="23.25" customHeight="1">
      <c r="A459" s="413"/>
      <c r="B459" s="413"/>
      <c r="C459" s="413"/>
      <c r="D459" s="413"/>
      <c r="E459" s="413"/>
      <c r="F459" s="413"/>
      <c r="G459" s="413"/>
      <c r="H459" s="413"/>
      <c r="I459" s="413"/>
      <c r="J459" s="413"/>
      <c r="K459" s="413"/>
    </row>
    <row r="460" spans="1:11" ht="23.25" customHeight="1">
      <c r="A460" s="413"/>
      <c r="B460" s="413"/>
      <c r="C460" s="413"/>
      <c r="D460" s="413"/>
      <c r="E460" s="413"/>
      <c r="F460" s="413"/>
      <c r="G460" s="413"/>
      <c r="H460" s="413"/>
      <c r="I460" s="413"/>
      <c r="J460" s="413"/>
      <c r="K460" s="413"/>
    </row>
    <row r="461" spans="1:11" ht="23.25" customHeight="1">
      <c r="A461" s="413"/>
      <c r="B461" s="413"/>
      <c r="C461" s="413"/>
      <c r="D461" s="413"/>
      <c r="E461" s="413"/>
      <c r="F461" s="413"/>
      <c r="G461" s="413"/>
      <c r="H461" s="413"/>
      <c r="I461" s="413"/>
      <c r="J461" s="413"/>
      <c r="K461" s="413"/>
    </row>
    <row r="462" spans="1:11" ht="23.25" customHeight="1">
      <c r="A462" s="413"/>
      <c r="B462" s="413"/>
      <c r="C462" s="413"/>
      <c r="D462" s="413"/>
      <c r="E462" s="413"/>
      <c r="F462" s="413"/>
      <c r="G462" s="413"/>
      <c r="H462" s="413"/>
      <c r="I462" s="413"/>
      <c r="J462" s="413"/>
      <c r="K462" s="413"/>
    </row>
    <row r="463" spans="1:11" ht="23.25" customHeight="1">
      <c r="A463" s="413"/>
      <c r="B463" s="413"/>
      <c r="C463" s="413"/>
      <c r="D463" s="413"/>
      <c r="E463" s="413"/>
      <c r="F463" s="413"/>
      <c r="G463" s="413"/>
      <c r="H463" s="413"/>
      <c r="I463" s="413"/>
      <c r="J463" s="413"/>
      <c r="K463" s="413"/>
    </row>
    <row r="464" spans="1:11" ht="23.25" customHeight="1">
      <c r="A464" s="413"/>
      <c r="B464" s="413"/>
      <c r="C464" s="413"/>
      <c r="D464" s="413"/>
      <c r="E464" s="413"/>
      <c r="F464" s="413"/>
      <c r="G464" s="413"/>
      <c r="H464" s="413"/>
      <c r="I464" s="413"/>
      <c r="J464" s="413"/>
      <c r="K464" s="413"/>
    </row>
    <row r="465" spans="1:11" ht="23.25" customHeight="1">
      <c r="A465" s="413"/>
      <c r="B465" s="413"/>
      <c r="C465" s="413"/>
      <c r="D465" s="413"/>
      <c r="E465" s="413"/>
      <c r="F465" s="413"/>
      <c r="G465" s="413"/>
      <c r="H465" s="413"/>
      <c r="I465" s="413"/>
      <c r="J465" s="413"/>
      <c r="K465" s="413"/>
    </row>
    <row r="466" spans="1:11" ht="23.25" customHeight="1">
      <c r="A466" s="413"/>
      <c r="B466" s="413"/>
      <c r="C466" s="413"/>
      <c r="D466" s="413"/>
      <c r="E466" s="413"/>
      <c r="F466" s="413"/>
      <c r="G466" s="413"/>
      <c r="H466" s="413"/>
      <c r="I466" s="413"/>
      <c r="J466" s="413"/>
      <c r="K466" s="413"/>
    </row>
    <row r="467" spans="1:11" ht="23.25" customHeight="1">
      <c r="A467" s="413"/>
      <c r="B467" s="413"/>
      <c r="C467" s="413"/>
      <c r="D467" s="413"/>
      <c r="E467" s="413"/>
      <c r="F467" s="413"/>
      <c r="G467" s="413"/>
      <c r="H467" s="413"/>
      <c r="I467" s="413"/>
      <c r="J467" s="413"/>
      <c r="K467" s="413"/>
    </row>
    <row r="468" spans="1:11" ht="23.25" customHeight="1">
      <c r="A468" s="413"/>
      <c r="B468" s="413"/>
      <c r="C468" s="413"/>
      <c r="D468" s="413"/>
      <c r="E468" s="413"/>
      <c r="F468" s="413"/>
      <c r="G468" s="413"/>
      <c r="H468" s="413"/>
      <c r="I468" s="413"/>
      <c r="J468" s="413"/>
      <c r="K468" s="413"/>
    </row>
    <row r="469" spans="1:11" ht="23.25" customHeight="1">
      <c r="A469" s="413"/>
      <c r="B469" s="413"/>
      <c r="C469" s="413"/>
      <c r="D469" s="413"/>
      <c r="E469" s="413"/>
      <c r="F469" s="413"/>
      <c r="G469" s="413"/>
      <c r="H469" s="413"/>
      <c r="I469" s="413"/>
      <c r="J469" s="413"/>
      <c r="K469" s="413"/>
    </row>
    <row r="470" spans="1:11" ht="23.25" customHeight="1">
      <c r="A470" s="413"/>
      <c r="B470" s="413"/>
      <c r="C470" s="413"/>
      <c r="D470" s="413"/>
      <c r="E470" s="413"/>
      <c r="F470" s="413"/>
      <c r="G470" s="413"/>
      <c r="H470" s="413"/>
      <c r="I470" s="413"/>
      <c r="J470" s="413"/>
      <c r="K470" s="413"/>
    </row>
    <row r="471" spans="1:11" ht="23.25" customHeight="1">
      <c r="A471" s="413"/>
      <c r="B471" s="413"/>
      <c r="C471" s="413"/>
      <c r="D471" s="413"/>
      <c r="E471" s="413"/>
      <c r="F471" s="413"/>
      <c r="G471" s="413"/>
      <c r="H471" s="413"/>
      <c r="I471" s="413"/>
      <c r="J471" s="413"/>
      <c r="K471" s="413"/>
    </row>
    <row r="472" spans="1:11" ht="23.25" customHeight="1">
      <c r="A472" s="413"/>
      <c r="B472" s="413"/>
      <c r="C472" s="413"/>
      <c r="D472" s="413"/>
      <c r="E472" s="413"/>
      <c r="F472" s="413"/>
      <c r="G472" s="413"/>
      <c r="H472" s="413"/>
      <c r="I472" s="413"/>
      <c r="J472" s="413"/>
      <c r="K472" s="413"/>
    </row>
    <row r="473" spans="1:11" ht="23.25" customHeight="1">
      <c r="A473" s="413"/>
      <c r="B473" s="413"/>
      <c r="C473" s="413"/>
      <c r="D473" s="413"/>
      <c r="E473" s="413"/>
      <c r="F473" s="413"/>
      <c r="G473" s="413"/>
      <c r="H473" s="413"/>
      <c r="I473" s="413"/>
      <c r="J473" s="413"/>
      <c r="K473" s="413"/>
    </row>
    <row r="474" spans="1:11" ht="23.25" customHeight="1">
      <c r="A474" s="413"/>
      <c r="B474" s="413"/>
      <c r="C474" s="413"/>
      <c r="D474" s="413"/>
      <c r="E474" s="413"/>
      <c r="F474" s="413"/>
      <c r="G474" s="413"/>
      <c r="H474" s="413"/>
      <c r="I474" s="413"/>
      <c r="J474" s="413"/>
      <c r="K474" s="413"/>
    </row>
    <row r="475" spans="1:11" ht="23.25" customHeight="1">
      <c r="A475" s="413"/>
      <c r="B475" s="413"/>
      <c r="C475" s="413"/>
      <c r="D475" s="413"/>
      <c r="E475" s="413"/>
      <c r="F475" s="413"/>
      <c r="G475" s="413"/>
      <c r="H475" s="413"/>
      <c r="I475" s="413"/>
      <c r="J475" s="413"/>
      <c r="K475" s="413"/>
    </row>
    <row r="476" spans="1:11" ht="23.25" customHeight="1">
      <c r="A476" s="413"/>
      <c r="B476" s="413"/>
      <c r="C476" s="413"/>
      <c r="D476" s="413"/>
      <c r="E476" s="413"/>
      <c r="F476" s="413"/>
      <c r="G476" s="413"/>
      <c r="H476" s="413"/>
      <c r="I476" s="413"/>
      <c r="J476" s="413"/>
      <c r="K476" s="413"/>
    </row>
    <row r="477" spans="1:11" ht="23.25" customHeight="1">
      <c r="A477" s="413"/>
      <c r="B477" s="413"/>
      <c r="C477" s="413"/>
      <c r="D477" s="413"/>
      <c r="E477" s="413"/>
      <c r="F477" s="413"/>
      <c r="G477" s="413"/>
      <c r="H477" s="413"/>
      <c r="I477" s="413"/>
      <c r="J477" s="413"/>
      <c r="K477" s="413"/>
    </row>
    <row r="478" spans="1:11" ht="23.25" customHeight="1">
      <c r="A478" s="413"/>
      <c r="B478" s="413"/>
      <c r="C478" s="413"/>
      <c r="D478" s="413"/>
      <c r="E478" s="413"/>
      <c r="F478" s="413"/>
      <c r="G478" s="413"/>
      <c r="H478" s="413"/>
      <c r="I478" s="413"/>
      <c r="J478" s="413"/>
      <c r="K478" s="413"/>
    </row>
    <row r="479" spans="1:11" ht="23.25" customHeight="1">
      <c r="A479" s="413"/>
      <c r="B479" s="413"/>
      <c r="C479" s="413"/>
      <c r="D479" s="413"/>
      <c r="E479" s="413"/>
      <c r="F479" s="413"/>
      <c r="G479" s="413"/>
      <c r="H479" s="413"/>
      <c r="I479" s="413"/>
      <c r="J479" s="413"/>
      <c r="K479" s="413"/>
    </row>
    <row r="480" spans="1:11" ht="23.25" customHeight="1">
      <c r="A480" s="413"/>
      <c r="B480" s="413"/>
      <c r="C480" s="413"/>
      <c r="D480" s="413"/>
      <c r="E480" s="413"/>
      <c r="F480" s="413"/>
      <c r="G480" s="413"/>
      <c r="H480" s="413"/>
      <c r="I480" s="413"/>
      <c r="J480" s="413"/>
      <c r="K480" s="413"/>
    </row>
    <row r="481" spans="1:11" ht="23.25" customHeight="1">
      <c r="A481" s="413"/>
      <c r="B481" s="413"/>
      <c r="C481" s="413"/>
      <c r="D481" s="413"/>
      <c r="E481" s="413"/>
      <c r="F481" s="413"/>
      <c r="G481" s="413"/>
      <c r="H481" s="413"/>
      <c r="I481" s="413"/>
      <c r="J481" s="413"/>
      <c r="K481" s="413"/>
    </row>
    <row r="482" spans="1:11" ht="23.25" customHeight="1">
      <c r="A482" s="413"/>
      <c r="B482" s="413"/>
      <c r="C482" s="413"/>
      <c r="D482" s="413"/>
      <c r="E482" s="413"/>
      <c r="F482" s="413"/>
      <c r="G482" s="413"/>
      <c r="H482" s="413"/>
      <c r="I482" s="413"/>
      <c r="J482" s="413"/>
      <c r="K482" s="413"/>
    </row>
    <row r="483" spans="1:11" ht="23.25" customHeight="1">
      <c r="A483" s="413"/>
      <c r="B483" s="413"/>
      <c r="C483" s="413"/>
      <c r="D483" s="413"/>
      <c r="E483" s="413"/>
      <c r="F483" s="413"/>
      <c r="G483" s="413"/>
      <c r="H483" s="413"/>
      <c r="I483" s="413"/>
      <c r="J483" s="413"/>
      <c r="K483" s="413"/>
    </row>
    <row r="484" spans="1:11" ht="23.25" customHeight="1">
      <c r="A484" s="413"/>
      <c r="B484" s="413"/>
      <c r="C484" s="413"/>
      <c r="D484" s="413"/>
      <c r="E484" s="413"/>
      <c r="F484" s="413"/>
      <c r="G484" s="413"/>
      <c r="H484" s="413"/>
      <c r="I484" s="413"/>
      <c r="J484" s="413"/>
      <c r="K484" s="413"/>
    </row>
    <row r="485" spans="1:11" ht="23.25" customHeight="1">
      <c r="A485" s="413"/>
      <c r="B485" s="413"/>
      <c r="C485" s="413"/>
      <c r="D485" s="413"/>
      <c r="E485" s="413"/>
      <c r="F485" s="413"/>
      <c r="G485" s="413"/>
      <c r="H485" s="413"/>
      <c r="I485" s="413"/>
      <c r="J485" s="413"/>
      <c r="K485" s="413"/>
    </row>
    <row r="486" spans="1:11" ht="23.25" customHeight="1">
      <c r="A486" s="413"/>
      <c r="B486" s="413"/>
      <c r="C486" s="413"/>
      <c r="D486" s="413"/>
      <c r="E486" s="413"/>
      <c r="F486" s="413"/>
      <c r="G486" s="413"/>
      <c r="H486" s="413"/>
      <c r="I486" s="413"/>
      <c r="J486" s="413"/>
      <c r="K486" s="413"/>
    </row>
    <row r="487" spans="1:11" ht="23.25" customHeight="1">
      <c r="A487" s="413"/>
      <c r="B487" s="413"/>
      <c r="C487" s="413"/>
      <c r="D487" s="413"/>
      <c r="E487" s="413"/>
      <c r="F487" s="413"/>
      <c r="G487" s="413"/>
      <c r="H487" s="413"/>
      <c r="I487" s="413"/>
      <c r="J487" s="413"/>
      <c r="K487" s="413"/>
    </row>
    <row r="488" spans="1:11" ht="23.25" customHeight="1">
      <c r="A488" s="413"/>
      <c r="B488" s="413"/>
      <c r="C488" s="413"/>
      <c r="D488" s="413"/>
      <c r="E488" s="413"/>
      <c r="F488" s="413"/>
      <c r="G488" s="413"/>
      <c r="H488" s="413"/>
      <c r="I488" s="413"/>
      <c r="J488" s="413"/>
      <c r="K488" s="413"/>
    </row>
    <row r="489" spans="1:11" ht="23.25" customHeight="1">
      <c r="A489" s="413"/>
      <c r="B489" s="413"/>
      <c r="C489" s="413"/>
      <c r="D489" s="413"/>
      <c r="E489" s="413"/>
      <c r="F489" s="413"/>
      <c r="G489" s="413"/>
      <c r="H489" s="413"/>
      <c r="I489" s="413"/>
      <c r="J489" s="413"/>
      <c r="K489" s="413"/>
    </row>
    <row r="490" spans="1:11" ht="23.25" customHeight="1">
      <c r="A490" s="413"/>
      <c r="B490" s="413"/>
      <c r="C490" s="413"/>
      <c r="D490" s="413"/>
      <c r="E490" s="413"/>
      <c r="F490" s="413"/>
      <c r="G490" s="413"/>
      <c r="H490" s="413"/>
      <c r="I490" s="413"/>
      <c r="J490" s="413"/>
      <c r="K490" s="413"/>
    </row>
    <row r="491" spans="1:11" ht="23.25" customHeight="1">
      <c r="A491" s="413"/>
      <c r="B491" s="413"/>
      <c r="C491" s="413"/>
      <c r="D491" s="413"/>
      <c r="E491" s="413"/>
      <c r="F491" s="413"/>
      <c r="G491" s="413"/>
      <c r="H491" s="413"/>
      <c r="I491" s="413"/>
      <c r="J491" s="413"/>
      <c r="K491" s="413"/>
    </row>
    <row r="492" spans="1:11" ht="23.25" customHeight="1">
      <c r="A492" s="413"/>
      <c r="B492" s="413"/>
      <c r="C492" s="413"/>
      <c r="D492" s="413"/>
      <c r="E492" s="413"/>
      <c r="F492" s="413"/>
      <c r="G492" s="413"/>
      <c r="H492" s="413"/>
      <c r="I492" s="413"/>
      <c r="J492" s="413"/>
      <c r="K492" s="413"/>
    </row>
    <row r="493" spans="1:11" ht="23.25" customHeight="1">
      <c r="A493" s="413"/>
      <c r="B493" s="413"/>
      <c r="C493" s="413"/>
      <c r="D493" s="413"/>
      <c r="E493" s="413"/>
      <c r="F493" s="413"/>
      <c r="G493" s="413"/>
      <c r="H493" s="413"/>
      <c r="I493" s="413"/>
      <c r="J493" s="413"/>
      <c r="K493" s="413"/>
    </row>
    <row r="494" spans="1:11" ht="23.25" customHeight="1">
      <c r="A494" s="413"/>
      <c r="B494" s="413"/>
      <c r="C494" s="413"/>
      <c r="D494" s="413"/>
      <c r="E494" s="413"/>
      <c r="F494" s="413"/>
      <c r="G494" s="413"/>
      <c r="H494" s="413"/>
      <c r="I494" s="413"/>
      <c r="J494" s="413"/>
      <c r="K494" s="413"/>
    </row>
    <row r="495" spans="1:11" ht="23.25" customHeight="1">
      <c r="A495" s="413"/>
      <c r="B495" s="413"/>
      <c r="C495" s="413"/>
      <c r="D495" s="413"/>
      <c r="E495" s="413"/>
      <c r="F495" s="413"/>
      <c r="G495" s="413"/>
      <c r="H495" s="413"/>
      <c r="I495" s="413"/>
      <c r="J495" s="413"/>
      <c r="K495" s="413"/>
    </row>
    <row r="496" spans="1:11" ht="23.25" customHeight="1">
      <c r="A496" s="413"/>
      <c r="B496" s="413"/>
      <c r="C496" s="413"/>
      <c r="D496" s="413"/>
      <c r="E496" s="413"/>
      <c r="F496" s="413"/>
      <c r="G496" s="413"/>
      <c r="H496" s="413"/>
      <c r="I496" s="413"/>
      <c r="J496" s="413"/>
      <c r="K496" s="413"/>
    </row>
    <row r="497" spans="1:11" ht="23.25" customHeight="1">
      <c r="A497" s="413"/>
      <c r="B497" s="413"/>
      <c r="C497" s="413"/>
      <c r="D497" s="413"/>
      <c r="E497" s="413"/>
      <c r="F497" s="413"/>
      <c r="G497" s="413"/>
      <c r="H497" s="413"/>
      <c r="I497" s="413"/>
      <c r="J497" s="413"/>
      <c r="K497" s="413"/>
    </row>
    <row r="498" spans="1:11" ht="23.25" customHeight="1">
      <c r="A498" s="413"/>
      <c r="B498" s="413"/>
      <c r="C498" s="413"/>
      <c r="D498" s="413"/>
      <c r="E498" s="413"/>
      <c r="F498" s="413"/>
      <c r="G498" s="413"/>
      <c r="H498" s="413"/>
      <c r="I498" s="413"/>
      <c r="J498" s="413"/>
      <c r="K498" s="413"/>
    </row>
    <row r="499" spans="1:11" ht="23.25" customHeight="1">
      <c r="A499" s="413"/>
      <c r="B499" s="413"/>
      <c r="C499" s="413"/>
      <c r="D499" s="413"/>
      <c r="E499" s="413"/>
      <c r="F499" s="413"/>
      <c r="G499" s="413"/>
      <c r="H499" s="413"/>
      <c r="I499" s="413"/>
      <c r="J499" s="413"/>
      <c r="K499" s="413"/>
    </row>
    <row r="500" spans="1:11" ht="23.25" customHeight="1">
      <c r="A500" s="413"/>
      <c r="B500" s="413"/>
      <c r="C500" s="413"/>
      <c r="D500" s="413"/>
      <c r="E500" s="413"/>
      <c r="F500" s="413"/>
      <c r="G500" s="413"/>
      <c r="H500" s="413"/>
      <c r="I500" s="413"/>
      <c r="J500" s="413"/>
      <c r="K500" s="413"/>
    </row>
    <row r="501" spans="1:11" ht="23.25" customHeight="1">
      <c r="A501" s="413"/>
      <c r="B501" s="413"/>
      <c r="C501" s="413"/>
      <c r="D501" s="413"/>
      <c r="E501" s="413"/>
      <c r="F501" s="413"/>
      <c r="G501" s="413"/>
      <c r="H501" s="413"/>
      <c r="I501" s="413"/>
      <c r="J501" s="413"/>
      <c r="K501" s="413"/>
    </row>
    <row r="502" spans="1:11" ht="23.25" customHeight="1">
      <c r="A502" s="413"/>
      <c r="B502" s="413"/>
      <c r="C502" s="413"/>
      <c r="D502" s="413"/>
      <c r="E502" s="413"/>
      <c r="F502" s="413"/>
      <c r="G502" s="413"/>
      <c r="H502" s="413"/>
      <c r="I502" s="413"/>
      <c r="J502" s="413"/>
      <c r="K502" s="413"/>
    </row>
    <row r="503" spans="1:11" ht="23.25" customHeight="1">
      <c r="A503" s="413"/>
      <c r="B503" s="413"/>
      <c r="C503" s="413"/>
      <c r="D503" s="413"/>
      <c r="E503" s="413"/>
      <c r="F503" s="413"/>
      <c r="G503" s="413"/>
      <c r="H503" s="413"/>
      <c r="I503" s="413"/>
      <c r="J503" s="413"/>
      <c r="K503" s="413"/>
    </row>
    <row r="504" spans="1:11" ht="23.25" customHeight="1">
      <c r="A504" s="413"/>
      <c r="B504" s="413"/>
      <c r="C504" s="413"/>
      <c r="D504" s="413"/>
      <c r="E504" s="413"/>
      <c r="F504" s="413"/>
      <c r="G504" s="413"/>
      <c r="H504" s="413"/>
      <c r="I504" s="413"/>
      <c r="J504" s="413"/>
      <c r="K504" s="413"/>
    </row>
    <row r="505" spans="1:11" ht="23.25" customHeight="1">
      <c r="A505" s="413"/>
      <c r="B505" s="413"/>
      <c r="C505" s="413"/>
      <c r="D505" s="413"/>
      <c r="E505" s="413"/>
      <c r="F505" s="413"/>
      <c r="G505" s="413"/>
      <c r="H505" s="413"/>
      <c r="I505" s="413"/>
      <c r="J505" s="413"/>
      <c r="K505" s="413"/>
    </row>
    <row r="506" spans="1:11" ht="23.25" customHeight="1">
      <c r="A506" s="413"/>
      <c r="B506" s="413"/>
      <c r="C506" s="413"/>
      <c r="D506" s="413"/>
      <c r="E506" s="413"/>
      <c r="F506" s="413"/>
      <c r="G506" s="413"/>
      <c r="H506" s="413"/>
      <c r="I506" s="413"/>
      <c r="J506" s="413"/>
      <c r="K506" s="413"/>
    </row>
    <row r="507" spans="1:11" ht="23.25" customHeight="1">
      <c r="A507" s="413"/>
      <c r="B507" s="413"/>
      <c r="C507" s="413"/>
      <c r="D507" s="413"/>
      <c r="E507" s="413"/>
      <c r="F507" s="413"/>
      <c r="G507" s="413"/>
      <c r="H507" s="413"/>
      <c r="I507" s="413"/>
      <c r="J507" s="413"/>
      <c r="K507" s="413"/>
    </row>
    <row r="508" spans="1:11" ht="23.25" customHeight="1">
      <c r="A508" s="413"/>
      <c r="B508" s="413"/>
      <c r="C508" s="413"/>
      <c r="D508" s="413"/>
      <c r="E508" s="413"/>
      <c r="F508" s="413"/>
      <c r="G508" s="413"/>
      <c r="H508" s="413"/>
      <c r="I508" s="413"/>
      <c r="J508" s="413"/>
      <c r="K508" s="413"/>
    </row>
    <row r="509" spans="1:11" ht="23.25" customHeight="1">
      <c r="A509" s="413"/>
      <c r="B509" s="413"/>
      <c r="C509" s="413"/>
      <c r="D509" s="413"/>
      <c r="E509" s="413"/>
      <c r="F509" s="413"/>
      <c r="G509" s="413"/>
      <c r="H509" s="413"/>
      <c r="I509" s="413"/>
      <c r="J509" s="413"/>
      <c r="K509" s="413"/>
    </row>
    <row r="510" spans="1:11" ht="23.25" customHeight="1">
      <c r="A510" s="413"/>
      <c r="B510" s="413"/>
      <c r="C510" s="413"/>
      <c r="D510" s="413"/>
      <c r="E510" s="413"/>
      <c r="F510" s="413"/>
      <c r="G510" s="413"/>
      <c r="H510" s="413"/>
      <c r="I510" s="413"/>
      <c r="J510" s="413"/>
      <c r="K510" s="413"/>
    </row>
    <row r="511" spans="1:11" ht="23.25" customHeight="1">
      <c r="A511" s="413"/>
      <c r="B511" s="413"/>
      <c r="C511" s="413"/>
      <c r="D511" s="413"/>
      <c r="E511" s="413"/>
      <c r="F511" s="413"/>
      <c r="G511" s="413"/>
      <c r="H511" s="413"/>
      <c r="I511" s="413"/>
      <c r="J511" s="413"/>
      <c r="K511" s="413"/>
    </row>
    <row r="512" spans="1:11" ht="23.25" customHeight="1">
      <c r="A512" s="413"/>
      <c r="B512" s="413"/>
      <c r="C512" s="413"/>
      <c r="D512" s="413"/>
      <c r="E512" s="413"/>
      <c r="F512" s="413"/>
      <c r="G512" s="413"/>
      <c r="H512" s="413"/>
      <c r="I512" s="413"/>
      <c r="J512" s="413"/>
      <c r="K512" s="413"/>
    </row>
    <row r="513" spans="1:11" ht="23.25" customHeight="1">
      <c r="A513" s="413"/>
      <c r="B513" s="413"/>
      <c r="C513" s="413"/>
      <c r="D513" s="413"/>
      <c r="E513" s="413"/>
      <c r="F513" s="413"/>
      <c r="G513" s="413"/>
      <c r="H513" s="413"/>
      <c r="I513" s="413"/>
      <c r="J513" s="413"/>
      <c r="K513" s="413"/>
    </row>
    <row r="514" spans="1:11" ht="23.25" customHeight="1">
      <c r="A514" s="413"/>
      <c r="B514" s="413"/>
      <c r="C514" s="413"/>
      <c r="D514" s="413"/>
      <c r="E514" s="413"/>
      <c r="F514" s="413"/>
      <c r="G514" s="413"/>
      <c r="H514" s="413"/>
      <c r="I514" s="413"/>
      <c r="J514" s="413"/>
      <c r="K514" s="413"/>
    </row>
    <row r="515" spans="1:11" ht="23.25" customHeight="1">
      <c r="A515" s="413"/>
      <c r="B515" s="413"/>
      <c r="C515" s="413"/>
      <c r="D515" s="413"/>
      <c r="E515" s="413"/>
      <c r="F515" s="413"/>
      <c r="G515" s="413"/>
      <c r="H515" s="413"/>
      <c r="I515" s="413"/>
      <c r="J515" s="413"/>
      <c r="K515" s="413"/>
    </row>
    <row r="516" spans="1:11" ht="23.25" customHeight="1">
      <c r="A516" s="413"/>
      <c r="B516" s="413"/>
      <c r="C516" s="413"/>
      <c r="D516" s="413"/>
      <c r="E516" s="413"/>
      <c r="F516" s="413"/>
      <c r="G516" s="413"/>
      <c r="H516" s="413"/>
      <c r="I516" s="413"/>
      <c r="J516" s="413"/>
      <c r="K516" s="413"/>
    </row>
    <row r="517" spans="1:11" ht="23.25" customHeight="1">
      <c r="A517" s="413"/>
      <c r="B517" s="413"/>
      <c r="C517" s="413"/>
      <c r="D517" s="413"/>
      <c r="E517" s="413"/>
      <c r="F517" s="413"/>
      <c r="G517" s="413"/>
      <c r="H517" s="413"/>
      <c r="I517" s="413"/>
      <c r="J517" s="413"/>
      <c r="K517" s="413"/>
    </row>
    <row r="518" spans="1:11" ht="23.25" customHeight="1">
      <c r="A518" s="413"/>
      <c r="B518" s="413"/>
      <c r="C518" s="413"/>
      <c r="D518" s="413"/>
      <c r="E518" s="413"/>
      <c r="F518" s="413"/>
      <c r="G518" s="413"/>
      <c r="H518" s="413"/>
      <c r="I518" s="413"/>
      <c r="J518" s="413"/>
      <c r="K518" s="413"/>
    </row>
    <row r="519" spans="1:11" ht="23.25" customHeight="1">
      <c r="A519" s="413"/>
      <c r="B519" s="413"/>
      <c r="C519" s="413"/>
      <c r="D519" s="413"/>
      <c r="E519" s="413"/>
      <c r="F519" s="413"/>
      <c r="G519" s="413"/>
      <c r="H519" s="413"/>
      <c r="I519" s="413"/>
      <c r="J519" s="413"/>
      <c r="K519" s="413"/>
    </row>
    <row r="520" spans="1:11" ht="23.25" customHeight="1">
      <c r="A520" s="413"/>
      <c r="B520" s="413"/>
      <c r="C520" s="413"/>
      <c r="D520" s="413"/>
      <c r="E520" s="413"/>
      <c r="F520" s="413"/>
      <c r="G520" s="413"/>
      <c r="H520" s="413"/>
      <c r="I520" s="413"/>
      <c r="J520" s="413"/>
      <c r="K520" s="413"/>
    </row>
    <row r="521" spans="1:11" ht="23.25" customHeight="1">
      <c r="A521" s="413"/>
      <c r="B521" s="413"/>
      <c r="C521" s="413"/>
      <c r="D521" s="413"/>
      <c r="E521" s="413"/>
      <c r="F521" s="413"/>
      <c r="G521" s="413"/>
      <c r="H521" s="413"/>
      <c r="I521" s="413"/>
      <c r="J521" s="413"/>
      <c r="K521" s="413"/>
    </row>
    <row r="522" spans="1:11" ht="23.25" customHeight="1">
      <c r="A522" s="413"/>
      <c r="B522" s="413"/>
      <c r="C522" s="413"/>
      <c r="D522" s="413"/>
      <c r="E522" s="413"/>
      <c r="F522" s="413"/>
      <c r="G522" s="413"/>
      <c r="H522" s="413"/>
      <c r="I522" s="413"/>
      <c r="J522" s="413"/>
      <c r="K522" s="413"/>
    </row>
    <row r="523" spans="1:11" ht="23.25" customHeight="1">
      <c r="A523" s="413"/>
      <c r="B523" s="413"/>
      <c r="C523" s="413"/>
      <c r="D523" s="413"/>
      <c r="E523" s="413"/>
      <c r="F523" s="413"/>
      <c r="G523" s="413"/>
      <c r="H523" s="413"/>
      <c r="I523" s="413"/>
      <c r="J523" s="413"/>
      <c r="K523" s="413"/>
    </row>
    <row r="524" spans="1:11" ht="23.25" customHeight="1">
      <c r="A524" s="413"/>
      <c r="B524" s="413"/>
      <c r="C524" s="413"/>
      <c r="D524" s="413"/>
      <c r="E524" s="413"/>
      <c r="F524" s="413"/>
      <c r="G524" s="413"/>
      <c r="H524" s="413"/>
      <c r="I524" s="413"/>
      <c r="J524" s="413"/>
      <c r="K524" s="413"/>
    </row>
    <row r="525" spans="1:11" ht="23.25" customHeight="1">
      <c r="A525" s="413"/>
      <c r="B525" s="413"/>
      <c r="C525" s="413"/>
      <c r="D525" s="413"/>
      <c r="E525" s="413"/>
      <c r="F525" s="413"/>
      <c r="G525" s="413"/>
      <c r="H525" s="413"/>
      <c r="I525" s="413"/>
      <c r="J525" s="413"/>
      <c r="K525" s="413"/>
    </row>
    <row r="526" spans="1:11" ht="23.25" customHeight="1">
      <c r="A526" s="413"/>
      <c r="B526" s="413"/>
      <c r="C526" s="413"/>
      <c r="D526" s="413"/>
      <c r="E526" s="413"/>
      <c r="F526" s="413"/>
      <c r="G526" s="413"/>
      <c r="H526" s="413"/>
      <c r="I526" s="413"/>
      <c r="J526" s="413"/>
      <c r="K526" s="413"/>
    </row>
    <row r="527" spans="1:11" ht="23.25" customHeight="1">
      <c r="A527" s="413"/>
      <c r="B527" s="413"/>
      <c r="C527" s="413"/>
      <c r="D527" s="413"/>
      <c r="E527" s="413"/>
      <c r="F527" s="413"/>
      <c r="G527" s="413"/>
      <c r="H527" s="413"/>
      <c r="I527" s="413"/>
      <c r="J527" s="413"/>
      <c r="K527" s="413"/>
    </row>
    <row r="528" spans="1:11" ht="23.25" customHeight="1">
      <c r="A528" s="413"/>
      <c r="B528" s="413"/>
      <c r="C528" s="413"/>
      <c r="D528" s="413"/>
      <c r="E528" s="413"/>
      <c r="F528" s="413"/>
      <c r="G528" s="413"/>
      <c r="H528" s="413"/>
      <c r="I528" s="413"/>
      <c r="J528" s="413"/>
      <c r="K528" s="413"/>
    </row>
    <row r="529" spans="1:11" ht="23.25" customHeight="1">
      <c r="A529" s="413"/>
      <c r="B529" s="413"/>
      <c r="C529" s="413"/>
      <c r="D529" s="413"/>
      <c r="E529" s="413"/>
      <c r="F529" s="413"/>
      <c r="G529" s="413"/>
      <c r="H529" s="413"/>
      <c r="I529" s="413"/>
      <c r="J529" s="413"/>
      <c r="K529" s="413"/>
    </row>
    <row r="530" spans="1:11" ht="23.25" customHeight="1">
      <c r="A530" s="413"/>
      <c r="B530" s="413"/>
      <c r="C530" s="413"/>
      <c r="D530" s="413"/>
      <c r="E530" s="413"/>
      <c r="F530" s="413"/>
      <c r="G530" s="413"/>
      <c r="H530" s="413"/>
      <c r="I530" s="413"/>
      <c r="J530" s="413"/>
      <c r="K530" s="413"/>
    </row>
    <row r="531" spans="1:11" ht="23.25" customHeight="1">
      <c r="A531" s="413"/>
      <c r="B531" s="413"/>
      <c r="C531" s="413"/>
      <c r="D531" s="413"/>
      <c r="E531" s="413"/>
      <c r="F531" s="413"/>
      <c r="G531" s="413"/>
      <c r="H531" s="413"/>
      <c r="I531" s="413"/>
      <c r="J531" s="413"/>
      <c r="K531" s="413"/>
    </row>
    <row r="532" spans="1:11" ht="23.25" customHeight="1">
      <c r="A532" s="413"/>
      <c r="B532" s="413"/>
      <c r="C532" s="413"/>
      <c r="D532" s="413"/>
      <c r="E532" s="413"/>
      <c r="F532" s="413"/>
      <c r="G532" s="413"/>
      <c r="H532" s="413"/>
      <c r="I532" s="413"/>
      <c r="J532" s="413"/>
      <c r="K532" s="413"/>
    </row>
    <row r="533" spans="1:11" ht="23.25" customHeight="1">
      <c r="A533" s="413"/>
      <c r="B533" s="413"/>
      <c r="C533" s="413"/>
      <c r="D533" s="413"/>
      <c r="E533" s="413"/>
      <c r="F533" s="413"/>
      <c r="G533" s="413"/>
      <c r="H533" s="413"/>
      <c r="I533" s="413"/>
      <c r="J533" s="413"/>
      <c r="K533" s="413"/>
    </row>
    <row r="534" spans="1:11" ht="23.25" customHeight="1">
      <c r="A534" s="413"/>
      <c r="B534" s="413"/>
      <c r="C534" s="413"/>
      <c r="D534" s="413"/>
      <c r="E534" s="413"/>
      <c r="F534" s="413"/>
      <c r="G534" s="413"/>
      <c r="H534" s="413"/>
      <c r="I534" s="413"/>
      <c r="J534" s="413"/>
      <c r="K534" s="413"/>
    </row>
    <row r="535" spans="1:11" ht="23.25" customHeight="1">
      <c r="A535" s="413"/>
      <c r="B535" s="413"/>
      <c r="C535" s="413"/>
      <c r="D535" s="413"/>
      <c r="E535" s="413"/>
      <c r="F535" s="413"/>
      <c r="G535" s="413"/>
      <c r="H535" s="413"/>
      <c r="I535" s="413"/>
      <c r="J535" s="413"/>
      <c r="K535" s="413"/>
    </row>
    <row r="536" spans="1:11" ht="23.25" customHeight="1">
      <c r="A536" s="413"/>
      <c r="B536" s="413"/>
      <c r="C536" s="413"/>
      <c r="D536" s="413"/>
      <c r="E536" s="413"/>
      <c r="F536" s="413"/>
      <c r="G536" s="413"/>
      <c r="H536" s="413"/>
      <c r="I536" s="413"/>
      <c r="J536" s="413"/>
      <c r="K536" s="413"/>
    </row>
    <row r="537" spans="1:11" ht="23.25" customHeight="1">
      <c r="A537" s="413"/>
      <c r="B537" s="413"/>
      <c r="C537" s="413"/>
      <c r="D537" s="413"/>
      <c r="E537" s="413"/>
      <c r="F537" s="413"/>
      <c r="G537" s="413"/>
      <c r="H537" s="413"/>
      <c r="I537" s="413"/>
      <c r="J537" s="413"/>
      <c r="K537" s="413"/>
    </row>
    <row r="538" spans="1:11" ht="23.25" customHeight="1">
      <c r="A538" s="413"/>
      <c r="B538" s="413"/>
      <c r="C538" s="413"/>
      <c r="D538" s="413"/>
      <c r="E538" s="413"/>
      <c r="F538" s="413"/>
      <c r="G538" s="413"/>
      <c r="H538" s="413"/>
      <c r="I538" s="413"/>
      <c r="J538" s="413"/>
      <c r="K538" s="413"/>
    </row>
    <row r="539" spans="1:11" ht="23.25" customHeight="1">
      <c r="A539" s="413"/>
      <c r="B539" s="413"/>
      <c r="C539" s="413"/>
      <c r="D539" s="413"/>
      <c r="E539" s="413"/>
      <c r="F539" s="413"/>
      <c r="G539" s="413"/>
      <c r="H539" s="413"/>
      <c r="I539" s="413"/>
      <c r="J539" s="413"/>
      <c r="K539" s="413"/>
    </row>
    <row r="540" spans="1:11" ht="23.25" customHeight="1">
      <c r="A540" s="413"/>
      <c r="B540" s="413"/>
      <c r="C540" s="413"/>
      <c r="D540" s="413"/>
      <c r="E540" s="413"/>
      <c r="F540" s="413"/>
      <c r="G540" s="413"/>
      <c r="H540" s="413"/>
      <c r="I540" s="413"/>
      <c r="J540" s="413"/>
      <c r="K540" s="413"/>
    </row>
    <row r="541" spans="1:11" ht="23.25" customHeight="1">
      <c r="A541" s="413"/>
      <c r="B541" s="413"/>
      <c r="C541" s="413"/>
      <c r="D541" s="413"/>
      <c r="E541" s="413"/>
      <c r="F541" s="413"/>
      <c r="G541" s="413"/>
      <c r="H541" s="413"/>
      <c r="I541" s="413"/>
      <c r="J541" s="413"/>
      <c r="K541" s="413"/>
    </row>
    <row r="542" spans="1:11" ht="23.25" customHeight="1">
      <c r="A542" s="413"/>
      <c r="B542" s="413"/>
      <c r="C542" s="413"/>
      <c r="D542" s="413"/>
      <c r="E542" s="413"/>
      <c r="F542" s="413"/>
      <c r="G542" s="413"/>
      <c r="H542" s="413"/>
      <c r="I542" s="413"/>
      <c r="J542" s="413"/>
      <c r="K542" s="413"/>
    </row>
    <row r="543" spans="1:11" ht="23.25" customHeight="1">
      <c r="A543" s="413"/>
      <c r="B543" s="413"/>
      <c r="C543" s="413"/>
      <c r="D543" s="413"/>
      <c r="E543" s="413"/>
      <c r="F543" s="413"/>
      <c r="G543" s="413"/>
      <c r="H543" s="413"/>
      <c r="I543" s="413"/>
      <c r="J543" s="413"/>
      <c r="K543" s="413"/>
    </row>
    <row r="544" spans="1:11" ht="23.25" customHeight="1">
      <c r="A544" s="413"/>
      <c r="B544" s="413"/>
      <c r="C544" s="413"/>
      <c r="D544" s="413"/>
      <c r="E544" s="413"/>
      <c r="F544" s="413"/>
      <c r="G544" s="413"/>
      <c r="H544" s="413"/>
      <c r="I544" s="413"/>
      <c r="J544" s="413"/>
      <c r="K544" s="413"/>
    </row>
    <row r="545" spans="1:11" ht="23.25" customHeight="1">
      <c r="A545" s="413"/>
      <c r="B545" s="413"/>
      <c r="C545" s="413"/>
      <c r="D545" s="413"/>
      <c r="E545" s="413"/>
      <c r="F545" s="413"/>
      <c r="G545" s="413"/>
      <c r="H545" s="413"/>
      <c r="I545" s="413"/>
      <c r="J545" s="413"/>
      <c r="K545" s="413"/>
    </row>
    <row r="546" spans="1:11" ht="23.25" customHeight="1">
      <c r="A546" s="413"/>
      <c r="B546" s="413"/>
      <c r="C546" s="413"/>
      <c r="D546" s="413"/>
      <c r="E546" s="413"/>
      <c r="F546" s="413"/>
      <c r="G546" s="413"/>
      <c r="H546" s="413"/>
      <c r="I546" s="413"/>
      <c r="J546" s="413"/>
      <c r="K546" s="413"/>
    </row>
    <row r="547" spans="1:11" ht="23.25" customHeight="1">
      <c r="A547" s="413"/>
      <c r="B547" s="413"/>
      <c r="C547" s="413"/>
      <c r="D547" s="413"/>
      <c r="E547" s="413"/>
      <c r="F547" s="413"/>
      <c r="G547" s="413"/>
      <c r="H547" s="413"/>
      <c r="I547" s="413"/>
      <c r="J547" s="413"/>
      <c r="K547" s="413"/>
    </row>
    <row r="548" spans="1:11" ht="23.25" customHeight="1">
      <c r="A548" s="413"/>
      <c r="B548" s="413"/>
      <c r="C548" s="413"/>
      <c r="D548" s="413"/>
      <c r="E548" s="413"/>
      <c r="F548" s="413"/>
      <c r="G548" s="413"/>
      <c r="H548" s="413"/>
      <c r="I548" s="413"/>
      <c r="J548" s="413"/>
      <c r="K548" s="413"/>
    </row>
    <row r="549" spans="1:11" ht="23.25" customHeight="1">
      <c r="A549" s="413"/>
      <c r="B549" s="413"/>
      <c r="C549" s="413"/>
      <c r="D549" s="413"/>
      <c r="E549" s="413"/>
      <c r="F549" s="413"/>
      <c r="G549" s="413"/>
      <c r="H549" s="413"/>
      <c r="I549" s="413"/>
      <c r="J549" s="413"/>
      <c r="K549" s="413"/>
    </row>
    <row r="550" spans="1:11" ht="23.25" customHeight="1">
      <c r="A550" s="413"/>
      <c r="B550" s="413"/>
      <c r="C550" s="413"/>
      <c r="D550" s="413"/>
      <c r="E550" s="413"/>
      <c r="F550" s="413"/>
      <c r="G550" s="413"/>
      <c r="H550" s="413"/>
      <c r="I550" s="413"/>
      <c r="J550" s="413"/>
      <c r="K550" s="413"/>
    </row>
    <row r="551" spans="1:11" ht="23.25" customHeight="1">
      <c r="A551" s="413"/>
      <c r="B551" s="413"/>
      <c r="C551" s="413"/>
      <c r="D551" s="413"/>
      <c r="E551" s="413"/>
      <c r="F551" s="413"/>
      <c r="G551" s="413"/>
      <c r="H551" s="413"/>
      <c r="I551" s="413"/>
      <c r="J551" s="413"/>
      <c r="K551" s="413"/>
    </row>
    <row r="552" spans="1:11" ht="23.25" customHeight="1">
      <c r="A552" s="413"/>
      <c r="B552" s="413"/>
      <c r="C552" s="413"/>
      <c r="D552" s="413"/>
      <c r="E552" s="413"/>
      <c r="F552" s="413"/>
      <c r="G552" s="413"/>
      <c r="H552" s="413"/>
      <c r="I552" s="413"/>
      <c r="J552" s="413"/>
      <c r="K552" s="413"/>
    </row>
    <row r="553" spans="1:11" ht="23.25" customHeight="1">
      <c r="A553" s="413"/>
      <c r="B553" s="413"/>
      <c r="C553" s="413"/>
      <c r="D553" s="413"/>
      <c r="E553" s="413"/>
      <c r="F553" s="413"/>
      <c r="G553" s="413"/>
      <c r="H553" s="413"/>
      <c r="I553" s="413"/>
      <c r="J553" s="413"/>
      <c r="K553" s="413"/>
    </row>
    <row r="554" spans="1:11" ht="23.25" customHeight="1">
      <c r="A554" s="413"/>
      <c r="B554" s="413"/>
      <c r="C554" s="413"/>
      <c r="D554" s="413"/>
      <c r="E554" s="413"/>
      <c r="F554" s="413"/>
      <c r="G554" s="413"/>
      <c r="H554" s="413"/>
      <c r="I554" s="413"/>
      <c r="J554" s="413"/>
      <c r="K554" s="413"/>
    </row>
    <row r="555" spans="1:11" ht="23.25" customHeight="1">
      <c r="A555" s="413"/>
      <c r="B555" s="413"/>
      <c r="C555" s="413"/>
      <c r="D555" s="413"/>
      <c r="E555" s="413"/>
      <c r="F555" s="413"/>
      <c r="G555" s="413"/>
      <c r="H555" s="413"/>
      <c r="I555" s="413"/>
      <c r="J555" s="413"/>
      <c r="K555" s="413"/>
    </row>
    <row r="556" spans="1:11" ht="23.25" customHeight="1">
      <c r="A556" s="413"/>
      <c r="B556" s="413"/>
      <c r="C556" s="413"/>
      <c r="D556" s="413"/>
      <c r="E556" s="413"/>
      <c r="F556" s="413"/>
      <c r="G556" s="413"/>
      <c r="H556" s="413"/>
      <c r="I556" s="413"/>
      <c r="J556" s="413"/>
      <c r="K556" s="413"/>
    </row>
    <row r="557" spans="1:11" ht="23.25" customHeight="1">
      <c r="A557" s="413"/>
      <c r="B557" s="413"/>
      <c r="C557" s="413"/>
      <c r="D557" s="413"/>
      <c r="E557" s="413"/>
      <c r="F557" s="413"/>
      <c r="G557" s="413"/>
      <c r="H557" s="413"/>
      <c r="I557" s="413"/>
      <c r="J557" s="413"/>
      <c r="K557" s="413"/>
    </row>
    <row r="558" spans="1:11" ht="23.25" customHeight="1">
      <c r="A558" s="413"/>
      <c r="B558" s="413"/>
      <c r="C558" s="413"/>
      <c r="D558" s="413"/>
      <c r="E558" s="413"/>
      <c r="F558" s="413"/>
      <c r="G558" s="413"/>
      <c r="H558" s="413"/>
      <c r="I558" s="413"/>
      <c r="J558" s="413"/>
      <c r="K558" s="413"/>
    </row>
    <row r="559" spans="1:11" ht="23.25" customHeight="1">
      <c r="A559" s="413"/>
      <c r="B559" s="413"/>
      <c r="C559" s="413"/>
      <c r="D559" s="413"/>
      <c r="E559" s="413"/>
      <c r="F559" s="413"/>
      <c r="G559" s="413"/>
      <c r="H559" s="413"/>
      <c r="I559" s="413"/>
      <c r="J559" s="413"/>
      <c r="K559" s="413"/>
    </row>
    <row r="560" spans="1:11" ht="23.25" customHeight="1">
      <c r="A560" s="413"/>
      <c r="B560" s="413"/>
      <c r="C560" s="413"/>
      <c r="D560" s="413"/>
      <c r="E560" s="413"/>
      <c r="F560" s="413"/>
      <c r="G560" s="413"/>
      <c r="H560" s="413"/>
      <c r="I560" s="413"/>
      <c r="J560" s="413"/>
      <c r="K560" s="413"/>
    </row>
    <row r="561" spans="1:11" ht="23.25" customHeight="1">
      <c r="A561" s="413"/>
      <c r="B561" s="413"/>
      <c r="C561" s="413"/>
      <c r="D561" s="413"/>
      <c r="E561" s="413"/>
      <c r="F561" s="413"/>
      <c r="G561" s="413"/>
      <c r="H561" s="413"/>
      <c r="I561" s="413"/>
      <c r="J561" s="413"/>
      <c r="K561" s="413"/>
    </row>
    <row r="562" spans="1:11" ht="23.25" customHeight="1">
      <c r="A562" s="413"/>
      <c r="B562" s="413"/>
      <c r="C562" s="413"/>
      <c r="D562" s="413"/>
      <c r="E562" s="413"/>
      <c r="F562" s="413"/>
      <c r="G562" s="413"/>
      <c r="H562" s="413"/>
      <c r="I562" s="413"/>
      <c r="J562" s="413"/>
      <c r="K562" s="413"/>
    </row>
    <row r="563" spans="1:11" ht="23.25" customHeight="1">
      <c r="A563" s="413"/>
      <c r="B563" s="413"/>
      <c r="C563" s="413"/>
      <c r="D563" s="413"/>
      <c r="E563" s="413"/>
      <c r="F563" s="413"/>
      <c r="G563" s="413"/>
      <c r="H563" s="413"/>
      <c r="I563" s="413"/>
      <c r="J563" s="413"/>
      <c r="K563" s="413"/>
    </row>
    <row r="564" spans="1:11" ht="23.25" customHeight="1">
      <c r="A564" s="413"/>
      <c r="B564" s="413"/>
      <c r="C564" s="413"/>
      <c r="D564" s="413"/>
      <c r="E564" s="413"/>
      <c r="F564" s="413"/>
      <c r="G564" s="413"/>
      <c r="H564" s="413"/>
      <c r="I564" s="413"/>
      <c r="J564" s="413"/>
      <c r="K564" s="413"/>
    </row>
    <row r="565" spans="1:11" ht="23.25" customHeight="1">
      <c r="A565" s="413"/>
      <c r="B565" s="413"/>
      <c r="C565" s="413"/>
      <c r="D565" s="413"/>
      <c r="E565" s="413"/>
      <c r="F565" s="413"/>
      <c r="G565" s="413"/>
      <c r="H565" s="413"/>
      <c r="I565" s="413"/>
      <c r="J565" s="413"/>
      <c r="K565" s="413"/>
    </row>
    <row r="566" spans="1:11" ht="23.25" customHeight="1">
      <c r="A566" s="413"/>
      <c r="B566" s="413"/>
      <c r="C566" s="413"/>
      <c r="D566" s="413"/>
      <c r="E566" s="413"/>
      <c r="F566" s="413"/>
      <c r="G566" s="413"/>
      <c r="H566" s="413"/>
      <c r="I566" s="413"/>
      <c r="J566" s="413"/>
      <c r="K566" s="413"/>
    </row>
    <row r="567" spans="1:11" ht="23.25" customHeight="1">
      <c r="A567" s="413"/>
      <c r="B567" s="413"/>
      <c r="C567" s="413"/>
      <c r="D567" s="413"/>
      <c r="E567" s="413"/>
      <c r="F567" s="413"/>
      <c r="G567" s="413"/>
      <c r="H567" s="413"/>
      <c r="I567" s="413"/>
      <c r="J567" s="413"/>
      <c r="K567" s="413"/>
    </row>
    <row r="568" spans="1:11" ht="23.25" customHeight="1">
      <c r="A568" s="413"/>
      <c r="B568" s="413"/>
      <c r="C568" s="413"/>
      <c r="D568" s="413"/>
      <c r="E568" s="413"/>
      <c r="F568" s="413"/>
      <c r="G568" s="413"/>
      <c r="H568" s="413"/>
      <c r="I568" s="413"/>
      <c r="J568" s="413"/>
      <c r="K568" s="413"/>
    </row>
    <row r="569" spans="1:11" ht="23.25" customHeight="1">
      <c r="A569" s="413"/>
      <c r="B569" s="413"/>
      <c r="C569" s="413"/>
      <c r="D569" s="413"/>
      <c r="E569" s="413"/>
      <c r="F569" s="413"/>
      <c r="G569" s="413"/>
      <c r="H569" s="413"/>
      <c r="I569" s="413"/>
      <c r="J569" s="413"/>
      <c r="K569" s="413"/>
    </row>
    <row r="570" spans="1:11" ht="23.25" customHeight="1">
      <c r="A570" s="413"/>
      <c r="B570" s="413"/>
      <c r="C570" s="413"/>
      <c r="D570" s="413"/>
      <c r="E570" s="413"/>
      <c r="F570" s="413"/>
      <c r="G570" s="413"/>
      <c r="H570" s="413"/>
      <c r="I570" s="413"/>
      <c r="J570" s="413"/>
      <c r="K570" s="413"/>
    </row>
    <row r="571" spans="1:11" ht="23.25" customHeight="1">
      <c r="A571" s="413"/>
      <c r="B571" s="413"/>
      <c r="C571" s="413"/>
      <c r="D571" s="413"/>
      <c r="E571" s="413"/>
      <c r="F571" s="413"/>
      <c r="G571" s="413"/>
      <c r="H571" s="413"/>
      <c r="I571" s="413"/>
      <c r="J571" s="413"/>
      <c r="K571" s="413"/>
    </row>
    <row r="572" spans="1:11" ht="23.25" customHeight="1">
      <c r="A572" s="413"/>
      <c r="B572" s="413"/>
      <c r="C572" s="413"/>
      <c r="D572" s="413"/>
      <c r="E572" s="413"/>
      <c r="F572" s="413"/>
      <c r="G572" s="413"/>
      <c r="H572" s="413"/>
      <c r="I572" s="413"/>
      <c r="J572" s="413"/>
      <c r="K572" s="413"/>
    </row>
    <row r="573" spans="1:11" ht="23.25" customHeight="1">
      <c r="A573" s="413"/>
      <c r="B573" s="413"/>
      <c r="C573" s="413"/>
      <c r="D573" s="413"/>
      <c r="E573" s="413"/>
      <c r="F573" s="413"/>
      <c r="G573" s="413"/>
      <c r="H573" s="413"/>
      <c r="I573" s="413"/>
      <c r="J573" s="413"/>
      <c r="K573" s="413"/>
    </row>
    <row r="574" spans="1:11" ht="23.25" customHeight="1">
      <c r="A574" s="413"/>
      <c r="B574" s="413"/>
      <c r="C574" s="413"/>
      <c r="D574" s="413"/>
      <c r="E574" s="413"/>
      <c r="F574" s="413"/>
      <c r="G574" s="413"/>
      <c r="H574" s="413"/>
      <c r="I574" s="413"/>
      <c r="J574" s="413"/>
      <c r="K574" s="413"/>
    </row>
    <row r="575" spans="1:11" ht="23.25" customHeight="1">
      <c r="A575" s="413"/>
      <c r="B575" s="413"/>
      <c r="C575" s="413"/>
      <c r="D575" s="413"/>
      <c r="E575" s="413"/>
      <c r="F575" s="413"/>
      <c r="G575" s="413"/>
      <c r="H575" s="413"/>
      <c r="I575" s="413"/>
      <c r="J575" s="413"/>
      <c r="K575" s="413"/>
    </row>
    <row r="576" spans="1:11" ht="23.25" customHeight="1">
      <c r="A576" s="413"/>
      <c r="B576" s="413"/>
      <c r="C576" s="413"/>
      <c r="D576" s="413"/>
      <c r="E576" s="413"/>
      <c r="F576" s="413"/>
      <c r="G576" s="413"/>
      <c r="H576" s="413"/>
      <c r="I576" s="413"/>
      <c r="J576" s="413"/>
      <c r="K576" s="413"/>
    </row>
    <row r="577" spans="1:11" ht="23.25" customHeight="1">
      <c r="A577" s="413"/>
      <c r="B577" s="413"/>
      <c r="C577" s="413"/>
      <c r="D577" s="413"/>
      <c r="E577" s="413"/>
      <c r="F577" s="413"/>
      <c r="G577" s="413"/>
      <c r="H577" s="413"/>
      <c r="I577" s="413"/>
      <c r="J577" s="413"/>
      <c r="K577" s="413"/>
    </row>
    <row r="578" spans="1:11" ht="23.25" customHeight="1">
      <c r="A578" s="413"/>
      <c r="B578" s="413"/>
      <c r="C578" s="413"/>
      <c r="D578" s="413"/>
      <c r="E578" s="413"/>
      <c r="F578" s="413"/>
      <c r="G578" s="413"/>
      <c r="H578" s="413"/>
      <c r="I578" s="413"/>
      <c r="J578" s="413"/>
      <c r="K578" s="413"/>
    </row>
    <row r="579" spans="1:11" ht="23.25" customHeight="1">
      <c r="A579" s="413"/>
      <c r="B579" s="413"/>
      <c r="C579" s="413"/>
      <c r="D579" s="413"/>
      <c r="E579" s="413"/>
      <c r="F579" s="413"/>
      <c r="G579" s="413"/>
      <c r="H579" s="413"/>
      <c r="I579" s="413"/>
      <c r="J579" s="413"/>
      <c r="K579" s="413"/>
    </row>
    <row r="580" spans="1:11" ht="23.25" customHeight="1">
      <c r="A580" s="413"/>
      <c r="B580" s="413"/>
      <c r="C580" s="413"/>
      <c r="D580" s="413"/>
      <c r="E580" s="413"/>
      <c r="F580" s="413"/>
      <c r="G580" s="413"/>
      <c r="H580" s="413"/>
      <c r="I580" s="413"/>
      <c r="J580" s="413"/>
      <c r="K580" s="413"/>
    </row>
    <row r="581" spans="1:11" ht="23.25" customHeight="1">
      <c r="A581" s="413"/>
      <c r="B581" s="413"/>
      <c r="C581" s="413"/>
      <c r="D581" s="413"/>
      <c r="E581" s="413"/>
      <c r="F581" s="413"/>
      <c r="G581" s="413"/>
      <c r="H581" s="413"/>
      <c r="I581" s="413"/>
      <c r="J581" s="413"/>
      <c r="K581" s="413"/>
    </row>
    <row r="582" spans="1:11" ht="23.25" customHeight="1">
      <c r="A582" s="413"/>
      <c r="B582" s="413"/>
      <c r="C582" s="413"/>
      <c r="D582" s="413"/>
      <c r="E582" s="413"/>
      <c r="F582" s="413"/>
      <c r="G582" s="413"/>
      <c r="H582" s="413"/>
      <c r="I582" s="413"/>
      <c r="J582" s="413"/>
      <c r="K582" s="413"/>
    </row>
    <row r="583" spans="1:11" ht="23.25" customHeight="1">
      <c r="A583" s="413"/>
      <c r="B583" s="413"/>
      <c r="C583" s="413"/>
      <c r="D583" s="413"/>
      <c r="E583" s="413"/>
      <c r="F583" s="413"/>
      <c r="G583" s="413"/>
      <c r="H583" s="413"/>
      <c r="I583" s="413"/>
      <c r="J583" s="413"/>
      <c r="K583" s="413"/>
    </row>
    <row r="584" spans="1:11" ht="23.25" customHeight="1">
      <c r="A584" s="413"/>
      <c r="B584" s="413"/>
      <c r="C584" s="413"/>
      <c r="D584" s="413"/>
      <c r="E584" s="413"/>
      <c r="F584" s="413"/>
      <c r="G584" s="413"/>
      <c r="H584" s="413"/>
      <c r="I584" s="413"/>
      <c r="J584" s="413"/>
      <c r="K584" s="413"/>
    </row>
    <row r="585" spans="1:11" ht="23.25" customHeight="1">
      <c r="A585" s="413"/>
      <c r="B585" s="413"/>
      <c r="C585" s="413"/>
      <c r="D585" s="413"/>
      <c r="E585" s="413"/>
      <c r="F585" s="413"/>
      <c r="G585" s="413"/>
      <c r="H585" s="413"/>
      <c r="I585" s="413"/>
      <c r="J585" s="413"/>
      <c r="K585" s="413"/>
    </row>
    <row r="586" spans="1:11" ht="23.25" customHeight="1">
      <c r="A586" s="413"/>
      <c r="B586" s="413"/>
      <c r="C586" s="413"/>
      <c r="D586" s="413"/>
      <c r="E586" s="413"/>
      <c r="F586" s="413"/>
      <c r="G586" s="413"/>
      <c r="H586" s="413"/>
      <c r="I586" s="413"/>
      <c r="J586" s="413"/>
      <c r="K586" s="413"/>
    </row>
    <row r="587" spans="1:11" ht="23.25" customHeight="1">
      <c r="A587" s="413"/>
      <c r="B587" s="413"/>
      <c r="C587" s="413"/>
      <c r="D587" s="413"/>
      <c r="E587" s="413"/>
      <c r="F587" s="413"/>
      <c r="G587" s="413"/>
      <c r="H587" s="413"/>
      <c r="I587" s="413"/>
      <c r="J587" s="413"/>
      <c r="K587" s="413"/>
    </row>
    <row r="588" spans="1:11" ht="23.25" customHeight="1">
      <c r="A588" s="413"/>
      <c r="B588" s="413"/>
      <c r="C588" s="413"/>
      <c r="D588" s="413"/>
      <c r="E588" s="413"/>
      <c r="F588" s="413"/>
      <c r="G588" s="413"/>
      <c r="H588" s="413"/>
      <c r="I588" s="413"/>
      <c r="J588" s="413"/>
      <c r="K588" s="413"/>
    </row>
    <row r="589" spans="1:11" ht="23.25" customHeight="1">
      <c r="A589" s="413"/>
      <c r="B589" s="413"/>
      <c r="C589" s="413"/>
      <c r="D589" s="413"/>
      <c r="E589" s="413"/>
      <c r="F589" s="413"/>
      <c r="G589" s="413"/>
      <c r="H589" s="413"/>
      <c r="I589" s="413"/>
      <c r="J589" s="413"/>
      <c r="K589" s="413"/>
    </row>
    <row r="590" spans="1:11" ht="23.25" customHeight="1">
      <c r="A590" s="413"/>
      <c r="B590" s="413"/>
      <c r="C590" s="413"/>
      <c r="D590" s="413"/>
      <c r="E590" s="413"/>
      <c r="F590" s="413"/>
      <c r="G590" s="413"/>
      <c r="H590" s="413"/>
      <c r="I590" s="413"/>
      <c r="J590" s="413"/>
      <c r="K590" s="413"/>
    </row>
    <row r="591" spans="1:11" ht="23.25" customHeight="1">
      <c r="A591" s="413"/>
      <c r="B591" s="413"/>
      <c r="C591" s="413"/>
      <c r="D591" s="413"/>
      <c r="E591" s="413"/>
      <c r="F591" s="413"/>
      <c r="G591" s="413"/>
      <c r="H591" s="413"/>
      <c r="I591" s="413"/>
      <c r="J591" s="413"/>
      <c r="K591" s="413"/>
    </row>
    <row r="592" spans="1:11" ht="23.25" customHeight="1">
      <c r="A592" s="413"/>
      <c r="B592" s="413"/>
      <c r="C592" s="413"/>
      <c r="D592" s="413"/>
      <c r="E592" s="413"/>
      <c r="F592" s="413"/>
      <c r="G592" s="413"/>
      <c r="H592" s="413"/>
      <c r="I592" s="413"/>
      <c r="J592" s="413"/>
      <c r="K592" s="413"/>
    </row>
    <row r="593" spans="1:11" ht="23.25" customHeight="1">
      <c r="A593" s="413"/>
      <c r="B593" s="413"/>
      <c r="C593" s="413"/>
      <c r="D593" s="413"/>
      <c r="E593" s="413"/>
      <c r="F593" s="413"/>
      <c r="G593" s="413"/>
      <c r="H593" s="413"/>
      <c r="I593" s="413"/>
      <c r="J593" s="413"/>
      <c r="K593" s="413"/>
    </row>
    <row r="594" spans="1:11" ht="23.25" customHeight="1">
      <c r="A594" s="413"/>
      <c r="B594" s="413"/>
      <c r="C594" s="413"/>
      <c r="D594" s="413"/>
      <c r="E594" s="413"/>
      <c r="F594" s="413"/>
      <c r="G594" s="413"/>
      <c r="H594" s="413"/>
      <c r="I594" s="413"/>
      <c r="J594" s="413"/>
      <c r="K594" s="413"/>
    </row>
    <row r="595" spans="1:11" ht="23.25" customHeight="1">
      <c r="A595" s="413"/>
      <c r="B595" s="413"/>
      <c r="C595" s="413"/>
      <c r="D595" s="413"/>
      <c r="E595" s="413"/>
      <c r="F595" s="413"/>
      <c r="G595" s="413"/>
      <c r="H595" s="413"/>
      <c r="I595" s="413"/>
      <c r="J595" s="413"/>
      <c r="K595" s="413"/>
    </row>
    <row r="596" spans="1:11" ht="23.25" customHeight="1">
      <c r="A596" s="413"/>
      <c r="B596" s="413"/>
      <c r="C596" s="413"/>
      <c r="D596" s="413"/>
      <c r="E596" s="413"/>
      <c r="F596" s="413"/>
      <c r="G596" s="413"/>
      <c r="H596" s="413"/>
      <c r="I596" s="413"/>
      <c r="J596" s="413"/>
      <c r="K596" s="413"/>
    </row>
    <row r="597" spans="1:11" ht="23.25" customHeight="1">
      <c r="A597" s="413"/>
      <c r="B597" s="413"/>
      <c r="C597" s="413"/>
      <c r="D597" s="413"/>
      <c r="E597" s="413"/>
      <c r="F597" s="413"/>
      <c r="G597" s="413"/>
      <c r="H597" s="413"/>
      <c r="I597" s="413"/>
      <c r="J597" s="413"/>
      <c r="K597" s="413"/>
    </row>
    <row r="598" spans="1:11" ht="23.25" customHeight="1">
      <c r="A598" s="413"/>
      <c r="B598" s="413"/>
      <c r="C598" s="413"/>
      <c r="D598" s="413"/>
      <c r="E598" s="413"/>
      <c r="F598" s="413"/>
      <c r="G598" s="413"/>
      <c r="H598" s="413"/>
      <c r="I598" s="413"/>
      <c r="J598" s="413"/>
      <c r="K598" s="413"/>
    </row>
    <row r="599" spans="1:11" ht="23.25" customHeight="1">
      <c r="A599" s="413"/>
      <c r="B599" s="413"/>
      <c r="C599" s="413"/>
      <c r="D599" s="413"/>
      <c r="E599" s="413"/>
      <c r="F599" s="413"/>
      <c r="G599" s="413"/>
      <c r="H599" s="413"/>
      <c r="I599" s="413"/>
      <c r="J599" s="413"/>
      <c r="K599" s="413"/>
    </row>
    <row r="600" spans="1:11" ht="23.25" customHeight="1">
      <c r="A600" s="413"/>
      <c r="B600" s="413"/>
      <c r="C600" s="413"/>
      <c r="D600" s="413"/>
      <c r="E600" s="413"/>
      <c r="F600" s="413"/>
      <c r="G600" s="413"/>
      <c r="H600" s="413"/>
      <c r="I600" s="413"/>
      <c r="J600" s="413"/>
      <c r="K600" s="413"/>
    </row>
    <row r="601" spans="1:11" ht="23.25" customHeight="1">
      <c r="A601" s="413"/>
      <c r="B601" s="413"/>
      <c r="C601" s="413"/>
      <c r="D601" s="413"/>
      <c r="E601" s="413"/>
      <c r="F601" s="413"/>
      <c r="G601" s="413"/>
      <c r="H601" s="413"/>
      <c r="I601" s="413"/>
      <c r="J601" s="413"/>
      <c r="K601" s="413"/>
    </row>
    <row r="602" spans="1:11" ht="23.25" customHeight="1">
      <c r="A602" s="413"/>
      <c r="B602" s="413"/>
      <c r="C602" s="413"/>
      <c r="D602" s="413"/>
      <c r="E602" s="413"/>
      <c r="F602" s="413"/>
      <c r="G602" s="413"/>
      <c r="H602" s="413"/>
      <c r="I602" s="413"/>
      <c r="J602" s="413"/>
      <c r="K602" s="413"/>
    </row>
    <row r="603" spans="1:11" ht="23.25" customHeight="1">
      <c r="A603" s="413"/>
      <c r="B603" s="413"/>
      <c r="C603" s="413"/>
      <c r="D603" s="413"/>
      <c r="E603" s="413"/>
      <c r="F603" s="413"/>
      <c r="G603" s="413"/>
      <c r="H603" s="413"/>
      <c r="I603" s="413"/>
      <c r="J603" s="413"/>
      <c r="K603" s="413"/>
    </row>
    <row r="604" spans="1:11" ht="23.25" customHeight="1">
      <c r="A604" s="413"/>
      <c r="B604" s="413"/>
      <c r="C604" s="413"/>
      <c r="D604" s="413"/>
      <c r="E604" s="413"/>
      <c r="F604" s="413"/>
      <c r="G604" s="413"/>
      <c r="H604" s="413"/>
      <c r="I604" s="413"/>
      <c r="J604" s="413"/>
      <c r="K604" s="413"/>
    </row>
    <row r="605" spans="1:11" ht="23.25" customHeight="1">
      <c r="A605" s="413"/>
      <c r="B605" s="413"/>
      <c r="C605" s="413"/>
      <c r="D605" s="413"/>
      <c r="E605" s="413"/>
      <c r="F605" s="413"/>
      <c r="G605" s="413"/>
      <c r="H605" s="413"/>
      <c r="I605" s="413"/>
      <c r="J605" s="413"/>
      <c r="K605" s="413"/>
    </row>
    <row r="606" spans="1:11" ht="23.25" customHeight="1">
      <c r="A606" s="413"/>
      <c r="B606" s="413"/>
      <c r="C606" s="413"/>
      <c r="D606" s="413"/>
      <c r="E606" s="413"/>
      <c r="F606" s="413"/>
      <c r="G606" s="413"/>
      <c r="H606" s="413"/>
      <c r="I606" s="413"/>
      <c r="J606" s="413"/>
      <c r="K606" s="413"/>
    </row>
    <row r="607" spans="1:11" ht="23.25" customHeight="1">
      <c r="A607" s="413"/>
      <c r="B607" s="413"/>
      <c r="C607" s="413"/>
      <c r="D607" s="413"/>
      <c r="E607" s="413"/>
      <c r="F607" s="413"/>
      <c r="G607" s="413"/>
      <c r="H607" s="413"/>
      <c r="I607" s="413"/>
      <c r="J607" s="413"/>
      <c r="K607" s="413"/>
    </row>
    <row r="608" spans="1:11" ht="23.25" customHeight="1">
      <c r="A608" s="413"/>
      <c r="B608" s="413"/>
      <c r="C608" s="413"/>
      <c r="D608" s="413"/>
      <c r="E608" s="413"/>
      <c r="F608" s="413"/>
      <c r="G608" s="413"/>
      <c r="H608" s="413"/>
      <c r="I608" s="413"/>
      <c r="J608" s="413"/>
      <c r="K608" s="413"/>
    </row>
    <row r="609" spans="1:11" ht="23.25" customHeight="1">
      <c r="A609" s="413"/>
      <c r="B609" s="413"/>
      <c r="C609" s="413"/>
      <c r="D609" s="413"/>
      <c r="E609" s="413"/>
      <c r="F609" s="413"/>
      <c r="G609" s="413"/>
      <c r="H609" s="413"/>
      <c r="I609" s="413"/>
      <c r="J609" s="413"/>
      <c r="K609" s="413"/>
    </row>
    <row r="610" spans="1:11" ht="23.25" customHeight="1">
      <c r="A610" s="413"/>
      <c r="B610" s="413"/>
      <c r="C610" s="413"/>
      <c r="D610" s="413"/>
      <c r="E610" s="413"/>
      <c r="F610" s="413"/>
      <c r="G610" s="413"/>
      <c r="H610" s="413"/>
      <c r="I610" s="413"/>
      <c r="J610" s="413"/>
      <c r="K610" s="413"/>
    </row>
    <row r="611" spans="1:11" ht="23.25" customHeight="1">
      <c r="A611" s="413"/>
      <c r="B611" s="413"/>
      <c r="C611" s="413"/>
      <c r="D611" s="413"/>
      <c r="E611" s="413"/>
      <c r="F611" s="413"/>
      <c r="G611" s="413"/>
      <c r="H611" s="413"/>
      <c r="I611" s="413"/>
      <c r="J611" s="413"/>
      <c r="K611" s="413"/>
    </row>
    <row r="612" spans="1:11" ht="23.25" customHeight="1">
      <c r="A612" s="413"/>
      <c r="B612" s="413"/>
      <c r="C612" s="413"/>
      <c r="D612" s="413"/>
      <c r="E612" s="413"/>
      <c r="F612" s="413"/>
      <c r="G612" s="413"/>
      <c r="H612" s="413"/>
      <c r="I612" s="413"/>
      <c r="J612" s="413"/>
      <c r="K612" s="413"/>
    </row>
    <row r="613" spans="1:11" ht="23.25" customHeight="1">
      <c r="A613" s="413"/>
      <c r="B613" s="413"/>
      <c r="C613" s="413"/>
      <c r="D613" s="413"/>
      <c r="E613" s="413"/>
      <c r="F613" s="413"/>
      <c r="G613" s="413"/>
      <c r="H613" s="413"/>
      <c r="I613" s="413"/>
      <c r="J613" s="413"/>
      <c r="K613" s="413"/>
    </row>
    <row r="614" spans="1:11" ht="23.25" customHeight="1">
      <c r="A614" s="413"/>
      <c r="B614" s="413"/>
      <c r="C614" s="413"/>
      <c r="D614" s="413"/>
      <c r="E614" s="413"/>
      <c r="F614" s="413"/>
      <c r="G614" s="413"/>
      <c r="H614" s="413"/>
      <c r="I614" s="413"/>
      <c r="J614" s="413"/>
      <c r="K614" s="413"/>
    </row>
    <row r="615" spans="1:11" ht="23.25" customHeight="1">
      <c r="A615" s="413"/>
      <c r="B615" s="413"/>
      <c r="C615" s="413"/>
      <c r="D615" s="413"/>
      <c r="E615" s="413"/>
      <c r="F615" s="413"/>
      <c r="G615" s="413"/>
      <c r="H615" s="413"/>
      <c r="I615" s="413"/>
      <c r="J615" s="413"/>
      <c r="K615" s="413"/>
    </row>
    <row r="616" spans="1:11" ht="23.25" customHeight="1">
      <c r="A616" s="413"/>
      <c r="B616" s="413"/>
      <c r="C616" s="413"/>
      <c r="D616" s="413"/>
      <c r="E616" s="413"/>
      <c r="F616" s="413"/>
      <c r="G616" s="413"/>
      <c r="H616" s="413"/>
      <c r="I616" s="413"/>
      <c r="J616" s="413"/>
      <c r="K616" s="413"/>
    </row>
    <row r="617" spans="1:11" ht="23.25" customHeight="1">
      <c r="A617" s="413"/>
      <c r="B617" s="413"/>
      <c r="C617" s="413"/>
      <c r="D617" s="413"/>
      <c r="E617" s="413"/>
      <c r="F617" s="413"/>
      <c r="G617" s="413"/>
      <c r="H617" s="413"/>
      <c r="I617" s="413"/>
      <c r="J617" s="413"/>
      <c r="K617" s="413"/>
    </row>
    <row r="618" spans="1:11" ht="23.25" customHeight="1">
      <c r="A618" s="413"/>
      <c r="B618" s="413"/>
      <c r="C618" s="413"/>
      <c r="D618" s="413"/>
      <c r="E618" s="413"/>
      <c r="F618" s="413"/>
      <c r="G618" s="413"/>
      <c r="H618" s="413"/>
      <c r="I618" s="413"/>
      <c r="J618" s="413"/>
      <c r="K618" s="413"/>
    </row>
    <row r="619" spans="1:11" ht="23.25" customHeight="1">
      <c r="A619" s="413"/>
      <c r="B619" s="413"/>
      <c r="C619" s="413"/>
      <c r="D619" s="413"/>
      <c r="E619" s="413"/>
      <c r="F619" s="413"/>
      <c r="G619" s="413"/>
      <c r="H619" s="413"/>
      <c r="I619" s="413"/>
      <c r="J619" s="413"/>
      <c r="K619" s="413"/>
    </row>
    <row r="620" spans="1:11" ht="23.25" customHeight="1">
      <c r="A620" s="413"/>
      <c r="B620" s="413"/>
      <c r="C620" s="413"/>
      <c r="D620" s="413"/>
      <c r="E620" s="413"/>
      <c r="F620" s="413"/>
      <c r="G620" s="413"/>
      <c r="H620" s="413"/>
      <c r="I620" s="413"/>
      <c r="J620" s="413"/>
      <c r="K620" s="413"/>
    </row>
    <row r="621" spans="1:11" ht="23.25" customHeight="1">
      <c r="A621" s="413"/>
      <c r="B621" s="413"/>
      <c r="C621" s="413"/>
      <c r="D621" s="413"/>
      <c r="E621" s="413"/>
      <c r="F621" s="413"/>
      <c r="G621" s="413"/>
      <c r="H621" s="413"/>
      <c r="I621" s="413"/>
      <c r="J621" s="413"/>
      <c r="K621" s="413"/>
    </row>
    <row r="622" spans="1:11" ht="23.25" customHeight="1">
      <c r="A622" s="413"/>
      <c r="B622" s="413"/>
      <c r="C622" s="413"/>
      <c r="D622" s="413"/>
      <c r="E622" s="413"/>
      <c r="F622" s="413"/>
      <c r="G622" s="413"/>
      <c r="H622" s="413"/>
      <c r="I622" s="413"/>
      <c r="J622" s="413"/>
      <c r="K622" s="413"/>
    </row>
    <row r="623" spans="1:11" ht="23.25" customHeight="1">
      <c r="A623" s="413"/>
      <c r="B623" s="413"/>
      <c r="C623" s="413"/>
      <c r="D623" s="413"/>
      <c r="E623" s="413"/>
      <c r="F623" s="413"/>
      <c r="G623" s="413"/>
      <c r="H623" s="413"/>
      <c r="I623" s="413"/>
      <c r="J623" s="413"/>
      <c r="K623" s="413"/>
    </row>
    <row r="624" spans="1:11" ht="23.25" customHeight="1">
      <c r="A624" s="413"/>
      <c r="B624" s="413"/>
      <c r="C624" s="413"/>
      <c r="D624" s="413"/>
      <c r="E624" s="413"/>
      <c r="F624" s="413"/>
      <c r="G624" s="413"/>
      <c r="H624" s="413"/>
      <c r="I624" s="413"/>
      <c r="J624" s="413"/>
      <c r="K624" s="413"/>
    </row>
    <row r="625" spans="1:11" ht="23.25" customHeight="1">
      <c r="A625" s="413"/>
      <c r="B625" s="413"/>
      <c r="C625" s="413"/>
      <c r="D625" s="413"/>
      <c r="E625" s="413"/>
      <c r="F625" s="413"/>
      <c r="G625" s="413"/>
      <c r="H625" s="413"/>
      <c r="I625" s="413"/>
      <c r="J625" s="413"/>
      <c r="K625" s="413"/>
    </row>
    <row r="626" spans="1:11" ht="23.25" customHeight="1">
      <c r="A626" s="413"/>
      <c r="B626" s="413"/>
      <c r="C626" s="413"/>
      <c r="D626" s="413"/>
      <c r="E626" s="413"/>
      <c r="F626" s="413"/>
      <c r="G626" s="413"/>
      <c r="H626" s="413"/>
      <c r="I626" s="413"/>
      <c r="J626" s="413"/>
      <c r="K626" s="413"/>
    </row>
    <row r="627" spans="1:11" ht="23.25" customHeight="1">
      <c r="A627" s="413"/>
      <c r="B627" s="413"/>
      <c r="C627" s="413"/>
      <c r="D627" s="413"/>
      <c r="E627" s="413"/>
      <c r="F627" s="413"/>
      <c r="G627" s="413"/>
      <c r="H627" s="413"/>
      <c r="I627" s="413"/>
      <c r="J627" s="413"/>
      <c r="K627" s="413"/>
    </row>
    <row r="628" spans="1:11" ht="23.25" customHeight="1">
      <c r="A628" s="413"/>
      <c r="B628" s="413"/>
      <c r="C628" s="413"/>
      <c r="D628" s="413"/>
      <c r="E628" s="413"/>
      <c r="F628" s="413"/>
      <c r="G628" s="413"/>
      <c r="H628" s="413"/>
      <c r="I628" s="413"/>
      <c r="J628" s="413"/>
      <c r="K628" s="413"/>
    </row>
    <row r="629" spans="1:11" ht="23.25" customHeight="1">
      <c r="A629" s="413"/>
      <c r="B629" s="413"/>
      <c r="C629" s="413"/>
      <c r="D629" s="413"/>
      <c r="E629" s="413"/>
      <c r="F629" s="413"/>
      <c r="G629" s="413"/>
      <c r="H629" s="413"/>
      <c r="I629" s="413"/>
      <c r="J629" s="413"/>
      <c r="K629" s="413"/>
    </row>
    <row r="630" spans="1:11" ht="23.25" customHeight="1">
      <c r="A630" s="413"/>
      <c r="B630" s="413"/>
      <c r="C630" s="413"/>
      <c r="D630" s="413"/>
      <c r="E630" s="413"/>
      <c r="F630" s="413"/>
      <c r="G630" s="413"/>
      <c r="H630" s="413"/>
      <c r="I630" s="413"/>
      <c r="J630" s="413"/>
      <c r="K630" s="413"/>
    </row>
    <row r="631" spans="1:11" ht="23.25" customHeight="1">
      <c r="A631" s="413"/>
      <c r="B631" s="413"/>
      <c r="C631" s="413"/>
      <c r="D631" s="413"/>
      <c r="E631" s="413"/>
      <c r="F631" s="413"/>
      <c r="G631" s="413"/>
      <c r="H631" s="413"/>
      <c r="I631" s="413"/>
      <c r="J631" s="413"/>
      <c r="K631" s="413"/>
    </row>
    <row r="632" spans="1:11" ht="23.25" customHeight="1">
      <c r="A632" s="413"/>
      <c r="B632" s="413"/>
      <c r="C632" s="413"/>
      <c r="D632" s="413"/>
      <c r="E632" s="413"/>
      <c r="F632" s="413"/>
      <c r="G632" s="413"/>
      <c r="H632" s="413"/>
      <c r="I632" s="413"/>
      <c r="J632" s="413"/>
      <c r="K632" s="413"/>
    </row>
    <row r="633" spans="1:11" ht="23.25" customHeight="1">
      <c r="A633" s="413"/>
      <c r="B633" s="413"/>
      <c r="C633" s="413"/>
      <c r="D633" s="413"/>
      <c r="E633" s="413"/>
      <c r="F633" s="413"/>
      <c r="G633" s="413"/>
      <c r="H633" s="413"/>
      <c r="I633" s="413"/>
      <c r="J633" s="413"/>
      <c r="K633" s="413"/>
    </row>
    <row r="634" spans="1:11" ht="23.25" customHeight="1">
      <c r="A634" s="413"/>
      <c r="B634" s="413"/>
      <c r="C634" s="413"/>
      <c r="D634" s="413"/>
      <c r="E634" s="413"/>
      <c r="F634" s="413"/>
      <c r="G634" s="413"/>
      <c r="H634" s="413"/>
      <c r="I634" s="413"/>
      <c r="J634" s="413"/>
      <c r="K634" s="413"/>
    </row>
    <row r="635" spans="1:11" ht="23.25" customHeight="1">
      <c r="A635" s="413"/>
      <c r="B635" s="413"/>
      <c r="C635" s="413"/>
      <c r="D635" s="413"/>
      <c r="E635" s="413"/>
      <c r="F635" s="413"/>
      <c r="G635" s="413"/>
      <c r="H635" s="413"/>
      <c r="I635" s="413"/>
      <c r="J635" s="413"/>
      <c r="K635" s="413"/>
    </row>
    <row r="636" spans="1:11" ht="23.25" customHeight="1">
      <c r="A636" s="413"/>
      <c r="B636" s="413"/>
      <c r="C636" s="413"/>
      <c r="D636" s="413"/>
      <c r="E636" s="413"/>
      <c r="F636" s="413"/>
      <c r="G636" s="413"/>
      <c r="H636" s="413"/>
      <c r="I636" s="413"/>
      <c r="J636" s="413"/>
      <c r="K636" s="413"/>
    </row>
    <row r="637" spans="1:11" ht="23.25" customHeight="1">
      <c r="A637" s="413"/>
      <c r="B637" s="413"/>
      <c r="C637" s="413"/>
      <c r="D637" s="413"/>
      <c r="E637" s="413"/>
      <c r="F637" s="413"/>
      <c r="G637" s="413"/>
      <c r="H637" s="413"/>
      <c r="I637" s="413"/>
      <c r="J637" s="413"/>
      <c r="K637" s="413"/>
    </row>
    <row r="638" spans="1:11" ht="23.25" customHeight="1">
      <c r="A638" s="413"/>
      <c r="B638" s="413"/>
      <c r="C638" s="413"/>
      <c r="D638" s="413"/>
      <c r="E638" s="413"/>
      <c r="F638" s="413"/>
      <c r="G638" s="413"/>
      <c r="H638" s="413"/>
      <c r="I638" s="413"/>
      <c r="J638" s="413"/>
      <c r="K638" s="413"/>
    </row>
    <row r="639" spans="1:11" ht="23.25" customHeight="1">
      <c r="A639" s="413"/>
      <c r="B639" s="413"/>
      <c r="C639" s="413"/>
      <c r="D639" s="413"/>
      <c r="E639" s="413"/>
      <c r="F639" s="413"/>
      <c r="G639" s="413"/>
      <c r="H639" s="413"/>
      <c r="I639" s="413"/>
      <c r="J639" s="413"/>
      <c r="K639" s="413"/>
    </row>
    <row r="640" spans="1:11" ht="23.25" customHeight="1">
      <c r="A640" s="413"/>
      <c r="B640" s="413"/>
      <c r="C640" s="413"/>
      <c r="D640" s="413"/>
      <c r="E640" s="413"/>
      <c r="F640" s="413"/>
      <c r="G640" s="413"/>
      <c r="H640" s="413"/>
      <c r="I640" s="413"/>
      <c r="J640" s="413"/>
      <c r="K640" s="413"/>
    </row>
    <row r="641" spans="1:11" ht="23.25" customHeight="1">
      <c r="A641" s="413"/>
      <c r="B641" s="413"/>
      <c r="C641" s="413"/>
      <c r="D641" s="413"/>
      <c r="E641" s="413"/>
      <c r="F641" s="413"/>
      <c r="G641" s="413"/>
      <c r="H641" s="413"/>
      <c r="I641" s="413"/>
      <c r="J641" s="413"/>
      <c r="K641" s="413"/>
    </row>
    <row r="642" spans="1:11" ht="23.25" customHeight="1">
      <c r="A642" s="413"/>
      <c r="B642" s="413"/>
      <c r="C642" s="413"/>
      <c r="D642" s="413"/>
      <c r="E642" s="413"/>
      <c r="F642" s="413"/>
      <c r="G642" s="413"/>
      <c r="H642" s="413"/>
      <c r="I642" s="413"/>
      <c r="J642" s="413"/>
      <c r="K642" s="413"/>
    </row>
    <row r="643" spans="1:11" ht="23.25" customHeight="1">
      <c r="A643" s="413"/>
      <c r="B643" s="413"/>
      <c r="C643" s="413"/>
      <c r="D643" s="413"/>
      <c r="E643" s="413"/>
      <c r="F643" s="413"/>
      <c r="G643" s="413"/>
      <c r="H643" s="413"/>
      <c r="I643" s="413"/>
      <c r="J643" s="413"/>
      <c r="K643" s="413"/>
    </row>
    <row r="644" spans="1:11" ht="23.25" customHeight="1">
      <c r="A644" s="413"/>
      <c r="B644" s="413"/>
      <c r="C644" s="413"/>
      <c r="D644" s="413"/>
      <c r="E644" s="413"/>
      <c r="F644" s="413"/>
      <c r="G644" s="413"/>
      <c r="H644" s="413"/>
      <c r="I644" s="413"/>
      <c r="J644" s="413"/>
      <c r="K644" s="413"/>
    </row>
    <row r="645" spans="1:11" ht="23.25" customHeight="1">
      <c r="A645" s="413"/>
      <c r="B645" s="413"/>
      <c r="C645" s="413"/>
      <c r="D645" s="413"/>
      <c r="E645" s="413"/>
      <c r="F645" s="413"/>
      <c r="G645" s="413"/>
      <c r="H645" s="413"/>
      <c r="I645" s="413"/>
      <c r="J645" s="413"/>
      <c r="K645" s="413"/>
    </row>
    <row r="646" spans="1:11" ht="23.25" customHeight="1">
      <c r="A646" s="413"/>
      <c r="B646" s="413"/>
      <c r="C646" s="413"/>
      <c r="D646" s="413"/>
      <c r="E646" s="413"/>
      <c r="F646" s="413"/>
      <c r="G646" s="413"/>
      <c r="H646" s="413"/>
      <c r="I646" s="413"/>
      <c r="J646" s="413"/>
      <c r="K646" s="413"/>
    </row>
    <row r="647" spans="1:11" ht="23.25" customHeight="1">
      <c r="A647" s="413"/>
      <c r="B647" s="413"/>
      <c r="C647" s="413"/>
      <c r="D647" s="413"/>
      <c r="E647" s="413"/>
      <c r="F647" s="413"/>
      <c r="G647" s="413"/>
      <c r="H647" s="413"/>
      <c r="I647" s="413"/>
      <c r="J647" s="413"/>
      <c r="K647" s="413"/>
    </row>
    <row r="648" spans="1:11" ht="23.25" customHeight="1">
      <c r="A648" s="413"/>
      <c r="B648" s="413"/>
      <c r="C648" s="413"/>
      <c r="D648" s="413"/>
      <c r="E648" s="413"/>
      <c r="F648" s="413"/>
      <c r="G648" s="413"/>
      <c r="H648" s="413"/>
      <c r="I648" s="413"/>
      <c r="J648" s="413"/>
      <c r="K648" s="413"/>
    </row>
    <row r="649" spans="1:11" ht="23.25" customHeight="1">
      <c r="A649" s="413"/>
      <c r="B649" s="413"/>
      <c r="C649" s="413"/>
      <c r="D649" s="413"/>
      <c r="E649" s="413"/>
      <c r="F649" s="413"/>
      <c r="G649" s="413"/>
      <c r="H649" s="413"/>
      <c r="I649" s="413"/>
      <c r="J649" s="413"/>
      <c r="K649" s="413"/>
    </row>
    <row r="650" spans="1:11" ht="23.25" customHeight="1">
      <c r="A650" s="413"/>
      <c r="B650" s="413"/>
      <c r="C650" s="413"/>
      <c r="D650" s="413"/>
      <c r="E650" s="413"/>
      <c r="F650" s="413"/>
      <c r="G650" s="413"/>
      <c r="H650" s="413"/>
      <c r="I650" s="413"/>
      <c r="J650" s="413"/>
      <c r="K650" s="413"/>
    </row>
    <row r="651" spans="1:11" ht="23.25" customHeight="1">
      <c r="A651" s="413"/>
      <c r="B651" s="413"/>
      <c r="C651" s="413"/>
      <c r="D651" s="413"/>
      <c r="E651" s="413"/>
      <c r="F651" s="413"/>
      <c r="G651" s="413"/>
      <c r="H651" s="413"/>
      <c r="I651" s="413"/>
      <c r="J651" s="413"/>
      <c r="K651" s="413"/>
    </row>
    <row r="652" spans="1:11" ht="23.25" customHeight="1">
      <c r="A652" s="413"/>
      <c r="B652" s="413"/>
      <c r="C652" s="413"/>
      <c r="D652" s="413"/>
      <c r="E652" s="413"/>
      <c r="F652" s="413"/>
      <c r="G652" s="413"/>
      <c r="H652" s="413"/>
      <c r="I652" s="413"/>
      <c r="J652" s="413"/>
      <c r="K652" s="413"/>
    </row>
    <row r="653" spans="1:11" ht="23.25" customHeight="1">
      <c r="A653" s="413"/>
      <c r="B653" s="413"/>
      <c r="C653" s="413"/>
      <c r="D653" s="413"/>
      <c r="E653" s="413"/>
      <c r="F653" s="413"/>
      <c r="G653" s="413"/>
      <c r="H653" s="413"/>
      <c r="I653" s="413"/>
      <c r="J653" s="413"/>
      <c r="K653" s="413"/>
    </row>
    <row r="654" spans="1:11" ht="23.25" customHeight="1">
      <c r="A654" s="413"/>
      <c r="B654" s="413"/>
      <c r="C654" s="413"/>
      <c r="D654" s="413"/>
      <c r="E654" s="413"/>
      <c r="F654" s="413"/>
      <c r="G654" s="413"/>
      <c r="H654" s="413"/>
      <c r="I654" s="413"/>
      <c r="J654" s="413"/>
      <c r="K654" s="413"/>
    </row>
    <row r="655" spans="1:11" ht="23.25" customHeight="1">
      <c r="A655" s="413"/>
      <c r="B655" s="413"/>
      <c r="C655" s="413"/>
      <c r="D655" s="413"/>
      <c r="E655" s="413"/>
      <c r="F655" s="413"/>
      <c r="G655" s="413"/>
      <c r="H655" s="413"/>
      <c r="I655" s="413"/>
      <c r="J655" s="413"/>
      <c r="K655" s="413"/>
    </row>
    <row r="656" spans="1:11" ht="23.25" customHeight="1">
      <c r="A656" s="413"/>
      <c r="B656" s="413"/>
      <c r="C656" s="413"/>
      <c r="D656" s="413"/>
      <c r="E656" s="413"/>
      <c r="F656" s="413"/>
      <c r="G656" s="413"/>
      <c r="H656" s="413"/>
      <c r="I656" s="413"/>
      <c r="J656" s="413"/>
      <c r="K656" s="413"/>
    </row>
    <row r="657" spans="1:11" ht="23.25" customHeight="1">
      <c r="A657" s="413"/>
      <c r="B657" s="413"/>
      <c r="C657" s="413"/>
      <c r="D657" s="413"/>
      <c r="E657" s="413"/>
      <c r="F657" s="413"/>
      <c r="G657" s="413"/>
      <c r="H657" s="413"/>
      <c r="I657" s="413"/>
      <c r="J657" s="413"/>
      <c r="K657" s="413"/>
    </row>
    <row r="658" spans="1:11" ht="23.25" customHeight="1">
      <c r="A658" s="413"/>
      <c r="B658" s="413"/>
      <c r="C658" s="413"/>
      <c r="D658" s="413"/>
      <c r="E658" s="413"/>
      <c r="F658" s="413"/>
      <c r="G658" s="413"/>
      <c r="H658" s="413"/>
      <c r="I658" s="413"/>
      <c r="J658" s="413"/>
      <c r="K658" s="413"/>
    </row>
    <row r="659" spans="1:11" ht="23.25" customHeight="1">
      <c r="A659" s="413"/>
      <c r="B659" s="413"/>
      <c r="C659" s="413"/>
      <c r="D659" s="413"/>
      <c r="E659" s="413"/>
      <c r="F659" s="413"/>
      <c r="G659" s="413"/>
      <c r="H659" s="413"/>
      <c r="I659" s="413"/>
      <c r="J659" s="413"/>
      <c r="K659" s="413"/>
    </row>
    <row r="660" spans="1:11" ht="23.25" customHeight="1">
      <c r="A660" s="413"/>
      <c r="B660" s="413"/>
      <c r="C660" s="413"/>
      <c r="D660" s="413"/>
      <c r="E660" s="413"/>
      <c r="F660" s="413"/>
      <c r="G660" s="413"/>
      <c r="H660" s="413"/>
      <c r="I660" s="413"/>
      <c r="J660" s="413"/>
      <c r="K660" s="413"/>
    </row>
    <row r="661" spans="1:11" ht="23.25" customHeight="1">
      <c r="A661" s="413"/>
      <c r="B661" s="413"/>
      <c r="C661" s="413"/>
      <c r="D661" s="413"/>
      <c r="E661" s="413"/>
      <c r="F661" s="413"/>
      <c r="G661" s="413"/>
      <c r="H661" s="413"/>
      <c r="I661" s="413"/>
      <c r="J661" s="413"/>
      <c r="K661" s="413"/>
    </row>
    <row r="662" spans="1:11" ht="23.25" customHeight="1">
      <c r="A662" s="413"/>
      <c r="B662" s="413"/>
      <c r="C662" s="413"/>
      <c r="D662" s="413"/>
      <c r="E662" s="413"/>
      <c r="F662" s="413"/>
      <c r="G662" s="413"/>
      <c r="H662" s="413"/>
      <c r="I662" s="413"/>
      <c r="J662" s="413"/>
      <c r="K662" s="413"/>
    </row>
    <row r="663" spans="1:11" ht="23.25" customHeight="1">
      <c r="A663" s="413"/>
      <c r="B663" s="413"/>
      <c r="C663" s="413"/>
      <c r="D663" s="413"/>
      <c r="E663" s="413"/>
      <c r="F663" s="413"/>
      <c r="G663" s="413"/>
      <c r="H663" s="413"/>
      <c r="I663" s="413"/>
      <c r="J663" s="413"/>
      <c r="K663" s="413"/>
    </row>
    <row r="664" spans="1:11" ht="23.25" customHeight="1">
      <c r="A664" s="413"/>
      <c r="B664" s="413"/>
      <c r="C664" s="413"/>
      <c r="D664" s="413"/>
      <c r="E664" s="413"/>
      <c r="F664" s="413"/>
      <c r="G664" s="413"/>
      <c r="H664" s="413"/>
      <c r="I664" s="413"/>
      <c r="J664" s="413"/>
      <c r="K664" s="413"/>
    </row>
    <row r="665" spans="1:11" ht="23.25" customHeight="1">
      <c r="A665" s="413"/>
      <c r="B665" s="413"/>
      <c r="C665" s="413"/>
      <c r="D665" s="413"/>
      <c r="E665" s="413"/>
      <c r="F665" s="413"/>
      <c r="G665" s="413"/>
      <c r="H665" s="413"/>
      <c r="I665" s="413"/>
      <c r="J665" s="413"/>
      <c r="K665" s="413"/>
    </row>
    <row r="666" spans="1:11" ht="23.25" customHeight="1">
      <c r="A666" s="413"/>
      <c r="B666" s="413"/>
      <c r="C666" s="413"/>
      <c r="D666" s="413"/>
      <c r="E666" s="413"/>
      <c r="F666" s="413"/>
      <c r="G666" s="413"/>
      <c r="H666" s="413"/>
      <c r="I666" s="413"/>
      <c r="J666" s="413"/>
      <c r="K666" s="413"/>
    </row>
    <row r="667" spans="1:11" ht="23.25" customHeight="1">
      <c r="A667" s="413"/>
      <c r="B667" s="413"/>
      <c r="C667" s="413"/>
      <c r="D667" s="413"/>
      <c r="E667" s="413"/>
      <c r="F667" s="413"/>
      <c r="G667" s="413"/>
      <c r="H667" s="413"/>
      <c r="I667" s="413"/>
      <c r="J667" s="413"/>
      <c r="K667" s="413"/>
    </row>
    <row r="668" spans="1:11" ht="23.25" customHeight="1">
      <c r="A668" s="413"/>
      <c r="B668" s="413"/>
      <c r="C668" s="413"/>
      <c r="D668" s="413"/>
      <c r="E668" s="413"/>
      <c r="F668" s="413"/>
      <c r="G668" s="413"/>
      <c r="H668" s="413"/>
      <c r="I668" s="413"/>
      <c r="J668" s="413"/>
      <c r="K668" s="413"/>
    </row>
    <row r="669" spans="1:11" ht="23.25" customHeight="1">
      <c r="A669" s="413"/>
      <c r="B669" s="413"/>
      <c r="C669" s="413"/>
      <c r="D669" s="413"/>
      <c r="E669" s="413"/>
      <c r="F669" s="413"/>
      <c r="G669" s="413"/>
      <c r="H669" s="413"/>
      <c r="I669" s="413"/>
      <c r="J669" s="413"/>
      <c r="K669" s="413"/>
    </row>
    <row r="670" spans="1:11" ht="23.25" customHeight="1">
      <c r="A670" s="413"/>
      <c r="B670" s="413"/>
      <c r="C670" s="413"/>
      <c r="D670" s="413"/>
      <c r="E670" s="413"/>
      <c r="F670" s="413"/>
      <c r="G670" s="413"/>
      <c r="H670" s="413"/>
      <c r="I670" s="413"/>
      <c r="J670" s="413"/>
      <c r="K670" s="413"/>
    </row>
    <row r="671" spans="1:11" ht="23.25" customHeight="1">
      <c r="A671" s="413"/>
      <c r="B671" s="413"/>
      <c r="C671" s="413"/>
      <c r="D671" s="413"/>
      <c r="E671" s="413"/>
      <c r="F671" s="413"/>
      <c r="G671" s="413"/>
      <c r="H671" s="413"/>
      <c r="I671" s="413"/>
      <c r="J671" s="413"/>
      <c r="K671" s="413"/>
    </row>
    <row r="672" spans="1:11" ht="23.25" customHeight="1">
      <c r="A672" s="413"/>
      <c r="B672" s="413"/>
      <c r="C672" s="413"/>
      <c r="D672" s="413"/>
      <c r="E672" s="413"/>
      <c r="F672" s="413"/>
      <c r="G672" s="413"/>
      <c r="H672" s="413"/>
      <c r="I672" s="413"/>
      <c r="J672" s="413"/>
      <c r="K672" s="413"/>
    </row>
    <row r="673" spans="1:11" ht="23.25" customHeight="1">
      <c r="A673" s="413"/>
      <c r="B673" s="413"/>
      <c r="C673" s="413"/>
      <c r="D673" s="413"/>
      <c r="E673" s="413"/>
      <c r="F673" s="413"/>
      <c r="G673" s="413"/>
      <c r="H673" s="413"/>
      <c r="I673" s="413"/>
      <c r="J673" s="413"/>
      <c r="K673" s="413"/>
    </row>
    <row r="674" spans="1:11" ht="23.25" customHeight="1">
      <c r="A674" s="413"/>
      <c r="B674" s="413"/>
      <c r="C674" s="413"/>
      <c r="D674" s="413"/>
      <c r="E674" s="413"/>
      <c r="F674" s="413"/>
      <c r="G674" s="413"/>
      <c r="H674" s="413"/>
      <c r="I674" s="413"/>
      <c r="J674" s="413"/>
      <c r="K674" s="413"/>
    </row>
    <row r="675" spans="1:11" ht="23.25" customHeight="1">
      <c r="A675" s="413"/>
      <c r="B675" s="413"/>
      <c r="C675" s="413"/>
      <c r="D675" s="413"/>
      <c r="E675" s="413"/>
      <c r="F675" s="413"/>
      <c r="G675" s="413"/>
      <c r="H675" s="413"/>
      <c r="I675" s="413"/>
      <c r="J675" s="413"/>
      <c r="K675" s="413"/>
    </row>
    <row r="676" spans="1:11" ht="23.25" customHeight="1">
      <c r="A676" s="413"/>
      <c r="B676" s="413"/>
      <c r="C676" s="413"/>
      <c r="D676" s="413"/>
      <c r="E676" s="413"/>
      <c r="F676" s="413"/>
      <c r="G676" s="413"/>
      <c r="H676" s="413"/>
      <c r="I676" s="413"/>
      <c r="J676" s="413"/>
      <c r="K676" s="413"/>
    </row>
    <row r="677" spans="1:11" ht="23.25" customHeight="1">
      <c r="A677" s="413"/>
      <c r="B677" s="413"/>
      <c r="C677" s="413"/>
      <c r="D677" s="413"/>
      <c r="E677" s="413"/>
      <c r="F677" s="413"/>
      <c r="G677" s="413"/>
      <c r="H677" s="413"/>
      <c r="I677" s="413"/>
      <c r="J677" s="413"/>
      <c r="K677" s="413"/>
    </row>
    <row r="678" spans="1:11" ht="23.25" customHeight="1">
      <c r="A678" s="413"/>
      <c r="B678" s="413"/>
      <c r="C678" s="413"/>
      <c r="D678" s="413"/>
      <c r="E678" s="413"/>
      <c r="F678" s="413"/>
      <c r="G678" s="413"/>
      <c r="H678" s="413"/>
      <c r="I678" s="413"/>
      <c r="J678" s="413"/>
      <c r="K678" s="413"/>
    </row>
    <row r="679" spans="1:11" ht="23.25" customHeight="1">
      <c r="A679" s="413"/>
      <c r="B679" s="413"/>
      <c r="C679" s="413"/>
      <c r="D679" s="413"/>
      <c r="E679" s="413"/>
      <c r="F679" s="413"/>
      <c r="G679" s="413"/>
      <c r="H679" s="413"/>
      <c r="I679" s="413"/>
      <c r="J679" s="413"/>
      <c r="K679" s="413"/>
    </row>
    <row r="680" spans="1:11" ht="23.25" customHeight="1">
      <c r="A680" s="413"/>
      <c r="B680" s="413"/>
      <c r="C680" s="413"/>
      <c r="D680" s="413"/>
      <c r="E680" s="413"/>
      <c r="F680" s="413"/>
      <c r="G680" s="413"/>
      <c r="H680" s="413"/>
      <c r="I680" s="413"/>
      <c r="J680" s="413"/>
      <c r="K680" s="413"/>
    </row>
    <row r="681" spans="1:11" ht="23.25" customHeight="1">
      <c r="A681" s="413"/>
      <c r="B681" s="413"/>
      <c r="C681" s="413"/>
      <c r="D681" s="413"/>
      <c r="E681" s="413"/>
      <c r="F681" s="413"/>
      <c r="G681" s="413"/>
      <c r="H681" s="413"/>
      <c r="I681" s="413"/>
      <c r="J681" s="413"/>
      <c r="K681" s="413"/>
    </row>
    <row r="682" spans="1:11" ht="23.25" customHeight="1">
      <c r="A682" s="413"/>
      <c r="B682" s="413"/>
      <c r="C682" s="413"/>
      <c r="D682" s="413"/>
      <c r="E682" s="413"/>
      <c r="F682" s="413"/>
      <c r="G682" s="413"/>
      <c r="H682" s="413"/>
      <c r="I682" s="413"/>
      <c r="J682" s="413"/>
      <c r="K682" s="413"/>
    </row>
    <row r="683" spans="1:11" ht="23.25" customHeight="1">
      <c r="A683" s="413"/>
      <c r="B683" s="413"/>
      <c r="C683" s="413"/>
      <c r="D683" s="413"/>
      <c r="E683" s="413"/>
      <c r="F683" s="413"/>
      <c r="G683" s="413"/>
      <c r="H683" s="413"/>
      <c r="I683" s="413"/>
      <c r="J683" s="413"/>
      <c r="K683" s="413"/>
    </row>
    <row r="684" spans="1:11" ht="23.25" customHeight="1">
      <c r="A684" s="413"/>
      <c r="B684" s="413"/>
      <c r="C684" s="413"/>
      <c r="D684" s="413"/>
      <c r="E684" s="413"/>
      <c r="F684" s="413"/>
      <c r="G684" s="413"/>
      <c r="H684" s="413"/>
      <c r="I684" s="413"/>
      <c r="J684" s="413"/>
      <c r="K684" s="413"/>
    </row>
    <row r="685" spans="1:11" ht="23.25" customHeight="1">
      <c r="A685" s="413"/>
      <c r="B685" s="413"/>
      <c r="C685" s="413"/>
      <c r="D685" s="413"/>
      <c r="E685" s="413"/>
      <c r="F685" s="413"/>
      <c r="G685" s="413"/>
      <c r="H685" s="413"/>
      <c r="I685" s="413"/>
      <c r="J685" s="413"/>
      <c r="K685" s="413"/>
    </row>
    <row r="686" spans="1:11" ht="23.25" customHeight="1">
      <c r="A686" s="413"/>
      <c r="B686" s="413"/>
      <c r="C686" s="413"/>
      <c r="D686" s="413"/>
      <c r="E686" s="413"/>
      <c r="F686" s="413"/>
      <c r="G686" s="413"/>
      <c r="H686" s="413"/>
      <c r="I686" s="413"/>
      <c r="J686" s="413"/>
      <c r="K686" s="413"/>
    </row>
    <row r="687" spans="1:11" ht="23.25" customHeight="1">
      <c r="A687" s="413"/>
      <c r="B687" s="413"/>
      <c r="C687" s="413"/>
      <c r="D687" s="413"/>
      <c r="E687" s="413"/>
      <c r="F687" s="413"/>
      <c r="G687" s="413"/>
      <c r="H687" s="413"/>
      <c r="I687" s="413"/>
      <c r="J687" s="413"/>
      <c r="K687" s="413"/>
    </row>
    <row r="688" spans="1:11" ht="23.25" customHeight="1">
      <c r="A688" s="413"/>
      <c r="B688" s="413"/>
      <c r="C688" s="413"/>
      <c r="D688" s="413"/>
      <c r="E688" s="413"/>
      <c r="F688" s="413"/>
      <c r="G688" s="413"/>
      <c r="H688" s="413"/>
      <c r="I688" s="413"/>
      <c r="J688" s="413"/>
      <c r="K688" s="413"/>
    </row>
    <row r="689" spans="1:11" ht="23.25" customHeight="1">
      <c r="A689" s="413"/>
      <c r="B689" s="413"/>
      <c r="C689" s="413"/>
      <c r="D689" s="413"/>
      <c r="E689" s="413"/>
      <c r="F689" s="413"/>
      <c r="G689" s="413"/>
      <c r="H689" s="413"/>
      <c r="I689" s="413"/>
      <c r="J689" s="413"/>
      <c r="K689" s="413"/>
    </row>
    <row r="690" spans="1:11" ht="23.25" customHeight="1">
      <c r="A690" s="413"/>
      <c r="B690" s="413"/>
      <c r="C690" s="413"/>
      <c r="D690" s="413"/>
      <c r="E690" s="413"/>
      <c r="F690" s="413"/>
      <c r="G690" s="413"/>
      <c r="H690" s="413"/>
      <c r="I690" s="413"/>
      <c r="J690" s="413"/>
      <c r="K690" s="413"/>
    </row>
    <row r="691" spans="1:11" ht="23.25" customHeight="1">
      <c r="A691" s="413"/>
      <c r="B691" s="413"/>
      <c r="C691" s="413"/>
      <c r="D691" s="413"/>
      <c r="E691" s="413"/>
      <c r="F691" s="413"/>
      <c r="G691" s="413"/>
      <c r="H691" s="413"/>
      <c r="I691" s="413"/>
      <c r="J691" s="413"/>
      <c r="K691" s="413"/>
    </row>
    <row r="692" spans="1:11" ht="23.25" customHeight="1">
      <c r="A692" s="413"/>
      <c r="B692" s="413"/>
      <c r="C692" s="413"/>
      <c r="D692" s="413"/>
      <c r="E692" s="413"/>
      <c r="F692" s="413"/>
      <c r="G692" s="413"/>
      <c r="H692" s="413"/>
      <c r="I692" s="413"/>
      <c r="J692" s="413"/>
      <c r="K692" s="413"/>
    </row>
    <row r="693" spans="1:11" ht="23.25" customHeight="1">
      <c r="A693" s="413"/>
      <c r="B693" s="413"/>
      <c r="C693" s="413"/>
      <c r="D693" s="413"/>
      <c r="E693" s="413"/>
      <c r="F693" s="413"/>
      <c r="G693" s="413"/>
      <c r="H693" s="413"/>
      <c r="I693" s="413"/>
      <c r="J693" s="413"/>
      <c r="K693" s="413"/>
    </row>
    <row r="694" spans="1:11" ht="23.25" customHeight="1">
      <c r="A694" s="413"/>
      <c r="B694" s="413"/>
      <c r="C694" s="413"/>
      <c r="D694" s="413"/>
      <c r="E694" s="413"/>
      <c r="F694" s="413"/>
      <c r="G694" s="413"/>
      <c r="H694" s="413"/>
      <c r="I694" s="413"/>
      <c r="J694" s="413"/>
      <c r="K694" s="413"/>
    </row>
    <row r="695" spans="1:11" ht="23.25" customHeight="1">
      <c r="A695" s="413"/>
      <c r="B695" s="413"/>
      <c r="C695" s="413"/>
      <c r="D695" s="413"/>
      <c r="E695" s="413"/>
      <c r="F695" s="413"/>
      <c r="G695" s="413"/>
      <c r="H695" s="413"/>
      <c r="I695" s="413"/>
      <c r="J695" s="413"/>
      <c r="K695" s="413"/>
    </row>
    <row r="696" spans="1:11" ht="23.25" customHeight="1">
      <c r="A696" s="413"/>
      <c r="B696" s="413"/>
      <c r="C696" s="413"/>
      <c r="D696" s="413"/>
      <c r="E696" s="413"/>
      <c r="F696" s="413"/>
      <c r="G696" s="413"/>
      <c r="H696" s="413"/>
      <c r="I696" s="413"/>
      <c r="J696" s="413"/>
      <c r="K696" s="413"/>
    </row>
    <row r="697" spans="1:11" ht="23.25" customHeight="1">
      <c r="A697" s="413"/>
      <c r="B697" s="413"/>
      <c r="C697" s="413"/>
      <c r="D697" s="413"/>
      <c r="E697" s="413"/>
      <c r="F697" s="413"/>
      <c r="G697" s="413"/>
      <c r="H697" s="413"/>
      <c r="I697" s="413"/>
      <c r="J697" s="413"/>
      <c r="K697" s="413"/>
    </row>
    <row r="698" spans="1:11" ht="23.25" customHeight="1">
      <c r="A698" s="413"/>
      <c r="B698" s="413"/>
      <c r="C698" s="413"/>
      <c r="D698" s="413"/>
      <c r="E698" s="413"/>
      <c r="F698" s="413"/>
      <c r="G698" s="413"/>
      <c r="H698" s="413"/>
      <c r="I698" s="413"/>
      <c r="J698" s="413"/>
      <c r="K698" s="413"/>
    </row>
    <row r="699" spans="1:11" ht="23.25" customHeight="1">
      <c r="A699" s="413"/>
      <c r="B699" s="413"/>
      <c r="C699" s="413"/>
      <c r="D699" s="413"/>
      <c r="E699" s="413"/>
      <c r="F699" s="413"/>
      <c r="G699" s="413"/>
      <c r="H699" s="413"/>
      <c r="I699" s="413"/>
      <c r="J699" s="413"/>
      <c r="K699" s="413"/>
    </row>
    <row r="700" spans="1:11" ht="23.25" customHeight="1">
      <c r="A700" s="413"/>
      <c r="B700" s="413"/>
      <c r="C700" s="413"/>
      <c r="D700" s="413"/>
      <c r="E700" s="413"/>
      <c r="F700" s="413"/>
      <c r="G700" s="413"/>
      <c r="H700" s="413"/>
      <c r="I700" s="413"/>
      <c r="J700" s="413"/>
      <c r="K700" s="413"/>
    </row>
    <row r="701" spans="1:11" ht="23.25" customHeight="1">
      <c r="A701" s="413"/>
      <c r="B701" s="413"/>
      <c r="C701" s="413"/>
      <c r="D701" s="413"/>
      <c r="E701" s="413"/>
      <c r="F701" s="413"/>
      <c r="G701" s="413"/>
      <c r="H701" s="413"/>
      <c r="I701" s="413"/>
      <c r="J701" s="413"/>
      <c r="K701" s="413"/>
    </row>
    <row r="702" spans="1:11" ht="23.25" customHeight="1">
      <c r="A702" s="413"/>
      <c r="B702" s="413"/>
      <c r="C702" s="413"/>
      <c r="D702" s="413"/>
      <c r="E702" s="413"/>
      <c r="F702" s="413"/>
      <c r="G702" s="413"/>
      <c r="H702" s="413"/>
      <c r="I702" s="413"/>
      <c r="J702" s="413"/>
      <c r="K702" s="413"/>
    </row>
    <row r="703" spans="1:11" ht="23.25" customHeight="1">
      <c r="A703" s="413"/>
      <c r="B703" s="413"/>
      <c r="C703" s="413"/>
      <c r="D703" s="413"/>
      <c r="E703" s="413"/>
      <c r="F703" s="413"/>
      <c r="G703" s="413"/>
      <c r="H703" s="413"/>
      <c r="I703" s="413"/>
      <c r="J703" s="413"/>
      <c r="K703" s="413"/>
    </row>
    <row r="704" spans="1:11" ht="23.25" customHeight="1">
      <c r="A704" s="413"/>
      <c r="B704" s="413"/>
      <c r="C704" s="413"/>
      <c r="D704" s="413"/>
      <c r="E704" s="413"/>
      <c r="F704" s="413"/>
      <c r="G704" s="413"/>
      <c r="H704" s="413"/>
      <c r="I704" s="413"/>
      <c r="J704" s="413"/>
      <c r="K704" s="413"/>
    </row>
    <row r="705" spans="1:11" ht="23.25" customHeight="1">
      <c r="A705" s="413"/>
      <c r="B705" s="413"/>
      <c r="C705" s="413"/>
      <c r="D705" s="413"/>
      <c r="E705" s="413"/>
      <c r="F705" s="413"/>
      <c r="G705" s="413"/>
      <c r="H705" s="413"/>
      <c r="I705" s="413"/>
      <c r="J705" s="413"/>
      <c r="K705" s="413"/>
    </row>
    <row r="706" spans="1:11" ht="23.25" customHeight="1">
      <c r="A706" s="413"/>
      <c r="B706" s="413"/>
      <c r="C706" s="413"/>
      <c r="D706" s="413"/>
      <c r="E706" s="413"/>
      <c r="F706" s="413"/>
      <c r="G706" s="413"/>
      <c r="H706" s="413"/>
      <c r="I706" s="413"/>
      <c r="J706" s="413"/>
      <c r="K706" s="413"/>
    </row>
    <row r="707" spans="1:11" ht="23.25" customHeight="1">
      <c r="A707" s="413"/>
      <c r="B707" s="413"/>
      <c r="C707" s="413"/>
      <c r="D707" s="413"/>
      <c r="E707" s="413"/>
      <c r="F707" s="413"/>
      <c r="G707" s="413"/>
      <c r="H707" s="413"/>
      <c r="I707" s="413"/>
      <c r="J707" s="413"/>
      <c r="K707" s="413"/>
    </row>
    <row r="708" spans="1:11" ht="23.25" customHeight="1">
      <c r="A708" s="413"/>
      <c r="B708" s="413"/>
      <c r="C708" s="413"/>
      <c r="D708" s="413"/>
      <c r="E708" s="413"/>
      <c r="F708" s="413"/>
      <c r="G708" s="413"/>
      <c r="H708" s="413"/>
      <c r="I708" s="413"/>
      <c r="J708" s="413"/>
      <c r="K708" s="413"/>
    </row>
    <row r="709" spans="1:11" ht="23.25" customHeight="1">
      <c r="A709" s="413"/>
      <c r="B709" s="413"/>
      <c r="C709" s="413"/>
      <c r="D709" s="413"/>
      <c r="E709" s="413"/>
      <c r="F709" s="413"/>
      <c r="G709" s="413"/>
      <c r="H709" s="413"/>
      <c r="I709" s="413"/>
      <c r="J709" s="413"/>
      <c r="K709" s="413"/>
    </row>
    <row r="710" spans="1:11" ht="23.25" customHeight="1">
      <c r="A710" s="413"/>
      <c r="B710" s="413"/>
      <c r="C710" s="413"/>
      <c r="D710" s="413"/>
      <c r="E710" s="413"/>
      <c r="F710" s="413"/>
      <c r="G710" s="413"/>
      <c r="H710" s="413"/>
      <c r="I710" s="413"/>
      <c r="J710" s="413"/>
      <c r="K710" s="413"/>
    </row>
    <row r="711" spans="1:11" ht="23.25" customHeight="1">
      <c r="A711" s="413"/>
      <c r="B711" s="413"/>
      <c r="C711" s="413"/>
      <c r="D711" s="413"/>
      <c r="E711" s="413"/>
      <c r="F711" s="413"/>
      <c r="G711" s="413"/>
      <c r="H711" s="413"/>
      <c r="I711" s="413"/>
      <c r="J711" s="413"/>
      <c r="K711" s="413"/>
    </row>
    <row r="712" spans="1:11" ht="23.25" customHeight="1">
      <c r="A712" s="413"/>
      <c r="B712" s="413"/>
      <c r="C712" s="413"/>
      <c r="D712" s="413"/>
      <c r="E712" s="413"/>
      <c r="F712" s="413"/>
      <c r="G712" s="413"/>
      <c r="H712" s="413"/>
      <c r="I712" s="413"/>
      <c r="J712" s="413"/>
      <c r="K712" s="413"/>
    </row>
    <row r="713" spans="1:11" ht="23.25" customHeight="1">
      <c r="A713" s="413"/>
      <c r="B713" s="413"/>
      <c r="C713" s="413"/>
      <c r="D713" s="413"/>
      <c r="E713" s="413"/>
      <c r="F713" s="413"/>
      <c r="G713" s="413"/>
      <c r="H713" s="413"/>
      <c r="I713" s="413"/>
      <c r="J713" s="413"/>
      <c r="K713" s="413"/>
    </row>
    <row r="714" spans="1:11" ht="23.25" customHeight="1">
      <c r="A714" s="413"/>
      <c r="B714" s="413"/>
      <c r="C714" s="413"/>
      <c r="D714" s="413"/>
      <c r="E714" s="413"/>
      <c r="F714" s="413"/>
      <c r="G714" s="413"/>
      <c r="H714" s="413"/>
      <c r="I714" s="413"/>
      <c r="J714" s="413"/>
      <c r="K714" s="413"/>
    </row>
    <row r="715" spans="1:11" ht="23.25" customHeight="1">
      <c r="A715" s="413"/>
      <c r="B715" s="413"/>
      <c r="C715" s="413"/>
      <c r="D715" s="413"/>
      <c r="E715" s="413"/>
      <c r="F715" s="413"/>
      <c r="G715" s="413"/>
      <c r="H715" s="413"/>
      <c r="I715" s="413"/>
      <c r="J715" s="413"/>
      <c r="K715" s="413"/>
    </row>
    <row r="716" spans="1:11" ht="23.25" customHeight="1">
      <c r="A716" s="413"/>
      <c r="B716" s="413"/>
      <c r="C716" s="413"/>
      <c r="D716" s="413"/>
      <c r="E716" s="413"/>
      <c r="F716" s="413"/>
      <c r="G716" s="413"/>
      <c r="H716" s="413"/>
      <c r="I716" s="413"/>
      <c r="J716" s="413"/>
      <c r="K716" s="413"/>
    </row>
    <row r="717" spans="1:11" ht="23.25" customHeight="1">
      <c r="A717" s="413"/>
      <c r="B717" s="413"/>
      <c r="C717" s="413"/>
      <c r="D717" s="413"/>
      <c r="E717" s="413"/>
      <c r="F717" s="413"/>
      <c r="G717" s="413"/>
      <c r="H717" s="413"/>
      <c r="I717" s="413"/>
      <c r="J717" s="413"/>
      <c r="K717" s="413"/>
    </row>
    <row r="718" spans="1:11" ht="23.25" customHeight="1">
      <c r="A718" s="413"/>
      <c r="B718" s="413"/>
      <c r="C718" s="413"/>
      <c r="D718" s="413"/>
      <c r="E718" s="413"/>
      <c r="F718" s="413"/>
      <c r="G718" s="413"/>
      <c r="H718" s="413"/>
      <c r="I718" s="413"/>
      <c r="J718" s="413"/>
      <c r="K718" s="413"/>
    </row>
    <row r="719" spans="1:11" ht="23.25" customHeight="1">
      <c r="A719" s="413"/>
      <c r="B719" s="413"/>
      <c r="C719" s="413"/>
      <c r="D719" s="413"/>
      <c r="E719" s="413"/>
      <c r="F719" s="413"/>
      <c r="G719" s="413"/>
      <c r="H719" s="413"/>
      <c r="I719" s="413"/>
      <c r="J719" s="413"/>
      <c r="K719" s="413"/>
    </row>
    <row r="720" spans="1:11" ht="23.25" customHeight="1">
      <c r="A720" s="413"/>
      <c r="B720" s="413"/>
      <c r="C720" s="413"/>
      <c r="D720" s="413"/>
      <c r="E720" s="413"/>
      <c r="F720" s="413"/>
      <c r="G720" s="413"/>
      <c r="H720" s="413"/>
      <c r="I720" s="413"/>
      <c r="J720" s="413"/>
      <c r="K720" s="413"/>
    </row>
    <row r="721" spans="1:11" ht="23.25" customHeight="1">
      <c r="A721" s="413"/>
      <c r="B721" s="413"/>
      <c r="C721" s="413"/>
      <c r="D721" s="413"/>
      <c r="E721" s="413"/>
      <c r="F721" s="413"/>
      <c r="G721" s="413"/>
      <c r="H721" s="413"/>
      <c r="I721" s="413"/>
      <c r="J721" s="413"/>
      <c r="K721" s="413"/>
    </row>
    <row r="722" spans="1:11" ht="23.25" customHeight="1">
      <c r="A722" s="413"/>
      <c r="B722" s="413"/>
      <c r="C722" s="413"/>
      <c r="D722" s="413"/>
      <c r="E722" s="413"/>
      <c r="F722" s="413"/>
      <c r="G722" s="413"/>
      <c r="H722" s="413"/>
      <c r="I722" s="413"/>
      <c r="J722" s="413"/>
      <c r="K722" s="413"/>
    </row>
    <row r="723" spans="1:11" ht="23.25" customHeight="1">
      <c r="A723" s="413"/>
      <c r="B723" s="413"/>
      <c r="C723" s="413"/>
      <c r="D723" s="413"/>
      <c r="E723" s="413"/>
      <c r="F723" s="413"/>
      <c r="G723" s="413"/>
      <c r="H723" s="413"/>
      <c r="I723" s="413"/>
      <c r="J723" s="413"/>
      <c r="K723" s="413"/>
    </row>
    <row r="724" spans="1:11" ht="23.25" customHeight="1">
      <c r="A724" s="413"/>
      <c r="B724" s="413"/>
      <c r="C724" s="413"/>
      <c r="D724" s="413"/>
      <c r="E724" s="413"/>
      <c r="F724" s="413"/>
      <c r="G724" s="413"/>
      <c r="H724" s="413"/>
      <c r="I724" s="413"/>
      <c r="J724" s="413"/>
      <c r="K724" s="413"/>
    </row>
    <row r="725" spans="1:11" ht="23.25" customHeight="1">
      <c r="A725" s="413"/>
      <c r="B725" s="413"/>
      <c r="C725" s="413"/>
      <c r="D725" s="413"/>
      <c r="E725" s="413"/>
      <c r="F725" s="413"/>
      <c r="G725" s="413"/>
      <c r="H725" s="413"/>
      <c r="I725" s="413"/>
      <c r="J725" s="413"/>
      <c r="K725" s="413"/>
    </row>
    <row r="726" spans="1:11" ht="23.25" customHeight="1">
      <c r="A726" s="413"/>
      <c r="B726" s="413"/>
      <c r="C726" s="413"/>
      <c r="D726" s="413"/>
      <c r="E726" s="413"/>
      <c r="F726" s="413"/>
      <c r="G726" s="413"/>
      <c r="H726" s="413"/>
      <c r="I726" s="413"/>
      <c r="J726" s="413"/>
      <c r="K726" s="413"/>
    </row>
    <row r="727" spans="1:11" ht="23.25" customHeight="1">
      <c r="A727" s="413"/>
      <c r="B727" s="413"/>
      <c r="C727" s="413"/>
      <c r="D727" s="413"/>
      <c r="E727" s="413"/>
      <c r="F727" s="413"/>
      <c r="G727" s="413"/>
      <c r="H727" s="413"/>
      <c r="I727" s="413"/>
      <c r="J727" s="413"/>
      <c r="K727" s="413"/>
    </row>
    <row r="728" spans="1:11" ht="23.25" customHeight="1">
      <c r="A728" s="413"/>
      <c r="B728" s="413"/>
      <c r="C728" s="413"/>
      <c r="D728" s="413"/>
      <c r="E728" s="413"/>
      <c r="F728" s="413"/>
      <c r="G728" s="413"/>
      <c r="H728" s="413"/>
      <c r="I728" s="413"/>
      <c r="J728" s="413"/>
      <c r="K728" s="413"/>
    </row>
    <row r="729" spans="1:11" ht="23.25" customHeight="1">
      <c r="A729" s="413"/>
      <c r="B729" s="413"/>
      <c r="C729" s="413"/>
      <c r="D729" s="413"/>
      <c r="E729" s="413"/>
      <c r="F729" s="413"/>
      <c r="G729" s="413"/>
      <c r="H729" s="413"/>
      <c r="I729" s="413"/>
      <c r="J729" s="413"/>
      <c r="K729" s="413"/>
    </row>
    <row r="730" spans="1:11" ht="23.25" customHeight="1">
      <c r="A730" s="413"/>
      <c r="B730" s="413"/>
      <c r="C730" s="413"/>
      <c r="D730" s="413"/>
      <c r="E730" s="413"/>
      <c r="F730" s="413"/>
      <c r="G730" s="413"/>
      <c r="H730" s="413"/>
      <c r="I730" s="413"/>
      <c r="J730" s="413"/>
      <c r="K730" s="413"/>
    </row>
    <row r="731" spans="1:11" ht="23.25" customHeight="1">
      <c r="A731" s="413"/>
      <c r="B731" s="413"/>
      <c r="C731" s="413"/>
      <c r="D731" s="413"/>
      <c r="E731" s="413"/>
      <c r="F731" s="413"/>
      <c r="G731" s="413"/>
      <c r="H731" s="413"/>
      <c r="I731" s="413"/>
      <c r="J731" s="413"/>
      <c r="K731" s="413"/>
    </row>
    <row r="732" spans="1:11" ht="23.25" customHeight="1">
      <c r="A732" s="413"/>
      <c r="B732" s="413"/>
      <c r="C732" s="413"/>
      <c r="D732" s="413"/>
      <c r="E732" s="413"/>
      <c r="F732" s="413"/>
      <c r="G732" s="413"/>
      <c r="H732" s="413"/>
      <c r="I732" s="413"/>
      <c r="J732" s="413"/>
      <c r="K732" s="413"/>
    </row>
    <row r="733" spans="1:11" ht="23.25" customHeight="1">
      <c r="A733" s="413"/>
      <c r="B733" s="413"/>
      <c r="C733" s="413"/>
      <c r="D733" s="413"/>
      <c r="E733" s="413"/>
      <c r="F733" s="413"/>
      <c r="G733" s="413"/>
      <c r="H733" s="413"/>
      <c r="I733" s="413"/>
      <c r="J733" s="413"/>
      <c r="K733" s="413"/>
    </row>
    <row r="734" spans="1:11" ht="23.25" customHeight="1">
      <c r="A734" s="413"/>
      <c r="B734" s="413"/>
      <c r="C734" s="413"/>
      <c r="D734" s="413"/>
      <c r="E734" s="413"/>
      <c r="F734" s="413"/>
      <c r="G734" s="413"/>
      <c r="H734" s="413"/>
      <c r="I734" s="413"/>
      <c r="J734" s="413"/>
      <c r="K734" s="413"/>
    </row>
    <row r="735" spans="1:11" ht="23.25" customHeight="1">
      <c r="A735" s="413"/>
      <c r="B735" s="413"/>
      <c r="C735" s="413"/>
      <c r="D735" s="413"/>
      <c r="E735" s="413"/>
      <c r="F735" s="413"/>
      <c r="G735" s="413"/>
      <c r="H735" s="413"/>
      <c r="I735" s="413"/>
      <c r="J735" s="413"/>
      <c r="K735" s="413"/>
    </row>
    <row r="736" spans="1:11" ht="23.25" customHeight="1">
      <c r="A736" s="413"/>
      <c r="B736" s="413"/>
      <c r="C736" s="413"/>
      <c r="D736" s="413"/>
      <c r="E736" s="413"/>
      <c r="F736" s="413"/>
      <c r="G736" s="413"/>
      <c r="H736" s="413"/>
      <c r="I736" s="413"/>
      <c r="J736" s="413"/>
      <c r="K736" s="413"/>
    </row>
    <row r="737" spans="1:11" ht="23.25" customHeight="1">
      <c r="A737" s="413"/>
      <c r="B737" s="413"/>
      <c r="C737" s="413"/>
      <c r="D737" s="413"/>
      <c r="E737" s="413"/>
      <c r="F737" s="413"/>
      <c r="G737" s="413"/>
      <c r="H737" s="413"/>
      <c r="I737" s="413"/>
      <c r="J737" s="413"/>
      <c r="K737" s="413"/>
    </row>
    <row r="738" spans="1:11" ht="23.25" customHeight="1">
      <c r="A738" s="413"/>
      <c r="B738" s="413"/>
      <c r="C738" s="413"/>
      <c r="D738" s="413"/>
      <c r="E738" s="413"/>
      <c r="F738" s="413"/>
      <c r="G738" s="413"/>
      <c r="H738" s="413"/>
      <c r="I738" s="413"/>
      <c r="J738" s="413"/>
      <c r="K738" s="413"/>
    </row>
    <row r="739" spans="1:11" ht="23.25" customHeight="1">
      <c r="A739" s="413"/>
      <c r="B739" s="413"/>
      <c r="C739" s="413"/>
      <c r="D739" s="413"/>
      <c r="E739" s="413"/>
      <c r="F739" s="413"/>
      <c r="G739" s="413"/>
      <c r="H739" s="413"/>
      <c r="I739" s="413"/>
      <c r="J739" s="413"/>
      <c r="K739" s="413"/>
    </row>
    <row r="740" spans="1:11" ht="23.25" customHeight="1">
      <c r="A740" s="413"/>
      <c r="B740" s="413"/>
      <c r="C740" s="413"/>
      <c r="D740" s="413"/>
      <c r="E740" s="413"/>
      <c r="F740" s="413"/>
      <c r="G740" s="413"/>
      <c r="H740" s="413"/>
      <c r="I740" s="413"/>
      <c r="J740" s="413"/>
      <c r="K740" s="413"/>
    </row>
    <row r="741" spans="1:11" ht="23.25" customHeight="1">
      <c r="A741" s="413"/>
      <c r="B741" s="413"/>
      <c r="C741" s="413"/>
      <c r="D741" s="413"/>
      <c r="E741" s="413"/>
      <c r="F741" s="413"/>
      <c r="G741" s="413"/>
      <c r="H741" s="413"/>
      <c r="I741" s="413"/>
      <c r="J741" s="413"/>
      <c r="K741" s="413"/>
    </row>
    <row r="742" spans="1:11" ht="23.25" customHeight="1">
      <c r="A742" s="413"/>
      <c r="B742" s="413"/>
      <c r="C742" s="413"/>
      <c r="D742" s="413"/>
      <c r="E742" s="413"/>
      <c r="F742" s="413"/>
      <c r="G742" s="413"/>
      <c r="H742" s="413"/>
      <c r="I742" s="413"/>
      <c r="J742" s="413"/>
      <c r="K742" s="413"/>
    </row>
    <row r="743" spans="1:11" ht="23.25" customHeight="1">
      <c r="A743" s="413"/>
      <c r="B743" s="413"/>
      <c r="C743" s="413"/>
      <c r="D743" s="413"/>
      <c r="E743" s="413"/>
      <c r="F743" s="413"/>
      <c r="G743" s="413"/>
      <c r="H743" s="413"/>
      <c r="I743" s="413"/>
      <c r="J743" s="413"/>
      <c r="K743" s="413"/>
    </row>
    <row r="744" spans="1:11" ht="23.25" customHeight="1">
      <c r="A744" s="413"/>
      <c r="B744" s="413"/>
      <c r="C744" s="413"/>
      <c r="D744" s="413"/>
      <c r="E744" s="413"/>
      <c r="F744" s="413"/>
      <c r="G744" s="413"/>
      <c r="H744" s="413"/>
      <c r="I744" s="413"/>
      <c r="J744" s="413"/>
      <c r="K744" s="413"/>
    </row>
    <row r="745" spans="1:11" ht="23.25" customHeight="1">
      <c r="A745" s="413"/>
      <c r="B745" s="413"/>
      <c r="C745" s="413"/>
      <c r="D745" s="413"/>
      <c r="E745" s="413"/>
      <c r="F745" s="413"/>
      <c r="G745" s="413"/>
      <c r="H745" s="413"/>
      <c r="I745" s="413"/>
      <c r="J745" s="413"/>
      <c r="K745" s="413"/>
    </row>
    <row r="746" spans="1:11" ht="23.25" customHeight="1">
      <c r="A746" s="413"/>
      <c r="B746" s="413"/>
      <c r="C746" s="413"/>
      <c r="D746" s="413"/>
      <c r="E746" s="413"/>
      <c r="F746" s="413"/>
      <c r="G746" s="413"/>
      <c r="H746" s="413"/>
      <c r="I746" s="413"/>
      <c r="J746" s="413"/>
      <c r="K746" s="413"/>
    </row>
    <row r="747" spans="1:11" ht="23.25" customHeight="1">
      <c r="A747" s="413"/>
      <c r="B747" s="413"/>
      <c r="C747" s="413"/>
      <c r="D747" s="413"/>
      <c r="E747" s="413"/>
      <c r="F747" s="413"/>
      <c r="G747" s="413"/>
      <c r="H747" s="413"/>
      <c r="I747" s="413"/>
      <c r="J747" s="413"/>
      <c r="K747" s="413"/>
    </row>
    <row r="748" spans="1:11" ht="23.25" customHeight="1">
      <c r="A748" s="413"/>
      <c r="B748" s="413"/>
      <c r="C748" s="413"/>
      <c r="D748" s="413"/>
      <c r="E748" s="413"/>
      <c r="F748" s="413"/>
      <c r="G748" s="413"/>
      <c r="H748" s="413"/>
      <c r="I748" s="413"/>
      <c r="J748" s="413"/>
      <c r="K748" s="413"/>
    </row>
    <row r="749" spans="1:11" ht="23.25" customHeight="1">
      <c r="A749" s="413"/>
      <c r="B749" s="413"/>
      <c r="C749" s="413"/>
      <c r="D749" s="413"/>
      <c r="E749" s="413"/>
      <c r="F749" s="413"/>
      <c r="G749" s="413"/>
      <c r="H749" s="413"/>
      <c r="I749" s="413"/>
      <c r="J749" s="413"/>
      <c r="K749" s="413"/>
    </row>
    <row r="750" spans="1:11" ht="23.25" customHeight="1">
      <c r="A750" s="413"/>
      <c r="B750" s="413"/>
      <c r="C750" s="413"/>
      <c r="D750" s="413"/>
      <c r="E750" s="413"/>
      <c r="F750" s="413"/>
      <c r="G750" s="413"/>
      <c r="H750" s="413"/>
      <c r="I750" s="413"/>
      <c r="J750" s="413"/>
      <c r="K750" s="413"/>
    </row>
    <row r="751" spans="1:11" ht="23.25" customHeight="1">
      <c r="A751" s="413"/>
      <c r="B751" s="413"/>
      <c r="C751" s="413"/>
      <c r="D751" s="413"/>
      <c r="E751" s="413"/>
      <c r="F751" s="413"/>
      <c r="G751" s="413"/>
      <c r="H751" s="413"/>
      <c r="I751" s="413"/>
      <c r="J751" s="413"/>
      <c r="K751" s="413"/>
    </row>
    <row r="752" spans="1:11" ht="23.25" customHeight="1">
      <c r="A752" s="413"/>
      <c r="B752" s="413"/>
      <c r="C752" s="413"/>
      <c r="D752" s="413"/>
      <c r="E752" s="413"/>
      <c r="F752" s="413"/>
      <c r="G752" s="413"/>
      <c r="H752" s="413"/>
      <c r="I752" s="413"/>
      <c r="J752" s="413"/>
      <c r="K752" s="413"/>
    </row>
    <row r="753" spans="1:11" ht="23.25" customHeight="1">
      <c r="A753" s="413"/>
      <c r="B753" s="413"/>
      <c r="C753" s="413"/>
      <c r="D753" s="413"/>
      <c r="E753" s="413"/>
      <c r="F753" s="413"/>
      <c r="G753" s="413"/>
      <c r="H753" s="413"/>
      <c r="I753" s="413"/>
      <c r="J753" s="413"/>
      <c r="K753" s="413"/>
    </row>
    <row r="754" spans="1:11" ht="23.25" customHeight="1">
      <c r="A754" s="413"/>
      <c r="B754" s="413"/>
      <c r="C754" s="413"/>
      <c r="D754" s="413"/>
      <c r="E754" s="413"/>
      <c r="F754" s="413"/>
      <c r="G754" s="413"/>
      <c r="H754" s="413"/>
      <c r="I754" s="413"/>
      <c r="J754" s="413"/>
      <c r="K754" s="413"/>
    </row>
    <row r="755" spans="1:11" ht="23.25" customHeight="1">
      <c r="A755" s="413"/>
      <c r="B755" s="413"/>
      <c r="C755" s="413"/>
      <c r="D755" s="413"/>
      <c r="E755" s="413"/>
      <c r="F755" s="413"/>
      <c r="G755" s="413"/>
      <c r="H755" s="413"/>
      <c r="I755" s="413"/>
      <c r="J755" s="413"/>
      <c r="K755" s="413"/>
    </row>
    <row r="756" spans="1:11" ht="23.25" customHeight="1">
      <c r="A756" s="413"/>
      <c r="B756" s="413"/>
      <c r="C756" s="413"/>
      <c r="D756" s="413"/>
      <c r="E756" s="413"/>
      <c r="F756" s="413"/>
      <c r="G756" s="413"/>
      <c r="H756" s="413"/>
      <c r="I756" s="413"/>
      <c r="J756" s="413"/>
      <c r="K756" s="413"/>
    </row>
    <row r="757" spans="1:11" ht="23.25" customHeight="1">
      <c r="A757" s="413"/>
      <c r="B757" s="413"/>
      <c r="C757" s="413"/>
      <c r="D757" s="413"/>
      <c r="E757" s="413"/>
      <c r="F757" s="413"/>
      <c r="G757" s="413"/>
      <c r="H757" s="413"/>
      <c r="I757" s="413"/>
      <c r="J757" s="413"/>
      <c r="K757" s="413"/>
    </row>
    <row r="758" spans="1:11" ht="23.25" customHeight="1">
      <c r="A758" s="413"/>
      <c r="B758" s="413"/>
      <c r="C758" s="413"/>
      <c r="D758" s="413"/>
      <c r="E758" s="413"/>
      <c r="F758" s="413"/>
      <c r="G758" s="413"/>
      <c r="H758" s="413"/>
      <c r="I758" s="413"/>
      <c r="J758" s="413"/>
      <c r="K758" s="413"/>
    </row>
    <row r="759" spans="1:11" ht="23.25" customHeight="1">
      <c r="A759" s="413"/>
      <c r="B759" s="413"/>
      <c r="C759" s="413"/>
      <c r="D759" s="413"/>
      <c r="E759" s="413"/>
      <c r="F759" s="413"/>
      <c r="G759" s="413"/>
      <c r="H759" s="413"/>
      <c r="I759" s="413"/>
      <c r="J759" s="413"/>
      <c r="K759" s="413"/>
    </row>
    <row r="760" spans="1:11" ht="23.25" customHeight="1">
      <c r="A760" s="413"/>
      <c r="B760" s="413"/>
      <c r="C760" s="413"/>
      <c r="D760" s="413"/>
      <c r="E760" s="413"/>
      <c r="F760" s="413"/>
      <c r="G760" s="413"/>
      <c r="H760" s="413"/>
      <c r="I760" s="413"/>
      <c r="J760" s="413"/>
      <c r="K760" s="413"/>
    </row>
    <row r="761" spans="1:11" ht="23.25" customHeight="1">
      <c r="A761" s="413"/>
      <c r="B761" s="413"/>
      <c r="C761" s="413"/>
      <c r="D761" s="413"/>
      <c r="E761" s="413"/>
      <c r="F761" s="413"/>
      <c r="G761" s="413"/>
      <c r="H761" s="413"/>
      <c r="I761" s="413"/>
      <c r="J761" s="413"/>
      <c r="K761" s="413"/>
    </row>
    <row r="762" spans="1:11" ht="23.25" customHeight="1">
      <c r="A762" s="413"/>
      <c r="B762" s="413"/>
      <c r="C762" s="413"/>
      <c r="D762" s="413"/>
      <c r="E762" s="413"/>
      <c r="F762" s="413"/>
      <c r="G762" s="413"/>
      <c r="H762" s="413"/>
      <c r="I762" s="413"/>
      <c r="J762" s="413"/>
      <c r="K762" s="413"/>
    </row>
    <row r="763" spans="1:11" ht="23.25" customHeight="1">
      <c r="A763" s="413"/>
      <c r="B763" s="413"/>
      <c r="C763" s="413"/>
      <c r="D763" s="413"/>
      <c r="E763" s="413"/>
      <c r="F763" s="413"/>
      <c r="G763" s="413"/>
      <c r="H763" s="413"/>
      <c r="I763" s="413"/>
      <c r="J763" s="413"/>
      <c r="K763" s="413"/>
    </row>
    <row r="764" spans="1:11" ht="23.25" customHeight="1">
      <c r="A764" s="413"/>
      <c r="B764" s="413"/>
      <c r="C764" s="413"/>
      <c r="D764" s="413"/>
      <c r="E764" s="413"/>
      <c r="F764" s="413"/>
      <c r="G764" s="413"/>
      <c r="H764" s="413"/>
      <c r="I764" s="413"/>
      <c r="J764" s="413"/>
      <c r="K764" s="413"/>
    </row>
    <row r="765" spans="1:11" ht="23.25" customHeight="1">
      <c r="A765" s="413"/>
      <c r="B765" s="413"/>
      <c r="C765" s="413"/>
      <c r="D765" s="413"/>
      <c r="E765" s="413"/>
      <c r="F765" s="413"/>
      <c r="G765" s="413"/>
      <c r="H765" s="413"/>
      <c r="I765" s="413"/>
      <c r="J765" s="413"/>
      <c r="K765" s="413"/>
    </row>
    <row r="766" spans="1:11" ht="23.25" customHeight="1">
      <c r="A766" s="413"/>
      <c r="B766" s="413"/>
      <c r="C766" s="413"/>
      <c r="D766" s="413"/>
      <c r="E766" s="413"/>
      <c r="F766" s="413"/>
      <c r="G766" s="413"/>
      <c r="H766" s="413"/>
      <c r="I766" s="413"/>
      <c r="J766" s="413"/>
      <c r="K766" s="413"/>
    </row>
    <row r="767" spans="1:11" ht="23.25" customHeight="1">
      <c r="A767" s="413"/>
      <c r="B767" s="413"/>
      <c r="C767" s="413"/>
      <c r="D767" s="413"/>
      <c r="E767" s="413"/>
      <c r="F767" s="413"/>
      <c r="G767" s="413"/>
      <c r="H767" s="413"/>
      <c r="I767" s="413"/>
      <c r="J767" s="413"/>
      <c r="K767" s="413"/>
    </row>
    <row r="768" spans="1:11" ht="23.25" customHeight="1">
      <c r="A768" s="413"/>
      <c r="B768" s="413"/>
      <c r="C768" s="413"/>
      <c r="D768" s="413"/>
      <c r="E768" s="413"/>
      <c r="F768" s="413"/>
      <c r="G768" s="413"/>
      <c r="H768" s="413"/>
      <c r="I768" s="413"/>
      <c r="J768" s="413"/>
      <c r="K768" s="413"/>
    </row>
    <row r="769" spans="1:11" ht="23.25" customHeight="1">
      <c r="A769" s="413"/>
      <c r="B769" s="413"/>
      <c r="C769" s="413"/>
      <c r="D769" s="413"/>
      <c r="E769" s="413"/>
      <c r="F769" s="413"/>
      <c r="G769" s="413"/>
      <c r="H769" s="413"/>
      <c r="I769" s="413"/>
      <c r="J769" s="413"/>
      <c r="K769" s="413"/>
    </row>
    <row r="770" spans="1:11" ht="23.25" customHeight="1">
      <c r="A770" s="413"/>
      <c r="B770" s="413"/>
      <c r="C770" s="413"/>
      <c r="D770" s="413"/>
      <c r="E770" s="413"/>
      <c r="F770" s="413"/>
      <c r="G770" s="413"/>
      <c r="H770" s="413"/>
      <c r="I770" s="413"/>
      <c r="J770" s="413"/>
      <c r="K770" s="413"/>
    </row>
    <row r="771" spans="1:11" ht="23.25" customHeight="1">
      <c r="A771" s="413"/>
      <c r="B771" s="413"/>
      <c r="C771" s="413"/>
      <c r="D771" s="413"/>
      <c r="E771" s="413"/>
      <c r="F771" s="413"/>
      <c r="G771" s="413"/>
      <c r="H771" s="413"/>
      <c r="I771" s="413"/>
      <c r="J771" s="413"/>
      <c r="K771" s="413"/>
    </row>
    <row r="772" spans="1:11" ht="23.25" customHeight="1">
      <c r="A772" s="413"/>
      <c r="B772" s="413"/>
      <c r="C772" s="413"/>
      <c r="D772" s="413"/>
      <c r="E772" s="413"/>
      <c r="F772" s="413"/>
      <c r="G772" s="413"/>
      <c r="H772" s="413"/>
      <c r="I772" s="413"/>
      <c r="J772" s="413"/>
      <c r="K772" s="413"/>
    </row>
    <row r="773" spans="1:11" ht="23.25" customHeight="1">
      <c r="A773" s="413"/>
      <c r="B773" s="413"/>
      <c r="C773" s="413"/>
      <c r="D773" s="413"/>
      <c r="E773" s="413"/>
      <c r="F773" s="413"/>
      <c r="G773" s="413"/>
      <c r="H773" s="413"/>
      <c r="I773" s="413"/>
      <c r="J773" s="413"/>
      <c r="K773" s="413"/>
    </row>
    <row r="774" spans="1:11" ht="23.25" customHeight="1">
      <c r="A774" s="413"/>
      <c r="B774" s="413"/>
      <c r="C774" s="413"/>
      <c r="D774" s="413"/>
      <c r="E774" s="413"/>
      <c r="F774" s="413"/>
      <c r="G774" s="413"/>
      <c r="H774" s="413"/>
      <c r="I774" s="413"/>
      <c r="J774" s="413"/>
      <c r="K774" s="413"/>
    </row>
    <row r="775" spans="1:11" ht="23.25" customHeight="1">
      <c r="A775" s="413"/>
      <c r="B775" s="413"/>
      <c r="C775" s="413"/>
      <c r="D775" s="413"/>
      <c r="E775" s="413"/>
      <c r="F775" s="413"/>
      <c r="G775" s="413"/>
      <c r="H775" s="413"/>
      <c r="I775" s="413"/>
      <c r="J775" s="413"/>
      <c r="K775" s="413"/>
    </row>
    <row r="776" spans="1:11" ht="23.25" customHeight="1">
      <c r="A776" s="413"/>
      <c r="B776" s="413"/>
      <c r="C776" s="413"/>
      <c r="D776" s="413"/>
      <c r="E776" s="413"/>
      <c r="F776" s="413"/>
      <c r="G776" s="413"/>
      <c r="H776" s="413"/>
      <c r="I776" s="413"/>
      <c r="J776" s="413"/>
      <c r="K776" s="413"/>
    </row>
    <row r="777" spans="1:11" ht="23.25" customHeight="1">
      <c r="A777" s="413"/>
      <c r="B777" s="413"/>
      <c r="C777" s="413"/>
      <c r="D777" s="413"/>
      <c r="E777" s="413"/>
      <c r="F777" s="413"/>
      <c r="G777" s="413"/>
      <c r="H777" s="413"/>
      <c r="I777" s="413"/>
      <c r="J777" s="413"/>
      <c r="K777" s="413"/>
    </row>
    <row r="778" spans="1:11" ht="23.25" customHeight="1">
      <c r="A778" s="413"/>
      <c r="B778" s="413"/>
      <c r="C778" s="413"/>
      <c r="D778" s="413"/>
      <c r="E778" s="413"/>
      <c r="F778" s="413"/>
      <c r="G778" s="413"/>
      <c r="H778" s="413"/>
      <c r="I778" s="413"/>
      <c r="J778" s="413"/>
      <c r="K778" s="413"/>
    </row>
    <row r="779" spans="1:11" ht="23.25" customHeight="1">
      <c r="A779" s="413"/>
      <c r="B779" s="413"/>
      <c r="C779" s="413"/>
      <c r="D779" s="413"/>
      <c r="E779" s="413"/>
      <c r="F779" s="413"/>
      <c r="G779" s="413"/>
      <c r="H779" s="413"/>
      <c r="I779" s="413"/>
      <c r="J779" s="413"/>
      <c r="K779" s="413"/>
    </row>
    <row r="780" spans="1:11" ht="23.25" customHeight="1">
      <c r="A780" s="413"/>
      <c r="B780" s="413"/>
      <c r="C780" s="413"/>
      <c r="D780" s="413"/>
      <c r="E780" s="413"/>
      <c r="F780" s="413"/>
      <c r="G780" s="413"/>
      <c r="H780" s="413"/>
      <c r="I780" s="413"/>
      <c r="J780" s="413"/>
      <c r="K780" s="413"/>
    </row>
    <row r="781" spans="1:11" ht="23.25" customHeight="1">
      <c r="A781" s="413"/>
      <c r="B781" s="413"/>
      <c r="C781" s="413"/>
      <c r="D781" s="413"/>
      <c r="E781" s="413"/>
      <c r="F781" s="413"/>
      <c r="G781" s="413"/>
      <c r="H781" s="413"/>
      <c r="I781" s="413"/>
      <c r="J781" s="413"/>
      <c r="K781" s="413"/>
    </row>
    <row r="782" spans="1:11" ht="23.25" customHeight="1">
      <c r="A782" s="413"/>
      <c r="B782" s="413"/>
      <c r="C782" s="413"/>
      <c r="D782" s="413"/>
      <c r="E782" s="413"/>
      <c r="F782" s="413"/>
      <c r="G782" s="413"/>
      <c r="H782" s="413"/>
      <c r="I782" s="413"/>
      <c r="J782" s="413"/>
      <c r="K782" s="413"/>
    </row>
    <row r="783" spans="1:11" ht="23.25" customHeight="1">
      <c r="A783" s="413"/>
      <c r="B783" s="413"/>
      <c r="C783" s="413"/>
      <c r="D783" s="413"/>
      <c r="E783" s="413"/>
      <c r="F783" s="413"/>
      <c r="G783" s="413"/>
      <c r="H783" s="413"/>
      <c r="I783" s="413"/>
      <c r="J783" s="413"/>
      <c r="K783" s="413"/>
    </row>
    <row r="784" spans="1:11" ht="23.25" customHeight="1">
      <c r="A784" s="413"/>
      <c r="B784" s="413"/>
      <c r="C784" s="413"/>
      <c r="D784" s="413"/>
      <c r="E784" s="413"/>
      <c r="F784" s="413"/>
      <c r="G784" s="413"/>
      <c r="H784" s="413"/>
      <c r="I784" s="413"/>
      <c r="J784" s="413"/>
      <c r="K784" s="413"/>
    </row>
    <row r="785" spans="1:11" ht="23.25" customHeight="1">
      <c r="A785" s="413"/>
      <c r="B785" s="413"/>
      <c r="C785" s="413"/>
      <c r="D785" s="413"/>
      <c r="E785" s="413"/>
      <c r="F785" s="413"/>
      <c r="G785" s="413"/>
      <c r="H785" s="413"/>
      <c r="I785" s="413"/>
      <c r="J785" s="413"/>
      <c r="K785" s="413"/>
    </row>
    <row r="786" spans="1:11" ht="23.25" customHeight="1">
      <c r="A786" s="413"/>
      <c r="B786" s="413"/>
      <c r="C786" s="413"/>
      <c r="D786" s="413"/>
      <c r="E786" s="413"/>
      <c r="F786" s="413"/>
      <c r="G786" s="413"/>
      <c r="H786" s="413"/>
      <c r="I786" s="413"/>
      <c r="J786" s="413"/>
      <c r="K786" s="413"/>
    </row>
    <row r="787" spans="1:11" ht="23.25" customHeight="1">
      <c r="A787" s="413"/>
      <c r="B787" s="413"/>
      <c r="C787" s="413"/>
      <c r="D787" s="413"/>
      <c r="E787" s="413"/>
      <c r="F787" s="413"/>
      <c r="G787" s="413"/>
      <c r="H787" s="413"/>
      <c r="I787" s="413"/>
      <c r="J787" s="413"/>
      <c r="K787" s="413"/>
    </row>
    <row r="788" spans="1:11" ht="23.25" customHeight="1">
      <c r="A788" s="413"/>
      <c r="B788" s="413"/>
      <c r="C788" s="413"/>
      <c r="D788" s="413"/>
      <c r="E788" s="413"/>
      <c r="F788" s="413"/>
      <c r="G788" s="413"/>
      <c r="H788" s="413"/>
      <c r="I788" s="413"/>
      <c r="J788" s="413"/>
      <c r="K788" s="413"/>
    </row>
    <row r="789" spans="1:11" ht="23.25" customHeight="1">
      <c r="A789" s="413"/>
      <c r="B789" s="413"/>
      <c r="C789" s="413"/>
      <c r="D789" s="413"/>
      <c r="E789" s="413"/>
      <c r="F789" s="413"/>
      <c r="G789" s="413"/>
      <c r="H789" s="413"/>
      <c r="I789" s="413"/>
      <c r="J789" s="413"/>
      <c r="K789" s="413"/>
    </row>
    <row r="790" spans="1:11" ht="23.25" customHeight="1">
      <c r="A790" s="413"/>
      <c r="B790" s="413"/>
      <c r="C790" s="413"/>
      <c r="D790" s="413"/>
      <c r="E790" s="413"/>
      <c r="F790" s="413"/>
      <c r="G790" s="413"/>
      <c r="H790" s="413"/>
      <c r="I790" s="413"/>
      <c r="J790" s="413"/>
      <c r="K790" s="413"/>
    </row>
    <row r="791" spans="1:11" ht="23.25" customHeight="1">
      <c r="A791" s="413"/>
      <c r="B791" s="413"/>
      <c r="C791" s="413"/>
      <c r="D791" s="413"/>
      <c r="E791" s="413"/>
      <c r="F791" s="413"/>
      <c r="G791" s="413"/>
      <c r="H791" s="413"/>
      <c r="I791" s="413"/>
      <c r="J791" s="413"/>
      <c r="K791" s="413"/>
    </row>
    <row r="792" spans="1:11" ht="23.25" customHeight="1">
      <c r="A792" s="413"/>
      <c r="B792" s="413"/>
      <c r="C792" s="413"/>
      <c r="D792" s="413"/>
      <c r="E792" s="413"/>
      <c r="F792" s="413"/>
      <c r="G792" s="413"/>
      <c r="H792" s="413"/>
      <c r="I792" s="413"/>
      <c r="J792" s="413"/>
      <c r="K792" s="413"/>
    </row>
    <row r="793" spans="1:11" ht="23.25" customHeight="1">
      <c r="A793" s="413"/>
      <c r="B793" s="413"/>
      <c r="C793" s="413"/>
      <c r="D793" s="413"/>
      <c r="E793" s="413"/>
      <c r="F793" s="413"/>
      <c r="G793" s="413"/>
      <c r="H793" s="413"/>
      <c r="I793" s="413"/>
      <c r="J793" s="413"/>
      <c r="K793" s="413"/>
    </row>
    <row r="794" spans="1:11" ht="23.25" customHeight="1">
      <c r="A794" s="413"/>
      <c r="B794" s="413"/>
      <c r="C794" s="413"/>
      <c r="D794" s="413"/>
      <c r="E794" s="413"/>
      <c r="F794" s="413"/>
      <c r="G794" s="413"/>
      <c r="H794" s="413"/>
      <c r="I794" s="413"/>
      <c r="J794" s="413"/>
      <c r="K794" s="413"/>
    </row>
    <row r="795" spans="1:11" ht="23.25" customHeight="1">
      <c r="A795" s="413"/>
      <c r="B795" s="413"/>
      <c r="C795" s="413"/>
      <c r="D795" s="413"/>
      <c r="E795" s="413"/>
      <c r="F795" s="413"/>
      <c r="G795" s="413"/>
      <c r="H795" s="413"/>
      <c r="I795" s="413"/>
      <c r="J795" s="413"/>
      <c r="K795" s="413"/>
    </row>
    <row r="796" spans="1:11" ht="23.25" customHeight="1">
      <c r="A796" s="413"/>
      <c r="B796" s="413"/>
      <c r="C796" s="413"/>
      <c r="D796" s="413"/>
      <c r="E796" s="413"/>
      <c r="F796" s="413"/>
      <c r="G796" s="413"/>
      <c r="H796" s="413"/>
      <c r="I796" s="413"/>
      <c r="J796" s="413"/>
      <c r="K796" s="413"/>
    </row>
    <row r="797" spans="1:11" ht="23.25" customHeight="1">
      <c r="A797" s="413"/>
      <c r="B797" s="413"/>
      <c r="C797" s="413"/>
      <c r="D797" s="413"/>
      <c r="E797" s="413"/>
      <c r="F797" s="413"/>
      <c r="G797" s="413"/>
      <c r="H797" s="413"/>
      <c r="I797" s="413"/>
      <c r="J797" s="413"/>
      <c r="K797" s="413"/>
    </row>
    <row r="798" spans="1:11" ht="23.25" customHeight="1">
      <c r="A798" s="413"/>
      <c r="B798" s="413"/>
      <c r="C798" s="413"/>
      <c r="D798" s="413"/>
      <c r="E798" s="413"/>
      <c r="F798" s="413"/>
      <c r="G798" s="413"/>
      <c r="H798" s="413"/>
      <c r="I798" s="413"/>
      <c r="J798" s="413"/>
      <c r="K798" s="413"/>
    </row>
    <row r="799" spans="1:11" ht="23.25" customHeight="1">
      <c r="A799" s="413"/>
      <c r="B799" s="413"/>
      <c r="C799" s="413"/>
      <c r="D799" s="413"/>
      <c r="E799" s="413"/>
      <c r="F799" s="413"/>
      <c r="G799" s="413"/>
      <c r="H799" s="413"/>
      <c r="I799" s="413"/>
      <c r="J799" s="413"/>
      <c r="K799" s="413"/>
    </row>
    <row r="800" spans="1:11" ht="23.25" customHeight="1">
      <c r="A800" s="413"/>
      <c r="B800" s="413"/>
      <c r="C800" s="413"/>
      <c r="D800" s="413"/>
      <c r="E800" s="413"/>
      <c r="F800" s="413"/>
      <c r="G800" s="413"/>
      <c r="H800" s="413"/>
      <c r="I800" s="413"/>
      <c r="J800" s="413"/>
      <c r="K800" s="413"/>
    </row>
    <row r="801" spans="1:11" ht="23.25" customHeight="1">
      <c r="A801" s="413"/>
      <c r="B801" s="413"/>
      <c r="C801" s="413"/>
      <c r="D801" s="413"/>
      <c r="E801" s="413"/>
      <c r="F801" s="413"/>
      <c r="G801" s="413"/>
      <c r="H801" s="413"/>
      <c r="I801" s="413"/>
      <c r="J801" s="413"/>
      <c r="K801" s="413"/>
    </row>
    <row r="802" spans="1:11" ht="23.25" customHeight="1">
      <c r="A802" s="413"/>
      <c r="B802" s="413"/>
      <c r="C802" s="413"/>
      <c r="D802" s="413"/>
      <c r="E802" s="413"/>
      <c r="F802" s="413"/>
      <c r="G802" s="413"/>
      <c r="H802" s="413"/>
      <c r="I802" s="413"/>
      <c r="J802" s="413"/>
      <c r="K802" s="413"/>
    </row>
    <row r="803" spans="1:11" ht="23.25" customHeight="1">
      <c r="A803" s="413"/>
      <c r="B803" s="413"/>
      <c r="C803" s="413"/>
      <c r="D803" s="413"/>
      <c r="E803" s="413"/>
      <c r="F803" s="413"/>
      <c r="G803" s="413"/>
      <c r="H803" s="413"/>
      <c r="I803" s="413"/>
      <c r="J803" s="413"/>
      <c r="K803" s="413"/>
    </row>
    <row r="804" spans="1:11" ht="23.25" customHeight="1">
      <c r="A804" s="413"/>
      <c r="B804" s="413"/>
      <c r="C804" s="413"/>
      <c r="D804" s="413"/>
      <c r="E804" s="413"/>
      <c r="F804" s="413"/>
      <c r="G804" s="413"/>
      <c r="H804" s="413"/>
      <c r="I804" s="413"/>
      <c r="J804" s="413"/>
      <c r="K804" s="413"/>
    </row>
    <row r="805" spans="1:11" ht="23.25" customHeight="1">
      <c r="A805" s="413"/>
      <c r="B805" s="413"/>
      <c r="C805" s="413"/>
      <c r="D805" s="413"/>
      <c r="E805" s="413"/>
      <c r="F805" s="413"/>
      <c r="G805" s="413"/>
      <c r="H805" s="413"/>
      <c r="I805" s="413"/>
      <c r="J805" s="413"/>
      <c r="K805" s="413"/>
    </row>
    <row r="806" spans="1:11" ht="23.25" customHeight="1">
      <c r="A806" s="413"/>
      <c r="B806" s="413"/>
      <c r="C806" s="413"/>
      <c r="D806" s="413"/>
      <c r="E806" s="413"/>
      <c r="F806" s="413"/>
      <c r="G806" s="413"/>
      <c r="H806" s="413"/>
      <c r="I806" s="413"/>
      <c r="J806" s="413"/>
      <c r="K806" s="413"/>
    </row>
    <row r="807" spans="1:11" ht="23.25" customHeight="1">
      <c r="A807" s="413"/>
      <c r="B807" s="413"/>
      <c r="C807" s="413"/>
      <c r="D807" s="413"/>
      <c r="E807" s="413"/>
      <c r="F807" s="413"/>
      <c r="G807" s="413"/>
      <c r="H807" s="413"/>
      <c r="I807" s="413"/>
      <c r="J807" s="413"/>
      <c r="K807" s="413"/>
    </row>
    <row r="808" spans="1:11" ht="23.25" customHeight="1">
      <c r="A808" s="413"/>
      <c r="B808" s="413"/>
      <c r="C808" s="413"/>
      <c r="D808" s="413"/>
      <c r="E808" s="413"/>
      <c r="F808" s="413"/>
      <c r="G808" s="413"/>
      <c r="H808" s="413"/>
      <c r="I808" s="413"/>
      <c r="J808" s="413"/>
      <c r="K808" s="413"/>
    </row>
    <row r="809" spans="1:11" ht="23.25" customHeight="1">
      <c r="A809" s="413"/>
      <c r="B809" s="413"/>
      <c r="C809" s="413"/>
      <c r="D809" s="413"/>
      <c r="E809" s="413"/>
      <c r="F809" s="413"/>
      <c r="G809" s="413"/>
      <c r="H809" s="413"/>
      <c r="I809" s="413"/>
      <c r="J809" s="413"/>
      <c r="K809" s="413"/>
    </row>
    <row r="810" spans="1:11" ht="23.25" customHeight="1">
      <c r="A810" s="413"/>
      <c r="B810" s="413"/>
      <c r="C810" s="413"/>
      <c r="D810" s="413"/>
      <c r="E810" s="413"/>
      <c r="F810" s="413"/>
      <c r="G810" s="413"/>
      <c r="H810" s="413"/>
      <c r="I810" s="413"/>
      <c r="J810" s="413"/>
      <c r="K810" s="413"/>
    </row>
    <row r="811" spans="1:11" ht="23.25" customHeight="1">
      <c r="A811" s="413"/>
      <c r="B811" s="413"/>
      <c r="C811" s="413"/>
      <c r="D811" s="413"/>
      <c r="E811" s="413"/>
      <c r="F811" s="413"/>
      <c r="G811" s="413"/>
      <c r="H811" s="413"/>
      <c r="I811" s="413"/>
      <c r="J811" s="413"/>
      <c r="K811" s="413"/>
    </row>
    <row r="812" spans="1:11" ht="23.25" customHeight="1">
      <c r="A812" s="413"/>
      <c r="B812" s="413"/>
      <c r="C812" s="413"/>
      <c r="D812" s="413"/>
      <c r="E812" s="413"/>
      <c r="F812" s="413"/>
      <c r="G812" s="413"/>
      <c r="H812" s="413"/>
      <c r="I812" s="413"/>
      <c r="J812" s="413"/>
      <c r="K812" s="413"/>
    </row>
    <row r="813" spans="1:11" ht="23.25" customHeight="1">
      <c r="A813" s="413"/>
      <c r="B813" s="413"/>
      <c r="C813" s="413"/>
      <c r="D813" s="413"/>
      <c r="E813" s="413"/>
      <c r="F813" s="413"/>
      <c r="G813" s="413"/>
      <c r="H813" s="413"/>
      <c r="I813" s="413"/>
      <c r="J813" s="413"/>
      <c r="K813" s="413"/>
    </row>
    <row r="814" spans="1:11" ht="23.25" customHeight="1">
      <c r="A814" s="413"/>
      <c r="B814" s="413"/>
      <c r="C814" s="413"/>
      <c r="D814" s="413"/>
      <c r="E814" s="413"/>
      <c r="F814" s="413"/>
      <c r="G814" s="413"/>
      <c r="H814" s="413"/>
      <c r="I814" s="413"/>
      <c r="J814" s="413"/>
      <c r="K814" s="413"/>
    </row>
    <row r="815" spans="1:11" ht="23.25" customHeight="1">
      <c r="A815" s="413"/>
      <c r="B815" s="413"/>
      <c r="C815" s="413"/>
      <c r="D815" s="413"/>
      <c r="E815" s="413"/>
      <c r="F815" s="413"/>
      <c r="G815" s="413"/>
      <c r="H815" s="413"/>
      <c r="I815" s="413"/>
      <c r="J815" s="413"/>
      <c r="K815" s="413"/>
    </row>
    <row r="816" spans="1:11" ht="23.25" customHeight="1">
      <c r="A816" s="413"/>
      <c r="B816" s="413"/>
      <c r="C816" s="413"/>
      <c r="D816" s="413"/>
      <c r="E816" s="413"/>
      <c r="F816" s="413"/>
      <c r="G816" s="413"/>
      <c r="H816" s="413"/>
      <c r="I816" s="413"/>
      <c r="J816" s="413"/>
      <c r="K816" s="413"/>
    </row>
    <row r="817" spans="1:11" ht="23.25" customHeight="1">
      <c r="A817" s="413"/>
      <c r="B817" s="413"/>
      <c r="C817" s="413"/>
      <c r="D817" s="413"/>
      <c r="E817" s="413"/>
      <c r="F817" s="413"/>
      <c r="G817" s="413"/>
      <c r="H817" s="413"/>
      <c r="I817" s="413"/>
      <c r="J817" s="413"/>
      <c r="K817" s="413"/>
    </row>
    <row r="818" spans="1:11" ht="23.25" customHeight="1">
      <c r="A818" s="413"/>
      <c r="B818" s="413"/>
      <c r="C818" s="413"/>
      <c r="D818" s="413"/>
      <c r="E818" s="413"/>
      <c r="F818" s="413"/>
      <c r="G818" s="413"/>
      <c r="H818" s="413"/>
      <c r="I818" s="413"/>
      <c r="J818" s="413"/>
      <c r="K818" s="413"/>
    </row>
    <row r="819" spans="1:11" ht="23.25" customHeight="1">
      <c r="A819" s="413"/>
      <c r="B819" s="413"/>
      <c r="C819" s="413"/>
      <c r="D819" s="413"/>
      <c r="E819" s="413"/>
      <c r="F819" s="413"/>
      <c r="G819" s="413"/>
      <c r="H819" s="413"/>
      <c r="I819" s="413"/>
      <c r="J819" s="413"/>
      <c r="K819" s="413"/>
    </row>
    <row r="820" spans="1:11" ht="23.25" customHeight="1">
      <c r="A820" s="413"/>
      <c r="B820" s="413"/>
      <c r="C820" s="413"/>
      <c r="D820" s="413"/>
      <c r="E820" s="413"/>
      <c r="F820" s="413"/>
      <c r="G820" s="413"/>
      <c r="H820" s="413"/>
      <c r="I820" s="413"/>
      <c r="J820" s="413"/>
      <c r="K820" s="413"/>
    </row>
    <row r="821" spans="1:11" ht="23.25" customHeight="1">
      <c r="A821" s="413"/>
      <c r="B821" s="413"/>
      <c r="C821" s="413"/>
      <c r="D821" s="413"/>
      <c r="E821" s="413"/>
      <c r="F821" s="413"/>
      <c r="G821" s="413"/>
      <c r="H821" s="413"/>
      <c r="I821" s="413"/>
      <c r="J821" s="413"/>
      <c r="K821" s="413"/>
    </row>
    <row r="822" spans="1:11" ht="23.25" customHeight="1">
      <c r="A822" s="413"/>
      <c r="B822" s="413"/>
      <c r="C822" s="413"/>
      <c r="D822" s="413"/>
      <c r="E822" s="413"/>
      <c r="F822" s="413"/>
      <c r="G822" s="413"/>
      <c r="H822" s="413"/>
      <c r="I822" s="413"/>
      <c r="J822" s="413"/>
      <c r="K822" s="413"/>
    </row>
    <row r="823" spans="1:11" ht="23.25" customHeight="1">
      <c r="A823" s="413"/>
      <c r="B823" s="413"/>
      <c r="C823" s="413"/>
      <c r="D823" s="413"/>
      <c r="E823" s="413"/>
      <c r="F823" s="413"/>
      <c r="G823" s="413"/>
      <c r="H823" s="413"/>
      <c r="I823" s="413"/>
      <c r="J823" s="413"/>
      <c r="K823" s="413"/>
    </row>
    <row r="824" spans="1:11" ht="23.25" customHeight="1">
      <c r="A824" s="413"/>
      <c r="B824" s="413"/>
      <c r="C824" s="413"/>
      <c r="D824" s="413"/>
      <c r="E824" s="413"/>
      <c r="F824" s="413"/>
      <c r="G824" s="413"/>
      <c r="H824" s="413"/>
      <c r="I824" s="413"/>
      <c r="J824" s="413"/>
      <c r="K824" s="413"/>
    </row>
    <row r="825" spans="1:11" ht="23.25" customHeight="1">
      <c r="A825" s="413"/>
      <c r="B825" s="413"/>
      <c r="C825" s="413"/>
      <c r="D825" s="413"/>
      <c r="E825" s="413"/>
      <c r="F825" s="413"/>
      <c r="G825" s="413"/>
      <c r="H825" s="413"/>
      <c r="I825" s="413"/>
      <c r="J825" s="413"/>
      <c r="K825" s="413"/>
    </row>
    <row r="826" spans="1:11" ht="23.25" customHeight="1">
      <c r="A826" s="413"/>
      <c r="B826" s="413"/>
      <c r="C826" s="413"/>
      <c r="D826" s="413"/>
      <c r="E826" s="413"/>
      <c r="F826" s="413"/>
      <c r="G826" s="413"/>
      <c r="H826" s="413"/>
      <c r="I826" s="413"/>
      <c r="J826" s="413"/>
      <c r="K826" s="413"/>
    </row>
    <row r="827" spans="1:11" ht="23.25" customHeight="1">
      <c r="A827" s="413"/>
      <c r="B827" s="413"/>
      <c r="C827" s="413"/>
      <c r="D827" s="413"/>
      <c r="E827" s="413"/>
      <c r="F827" s="413"/>
      <c r="G827" s="413"/>
      <c r="H827" s="413"/>
      <c r="I827" s="413"/>
      <c r="J827" s="413"/>
      <c r="K827" s="413"/>
    </row>
    <row r="828" spans="1:11" ht="23.25" customHeight="1">
      <c r="A828" s="413"/>
      <c r="B828" s="413"/>
      <c r="C828" s="413"/>
      <c r="D828" s="413"/>
      <c r="E828" s="413"/>
      <c r="F828" s="413"/>
      <c r="G828" s="413"/>
      <c r="H828" s="413"/>
      <c r="I828" s="413"/>
      <c r="J828" s="413"/>
      <c r="K828" s="413"/>
    </row>
    <row r="829" spans="1:11" ht="23.25" customHeight="1">
      <c r="A829" s="413"/>
      <c r="B829" s="413"/>
      <c r="C829" s="413"/>
      <c r="D829" s="413"/>
      <c r="E829" s="413"/>
      <c r="F829" s="413"/>
      <c r="G829" s="413"/>
      <c r="H829" s="413"/>
      <c r="I829" s="413"/>
      <c r="J829" s="413"/>
      <c r="K829" s="413"/>
    </row>
    <row r="830" spans="1:11" ht="23.25" customHeight="1">
      <c r="A830" s="413"/>
      <c r="B830" s="413"/>
      <c r="C830" s="413"/>
      <c r="D830" s="413"/>
      <c r="E830" s="413"/>
      <c r="F830" s="413"/>
      <c r="G830" s="413"/>
      <c r="H830" s="413"/>
      <c r="I830" s="413"/>
      <c r="J830" s="413"/>
      <c r="K830" s="413"/>
    </row>
    <row r="831" spans="1:11" ht="23.25" customHeight="1">
      <c r="A831" s="413"/>
      <c r="B831" s="413"/>
      <c r="C831" s="413"/>
      <c r="D831" s="413"/>
      <c r="E831" s="413"/>
      <c r="F831" s="413"/>
      <c r="G831" s="413"/>
      <c r="H831" s="413"/>
      <c r="I831" s="413"/>
      <c r="J831" s="413"/>
      <c r="K831" s="413"/>
    </row>
    <row r="832" spans="1:11" ht="23.25" customHeight="1">
      <c r="A832" s="413"/>
      <c r="B832" s="413"/>
      <c r="C832" s="413"/>
      <c r="D832" s="413"/>
      <c r="E832" s="413"/>
      <c r="F832" s="413"/>
      <c r="G832" s="413"/>
      <c r="H832" s="413"/>
      <c r="I832" s="413"/>
      <c r="J832" s="413"/>
      <c r="K832" s="413"/>
    </row>
    <row r="833" spans="1:11" ht="23.25" customHeight="1">
      <c r="A833" s="413"/>
      <c r="B833" s="413"/>
      <c r="C833" s="413"/>
      <c r="D833" s="413"/>
      <c r="E833" s="413"/>
      <c r="F833" s="413"/>
      <c r="G833" s="413"/>
      <c r="H833" s="413"/>
      <c r="I833" s="413"/>
      <c r="J833" s="413"/>
      <c r="K833" s="413"/>
    </row>
    <row r="834" spans="1:11" ht="23.25" customHeight="1">
      <c r="A834" s="413"/>
      <c r="B834" s="413"/>
      <c r="C834" s="413"/>
      <c r="D834" s="413"/>
      <c r="E834" s="413"/>
      <c r="F834" s="413"/>
      <c r="G834" s="413"/>
      <c r="H834" s="413"/>
      <c r="I834" s="413"/>
      <c r="J834" s="413"/>
      <c r="K834" s="413"/>
    </row>
    <row r="835" spans="1:11" ht="23.25" customHeight="1">
      <c r="A835" s="413"/>
      <c r="B835" s="413"/>
      <c r="C835" s="413"/>
      <c r="D835" s="413"/>
      <c r="E835" s="413"/>
      <c r="F835" s="413"/>
      <c r="G835" s="413"/>
      <c r="H835" s="413"/>
      <c r="I835" s="413"/>
      <c r="J835" s="413"/>
      <c r="K835" s="413"/>
    </row>
    <row r="836" spans="1:11" ht="23.25" customHeight="1">
      <c r="A836" s="413"/>
      <c r="B836" s="413"/>
      <c r="C836" s="413"/>
      <c r="D836" s="413"/>
      <c r="E836" s="413"/>
      <c r="F836" s="413"/>
      <c r="G836" s="413"/>
      <c r="H836" s="413"/>
      <c r="I836" s="413"/>
      <c r="J836" s="413"/>
      <c r="K836" s="413"/>
    </row>
    <row r="837" spans="1:11" ht="23.25" customHeight="1">
      <c r="A837" s="413"/>
      <c r="B837" s="413"/>
      <c r="C837" s="413"/>
      <c r="D837" s="413"/>
      <c r="E837" s="413"/>
      <c r="F837" s="413"/>
      <c r="G837" s="413"/>
      <c r="H837" s="413"/>
      <c r="I837" s="413"/>
      <c r="J837" s="413"/>
      <c r="K837" s="413"/>
    </row>
    <row r="838" spans="1:11" ht="23.25" customHeight="1">
      <c r="A838" s="413"/>
      <c r="B838" s="413"/>
      <c r="C838" s="413"/>
      <c r="D838" s="413"/>
      <c r="E838" s="413"/>
      <c r="F838" s="413"/>
      <c r="G838" s="413"/>
      <c r="H838" s="413"/>
      <c r="I838" s="413"/>
      <c r="J838" s="413"/>
      <c r="K838" s="413"/>
    </row>
    <row r="839" spans="1:11" ht="23.25" customHeight="1">
      <c r="A839" s="413"/>
      <c r="B839" s="413"/>
      <c r="C839" s="413"/>
      <c r="D839" s="413"/>
      <c r="E839" s="413"/>
      <c r="F839" s="413"/>
      <c r="G839" s="413"/>
      <c r="H839" s="413"/>
      <c r="I839" s="413"/>
      <c r="J839" s="413"/>
      <c r="K839" s="413"/>
    </row>
    <row r="840" spans="1:11" ht="23.25" customHeight="1">
      <c r="A840" s="413"/>
      <c r="B840" s="413"/>
      <c r="C840" s="413"/>
      <c r="D840" s="413"/>
      <c r="E840" s="413"/>
      <c r="F840" s="413"/>
      <c r="G840" s="413"/>
      <c r="H840" s="413"/>
      <c r="I840" s="413"/>
      <c r="J840" s="413"/>
      <c r="K840" s="413"/>
    </row>
    <row r="841" spans="1:11" ht="23.25" customHeight="1">
      <c r="A841" s="413"/>
      <c r="B841" s="413"/>
      <c r="C841" s="413"/>
      <c r="D841" s="413"/>
      <c r="E841" s="413"/>
      <c r="F841" s="413"/>
      <c r="G841" s="413"/>
      <c r="H841" s="413"/>
      <c r="I841" s="413"/>
      <c r="J841" s="413"/>
      <c r="K841" s="413"/>
    </row>
    <row r="842" spans="1:11" ht="23.25" customHeight="1">
      <c r="A842" s="413"/>
      <c r="B842" s="413"/>
      <c r="C842" s="413"/>
      <c r="D842" s="413"/>
      <c r="E842" s="413"/>
      <c r="F842" s="413"/>
      <c r="G842" s="413"/>
      <c r="H842" s="413"/>
      <c r="I842" s="413"/>
      <c r="J842" s="413"/>
      <c r="K842" s="413"/>
    </row>
    <row r="843" spans="1:11" ht="23.25" customHeight="1">
      <c r="A843" s="413"/>
      <c r="B843" s="413"/>
      <c r="C843" s="413"/>
      <c r="D843" s="413"/>
      <c r="E843" s="413"/>
      <c r="F843" s="413"/>
      <c r="G843" s="413"/>
      <c r="H843" s="413"/>
      <c r="I843" s="413"/>
      <c r="J843" s="413"/>
      <c r="K843" s="413"/>
    </row>
    <row r="844" spans="1:11" ht="23.25" customHeight="1">
      <c r="A844" s="413"/>
      <c r="B844" s="413"/>
      <c r="C844" s="413"/>
      <c r="D844" s="413"/>
      <c r="E844" s="413"/>
      <c r="F844" s="413"/>
      <c r="G844" s="413"/>
      <c r="H844" s="413"/>
      <c r="I844" s="413"/>
      <c r="J844" s="413"/>
      <c r="K844" s="413"/>
    </row>
    <row r="845" spans="1:11" ht="23.25" customHeight="1">
      <c r="A845" s="413"/>
      <c r="B845" s="413"/>
      <c r="C845" s="413"/>
      <c r="D845" s="413"/>
      <c r="E845" s="413"/>
      <c r="F845" s="413"/>
      <c r="G845" s="413"/>
      <c r="H845" s="413"/>
      <c r="I845" s="413"/>
      <c r="J845" s="413"/>
      <c r="K845" s="413"/>
    </row>
    <row r="846" spans="1:11" ht="23.25" customHeight="1">
      <c r="A846" s="413"/>
      <c r="B846" s="413"/>
      <c r="C846" s="413"/>
      <c r="D846" s="413"/>
      <c r="E846" s="413"/>
      <c r="F846" s="413"/>
      <c r="G846" s="413"/>
      <c r="H846" s="413"/>
      <c r="I846" s="413"/>
      <c r="J846" s="413"/>
      <c r="K846" s="413"/>
    </row>
    <row r="847" spans="1:11" ht="23.25" customHeight="1">
      <c r="A847" s="413"/>
      <c r="B847" s="413"/>
      <c r="C847" s="413"/>
      <c r="D847" s="413"/>
      <c r="E847" s="413"/>
      <c r="F847" s="413"/>
      <c r="G847" s="413"/>
      <c r="H847" s="413"/>
      <c r="I847" s="413"/>
      <c r="J847" s="413"/>
      <c r="K847" s="413"/>
    </row>
    <row r="848" spans="1:11" ht="23.25" customHeight="1">
      <c r="A848" s="413"/>
      <c r="B848" s="413"/>
      <c r="C848" s="413"/>
      <c r="D848" s="413"/>
      <c r="E848" s="413"/>
      <c r="F848" s="413"/>
      <c r="G848" s="413"/>
      <c r="H848" s="413"/>
      <c r="I848" s="413"/>
      <c r="J848" s="413"/>
      <c r="K848" s="413"/>
    </row>
    <row r="849" spans="1:11" ht="23.25" customHeight="1">
      <c r="A849" s="413"/>
      <c r="B849" s="413"/>
      <c r="C849" s="413"/>
      <c r="D849" s="413"/>
      <c r="E849" s="413"/>
      <c r="F849" s="413"/>
      <c r="G849" s="413"/>
      <c r="H849" s="413"/>
      <c r="I849" s="413"/>
      <c r="J849" s="413"/>
      <c r="K849" s="413"/>
    </row>
    <row r="850" spans="1:11" ht="23.25" customHeight="1">
      <c r="A850" s="413"/>
      <c r="B850" s="413"/>
      <c r="C850" s="413"/>
      <c r="D850" s="413"/>
      <c r="E850" s="413"/>
      <c r="F850" s="413"/>
      <c r="G850" s="413"/>
      <c r="H850" s="413"/>
      <c r="I850" s="413"/>
      <c r="J850" s="413"/>
      <c r="K850" s="413"/>
    </row>
    <row r="851" spans="1:11" ht="23.25" customHeight="1">
      <c r="A851" s="413"/>
      <c r="B851" s="413"/>
      <c r="C851" s="413"/>
      <c r="D851" s="413"/>
      <c r="E851" s="413"/>
      <c r="F851" s="413"/>
      <c r="G851" s="413"/>
      <c r="H851" s="413"/>
      <c r="I851" s="413"/>
      <c r="J851" s="413"/>
      <c r="K851" s="413"/>
    </row>
    <row r="852" spans="1:11" ht="23.25" customHeight="1">
      <c r="A852" s="413"/>
      <c r="B852" s="413"/>
      <c r="C852" s="413"/>
      <c r="D852" s="413"/>
      <c r="E852" s="413"/>
      <c r="F852" s="413"/>
      <c r="G852" s="413"/>
      <c r="H852" s="413"/>
      <c r="I852" s="413"/>
      <c r="J852" s="413"/>
      <c r="K852" s="413"/>
    </row>
    <row r="853" spans="1:11" ht="23.25" customHeight="1">
      <c r="A853" s="413"/>
      <c r="B853" s="413"/>
      <c r="C853" s="413"/>
      <c r="D853" s="413"/>
      <c r="E853" s="413"/>
      <c r="F853" s="413"/>
      <c r="G853" s="413"/>
      <c r="H853" s="413"/>
      <c r="I853" s="413"/>
      <c r="J853" s="413"/>
      <c r="K853" s="413"/>
    </row>
    <row r="854" spans="1:11" ht="23.25" customHeight="1">
      <c r="A854" s="413"/>
      <c r="B854" s="413"/>
      <c r="C854" s="413"/>
      <c r="D854" s="413"/>
      <c r="E854" s="413"/>
      <c r="F854" s="413"/>
      <c r="G854" s="413"/>
      <c r="H854" s="413"/>
      <c r="I854" s="413"/>
      <c r="J854" s="413"/>
      <c r="K854" s="413"/>
    </row>
    <row r="855" spans="1:11" ht="23.25" customHeight="1">
      <c r="A855" s="413"/>
      <c r="B855" s="413"/>
      <c r="C855" s="413"/>
      <c r="D855" s="413"/>
      <c r="E855" s="413"/>
      <c r="F855" s="413"/>
      <c r="G855" s="413"/>
      <c r="H855" s="413"/>
      <c r="I855" s="413"/>
      <c r="J855" s="413"/>
      <c r="K855" s="413"/>
    </row>
    <row r="856" spans="1:11" ht="23.25" customHeight="1">
      <c r="A856" s="413"/>
      <c r="B856" s="413"/>
      <c r="C856" s="413"/>
      <c r="D856" s="413"/>
      <c r="E856" s="413"/>
      <c r="F856" s="413"/>
      <c r="G856" s="413"/>
      <c r="H856" s="413"/>
      <c r="I856" s="413"/>
      <c r="J856" s="413"/>
      <c r="K856" s="413"/>
    </row>
    <row r="857" spans="1:11" ht="23.25" customHeight="1">
      <c r="A857" s="413"/>
      <c r="B857" s="413"/>
      <c r="C857" s="413"/>
      <c r="D857" s="413"/>
      <c r="E857" s="413"/>
      <c r="F857" s="413"/>
      <c r="G857" s="413"/>
      <c r="H857" s="413"/>
      <c r="I857" s="413"/>
      <c r="J857" s="413"/>
      <c r="K857" s="413"/>
    </row>
    <row r="858" spans="1:11" ht="23.25" customHeight="1">
      <c r="A858" s="413"/>
      <c r="B858" s="413"/>
      <c r="C858" s="413"/>
      <c r="D858" s="413"/>
      <c r="E858" s="413"/>
      <c r="F858" s="413"/>
      <c r="G858" s="413"/>
      <c r="H858" s="413"/>
      <c r="I858" s="413"/>
      <c r="J858" s="413"/>
      <c r="K858" s="413"/>
    </row>
    <row r="859" spans="1:11" ht="23.25" customHeight="1">
      <c r="A859" s="413"/>
      <c r="B859" s="413"/>
      <c r="C859" s="413"/>
      <c r="D859" s="413"/>
      <c r="E859" s="413"/>
      <c r="F859" s="413"/>
      <c r="G859" s="413"/>
      <c r="H859" s="413"/>
      <c r="I859" s="413"/>
      <c r="J859" s="413"/>
      <c r="K859" s="413"/>
    </row>
    <row r="860" spans="1:11" ht="23.25" customHeight="1">
      <c r="A860" s="413"/>
      <c r="B860" s="413"/>
      <c r="C860" s="413"/>
      <c r="D860" s="413"/>
      <c r="E860" s="413"/>
      <c r="F860" s="413"/>
      <c r="G860" s="413"/>
      <c r="H860" s="413"/>
      <c r="I860" s="413"/>
      <c r="J860" s="413"/>
      <c r="K860" s="413"/>
    </row>
    <row r="861" spans="1:11" ht="23.25" customHeight="1">
      <c r="A861" s="413"/>
      <c r="B861" s="413"/>
      <c r="C861" s="413"/>
      <c r="D861" s="413"/>
      <c r="E861" s="413"/>
      <c r="F861" s="413"/>
      <c r="G861" s="413"/>
      <c r="H861" s="413"/>
      <c r="I861" s="413"/>
      <c r="J861" s="413"/>
      <c r="K861" s="413"/>
    </row>
    <row r="862" spans="1:11" ht="23.25" customHeight="1">
      <c r="A862" s="413"/>
      <c r="B862" s="413"/>
      <c r="C862" s="413"/>
      <c r="D862" s="413"/>
      <c r="E862" s="413"/>
      <c r="F862" s="413"/>
      <c r="G862" s="413"/>
      <c r="H862" s="413"/>
      <c r="I862" s="413"/>
      <c r="J862" s="413"/>
      <c r="K862" s="413"/>
    </row>
    <row r="863" spans="1:11" ht="23.25" customHeight="1">
      <c r="A863" s="413"/>
      <c r="B863" s="413"/>
      <c r="C863" s="413"/>
      <c r="D863" s="413"/>
      <c r="E863" s="413"/>
      <c r="F863" s="413"/>
      <c r="G863" s="413"/>
      <c r="H863" s="413"/>
      <c r="I863" s="413"/>
      <c r="J863" s="413"/>
      <c r="K863" s="413"/>
    </row>
    <row r="864" spans="1:11" ht="23.25" customHeight="1">
      <c r="A864" s="413"/>
      <c r="B864" s="413"/>
      <c r="C864" s="413"/>
      <c r="D864" s="413"/>
      <c r="E864" s="413"/>
      <c r="F864" s="413"/>
      <c r="G864" s="413"/>
      <c r="H864" s="413"/>
      <c r="I864" s="413"/>
      <c r="J864" s="413"/>
      <c r="K864" s="413"/>
    </row>
    <row r="865" spans="1:11" ht="23.25" customHeight="1">
      <c r="A865" s="413"/>
      <c r="B865" s="413"/>
      <c r="C865" s="413"/>
      <c r="D865" s="413"/>
      <c r="E865" s="413"/>
      <c r="F865" s="413"/>
      <c r="G865" s="413"/>
      <c r="H865" s="413"/>
      <c r="I865" s="413"/>
      <c r="J865" s="413"/>
      <c r="K865" s="413"/>
    </row>
    <row r="866" spans="1:11" ht="23.25" customHeight="1">
      <c r="A866" s="413"/>
      <c r="B866" s="413"/>
      <c r="C866" s="413"/>
      <c r="D866" s="413"/>
      <c r="E866" s="413"/>
      <c r="F866" s="413"/>
      <c r="G866" s="413"/>
      <c r="H866" s="413"/>
      <c r="I866" s="413"/>
      <c r="J866" s="413"/>
      <c r="K866" s="413"/>
    </row>
    <row r="867" spans="1:11" ht="23.25" customHeight="1">
      <c r="A867" s="413"/>
      <c r="B867" s="413"/>
      <c r="C867" s="413"/>
      <c r="D867" s="413"/>
      <c r="E867" s="413"/>
      <c r="F867" s="413"/>
      <c r="G867" s="413"/>
      <c r="H867" s="413"/>
      <c r="I867" s="413"/>
      <c r="J867" s="413"/>
      <c r="K867" s="413"/>
    </row>
    <row r="868" spans="1:11" ht="23.25" customHeight="1">
      <c r="A868" s="413"/>
      <c r="B868" s="413"/>
      <c r="C868" s="413"/>
      <c r="D868" s="413"/>
      <c r="E868" s="413"/>
      <c r="F868" s="413"/>
      <c r="G868" s="413"/>
      <c r="H868" s="413"/>
      <c r="I868" s="413"/>
      <c r="J868" s="413"/>
      <c r="K868" s="413"/>
    </row>
    <row r="869" spans="1:11" ht="23.25" customHeight="1">
      <c r="A869" s="413"/>
      <c r="B869" s="413"/>
      <c r="C869" s="413"/>
      <c r="D869" s="413"/>
      <c r="E869" s="413"/>
      <c r="F869" s="413"/>
      <c r="G869" s="413"/>
      <c r="H869" s="413"/>
      <c r="I869" s="413"/>
      <c r="J869" s="413"/>
      <c r="K869" s="413"/>
    </row>
    <row r="870" spans="1:11" ht="23.25" customHeight="1">
      <c r="A870" s="413"/>
      <c r="B870" s="413"/>
      <c r="C870" s="413"/>
      <c r="D870" s="413"/>
      <c r="E870" s="413"/>
      <c r="F870" s="413"/>
      <c r="G870" s="413"/>
      <c r="H870" s="413"/>
      <c r="I870" s="413"/>
      <c r="J870" s="413"/>
      <c r="K870" s="413"/>
    </row>
    <row r="871" spans="1:11" ht="23.25" customHeight="1">
      <c r="A871" s="413"/>
      <c r="B871" s="413"/>
      <c r="C871" s="413"/>
      <c r="D871" s="413"/>
      <c r="E871" s="413"/>
      <c r="F871" s="413"/>
      <c r="G871" s="413"/>
      <c r="H871" s="413"/>
      <c r="I871" s="413"/>
      <c r="J871" s="413"/>
      <c r="K871" s="413"/>
    </row>
    <row r="872" spans="1:11" ht="23.25" customHeight="1">
      <c r="A872" s="413"/>
      <c r="B872" s="413"/>
      <c r="C872" s="413"/>
      <c r="D872" s="413"/>
      <c r="E872" s="413"/>
      <c r="F872" s="413"/>
      <c r="G872" s="413"/>
      <c r="H872" s="413"/>
      <c r="I872" s="413"/>
      <c r="J872" s="413"/>
      <c r="K872" s="413"/>
    </row>
    <row r="873" spans="1:11" ht="23.25" customHeight="1">
      <c r="A873" s="413"/>
      <c r="B873" s="413"/>
      <c r="C873" s="413"/>
      <c r="D873" s="413"/>
      <c r="E873" s="413"/>
      <c r="F873" s="413"/>
      <c r="G873" s="413"/>
      <c r="H873" s="413"/>
      <c r="I873" s="413"/>
      <c r="J873" s="413"/>
      <c r="K873" s="413"/>
    </row>
    <row r="874" spans="1:11" ht="23.25" customHeight="1">
      <c r="A874" s="413"/>
      <c r="B874" s="413"/>
      <c r="C874" s="413"/>
      <c r="D874" s="413"/>
      <c r="E874" s="413"/>
      <c r="F874" s="413"/>
      <c r="G874" s="413"/>
      <c r="H874" s="413"/>
      <c r="I874" s="413"/>
      <c r="J874" s="413"/>
      <c r="K874" s="413"/>
    </row>
    <row r="875" spans="1:11" ht="23.25" customHeight="1">
      <c r="A875" s="413"/>
      <c r="B875" s="413"/>
      <c r="C875" s="413"/>
      <c r="D875" s="413"/>
      <c r="E875" s="413"/>
      <c r="F875" s="413"/>
      <c r="G875" s="413"/>
      <c r="H875" s="413"/>
      <c r="I875" s="413"/>
      <c r="J875" s="413"/>
      <c r="K875" s="413"/>
    </row>
    <row r="876" spans="1:11" ht="23.25" customHeight="1">
      <c r="A876" s="413"/>
      <c r="B876" s="413"/>
      <c r="C876" s="413"/>
      <c r="D876" s="413"/>
      <c r="E876" s="413"/>
      <c r="F876" s="413"/>
      <c r="G876" s="413"/>
      <c r="H876" s="413"/>
      <c r="I876" s="413"/>
      <c r="J876" s="413"/>
      <c r="K876" s="413"/>
    </row>
    <row r="877" spans="1:11" ht="23.25" customHeight="1">
      <c r="A877" s="413"/>
      <c r="B877" s="413"/>
      <c r="C877" s="413"/>
      <c r="D877" s="413"/>
      <c r="E877" s="413"/>
      <c r="F877" s="413"/>
      <c r="G877" s="413"/>
      <c r="H877" s="413"/>
      <c r="I877" s="413"/>
      <c r="J877" s="413"/>
      <c r="K877" s="413"/>
    </row>
    <row r="878" spans="1:11" ht="23.25" customHeight="1">
      <c r="A878" s="413"/>
      <c r="B878" s="413"/>
      <c r="C878" s="413"/>
      <c r="D878" s="413"/>
      <c r="E878" s="413"/>
      <c r="F878" s="413"/>
      <c r="G878" s="413"/>
      <c r="H878" s="413"/>
      <c r="I878" s="413"/>
      <c r="J878" s="413"/>
      <c r="K878" s="413"/>
    </row>
    <row r="879" spans="1:11" ht="23.25" customHeight="1">
      <c r="A879" s="413"/>
      <c r="B879" s="413"/>
      <c r="C879" s="413"/>
      <c r="D879" s="413"/>
      <c r="E879" s="413"/>
      <c r="F879" s="413"/>
      <c r="G879" s="413"/>
      <c r="H879" s="413"/>
      <c r="I879" s="413"/>
      <c r="J879" s="413"/>
      <c r="K879" s="413"/>
    </row>
    <row r="880" spans="1:11" ht="23.25" customHeight="1">
      <c r="A880" s="413"/>
      <c r="B880" s="413"/>
      <c r="C880" s="413"/>
      <c r="D880" s="413"/>
      <c r="E880" s="413"/>
      <c r="F880" s="413"/>
      <c r="G880" s="413"/>
      <c r="H880" s="413"/>
      <c r="I880" s="413"/>
      <c r="J880" s="413"/>
      <c r="K880" s="413"/>
    </row>
    <row r="881" spans="1:11" ht="23.25" customHeight="1">
      <c r="A881" s="413"/>
      <c r="B881" s="413"/>
      <c r="C881" s="413"/>
      <c r="D881" s="413"/>
      <c r="E881" s="413"/>
      <c r="F881" s="413"/>
      <c r="G881" s="413"/>
      <c r="H881" s="413"/>
      <c r="I881" s="413"/>
      <c r="J881" s="413"/>
      <c r="K881" s="413"/>
    </row>
    <row r="882" spans="1:11" ht="23.25" customHeight="1">
      <c r="A882" s="413"/>
      <c r="B882" s="413"/>
      <c r="C882" s="413"/>
      <c r="D882" s="413"/>
      <c r="E882" s="413"/>
      <c r="F882" s="413"/>
      <c r="G882" s="413"/>
      <c r="H882" s="413"/>
      <c r="I882" s="413"/>
      <c r="J882" s="413"/>
      <c r="K882" s="413"/>
    </row>
    <row r="883" spans="1:11" ht="23.25" customHeight="1">
      <c r="A883" s="413"/>
      <c r="B883" s="413"/>
      <c r="C883" s="413"/>
      <c r="D883" s="413"/>
      <c r="E883" s="413"/>
      <c r="F883" s="413"/>
      <c r="G883" s="413"/>
      <c r="H883" s="413"/>
      <c r="I883" s="413"/>
      <c r="J883" s="413"/>
      <c r="K883" s="413"/>
    </row>
    <row r="884" spans="1:11" ht="23.25" customHeight="1">
      <c r="A884" s="413"/>
      <c r="B884" s="413"/>
      <c r="C884" s="413"/>
      <c r="D884" s="413"/>
      <c r="E884" s="413"/>
      <c r="F884" s="413"/>
      <c r="G884" s="413"/>
      <c r="H884" s="413"/>
      <c r="I884" s="413"/>
      <c r="J884" s="413"/>
      <c r="K884" s="413"/>
    </row>
    <row r="885" spans="1:11" ht="23.25" customHeight="1">
      <c r="A885" s="413"/>
      <c r="B885" s="413"/>
      <c r="C885" s="413"/>
      <c r="D885" s="413"/>
      <c r="E885" s="413"/>
      <c r="F885" s="413"/>
      <c r="G885" s="413"/>
      <c r="H885" s="413"/>
      <c r="I885" s="413"/>
      <c r="J885" s="413"/>
      <c r="K885" s="413"/>
    </row>
    <row r="886" spans="1:11" ht="23.25" customHeight="1">
      <c r="A886" s="413"/>
      <c r="B886" s="413"/>
      <c r="C886" s="413"/>
      <c r="D886" s="413"/>
      <c r="E886" s="413"/>
      <c r="F886" s="413"/>
      <c r="G886" s="413"/>
      <c r="H886" s="413"/>
      <c r="I886" s="413"/>
      <c r="J886" s="413"/>
      <c r="K886" s="413"/>
    </row>
    <row r="887" spans="1:11" ht="23.25" customHeight="1">
      <c r="A887" s="413"/>
      <c r="B887" s="413"/>
      <c r="C887" s="413"/>
      <c r="D887" s="413"/>
      <c r="E887" s="413"/>
      <c r="F887" s="413"/>
      <c r="G887" s="413"/>
      <c r="H887" s="413"/>
      <c r="I887" s="413"/>
      <c r="J887" s="413"/>
      <c r="K887" s="413"/>
    </row>
    <row r="888" spans="1:11" ht="23.25" customHeight="1">
      <c r="A888" s="413"/>
      <c r="B888" s="413"/>
      <c r="C888" s="413"/>
      <c r="D888" s="413"/>
      <c r="E888" s="413"/>
      <c r="F888" s="413"/>
      <c r="G888" s="413"/>
      <c r="H888" s="413"/>
      <c r="I888" s="413"/>
      <c r="J888" s="413"/>
      <c r="K888" s="413"/>
    </row>
    <row r="889" spans="1:11" ht="23.25" customHeight="1">
      <c r="A889" s="413"/>
      <c r="B889" s="413"/>
      <c r="C889" s="413"/>
      <c r="D889" s="413"/>
      <c r="E889" s="413"/>
      <c r="F889" s="413"/>
      <c r="G889" s="413"/>
      <c r="H889" s="413"/>
      <c r="I889" s="413"/>
      <c r="J889" s="413"/>
      <c r="K889" s="413"/>
    </row>
    <row r="890" spans="1:11" ht="23.25" customHeight="1">
      <c r="A890" s="413"/>
      <c r="B890" s="413"/>
      <c r="C890" s="413"/>
      <c r="D890" s="413"/>
      <c r="E890" s="413"/>
      <c r="F890" s="413"/>
      <c r="G890" s="413"/>
      <c r="H890" s="413"/>
      <c r="I890" s="413"/>
      <c r="J890" s="413"/>
      <c r="K890" s="413"/>
    </row>
    <row r="891" spans="1:11" ht="23.25" customHeight="1">
      <c r="A891" s="413"/>
      <c r="B891" s="413"/>
      <c r="C891" s="413"/>
      <c r="D891" s="413"/>
      <c r="E891" s="413"/>
      <c r="F891" s="413"/>
      <c r="G891" s="413"/>
      <c r="H891" s="413"/>
      <c r="I891" s="413"/>
      <c r="J891" s="413"/>
      <c r="K891" s="413"/>
    </row>
    <row r="892" spans="1:11" ht="23.25" customHeight="1">
      <c r="A892" s="413"/>
      <c r="B892" s="413"/>
      <c r="C892" s="413"/>
      <c r="D892" s="413"/>
      <c r="E892" s="413"/>
      <c r="F892" s="413"/>
      <c r="G892" s="413"/>
      <c r="H892" s="413"/>
      <c r="I892" s="413"/>
      <c r="J892" s="413"/>
      <c r="K892" s="413"/>
    </row>
    <row r="893" spans="1:11" ht="23.25" customHeight="1">
      <c r="A893" s="413"/>
      <c r="B893" s="413"/>
      <c r="C893" s="413"/>
      <c r="D893" s="413"/>
      <c r="E893" s="413"/>
      <c r="F893" s="413"/>
      <c r="G893" s="413"/>
      <c r="H893" s="413"/>
      <c r="I893" s="413"/>
      <c r="J893" s="413"/>
      <c r="K893" s="413"/>
    </row>
    <row r="894" spans="1:11" ht="23.25" customHeight="1">
      <c r="A894" s="413"/>
      <c r="B894" s="413"/>
      <c r="C894" s="413"/>
      <c r="D894" s="413"/>
      <c r="E894" s="413"/>
      <c r="F894" s="413"/>
      <c r="G894" s="413"/>
      <c r="H894" s="413"/>
      <c r="I894" s="413"/>
      <c r="J894" s="413"/>
      <c r="K894" s="413"/>
    </row>
    <row r="895" spans="1:11" ht="23.25" customHeight="1">
      <c r="A895" s="413"/>
      <c r="B895" s="413"/>
      <c r="C895" s="413"/>
      <c r="D895" s="413"/>
      <c r="E895" s="413"/>
      <c r="F895" s="413"/>
      <c r="G895" s="413"/>
      <c r="H895" s="413"/>
      <c r="I895" s="413"/>
      <c r="J895" s="413"/>
      <c r="K895" s="413"/>
    </row>
    <row r="896" spans="1:11" ht="23.25" customHeight="1">
      <c r="A896" s="413"/>
      <c r="B896" s="413"/>
      <c r="C896" s="413"/>
      <c r="D896" s="413"/>
      <c r="E896" s="413"/>
      <c r="F896" s="413"/>
      <c r="G896" s="413"/>
      <c r="H896" s="413"/>
      <c r="I896" s="413"/>
      <c r="J896" s="413"/>
      <c r="K896" s="413"/>
    </row>
    <row r="897" spans="1:11" ht="23.25" customHeight="1">
      <c r="A897" s="413"/>
      <c r="B897" s="413"/>
      <c r="C897" s="413"/>
      <c r="D897" s="413"/>
      <c r="E897" s="413"/>
      <c r="F897" s="413"/>
      <c r="G897" s="413"/>
      <c r="H897" s="413"/>
      <c r="I897" s="413"/>
      <c r="J897" s="413"/>
      <c r="K897" s="413"/>
    </row>
    <row r="898" spans="1:11" ht="23.25" customHeight="1">
      <c r="A898" s="413"/>
      <c r="B898" s="413"/>
      <c r="C898" s="413"/>
      <c r="D898" s="413"/>
      <c r="E898" s="413"/>
      <c r="F898" s="413"/>
      <c r="G898" s="413"/>
      <c r="H898" s="413"/>
      <c r="I898" s="413"/>
      <c r="J898" s="413"/>
      <c r="K898" s="413"/>
    </row>
    <row r="899" spans="1:11" ht="23.25" customHeight="1">
      <c r="A899" s="413"/>
      <c r="B899" s="413"/>
      <c r="C899" s="413"/>
      <c r="D899" s="413"/>
      <c r="E899" s="413"/>
      <c r="F899" s="413"/>
      <c r="G899" s="413"/>
      <c r="H899" s="413"/>
      <c r="I899" s="413"/>
      <c r="J899" s="413"/>
      <c r="K899" s="413"/>
    </row>
    <row r="900" spans="1:11" ht="23.25" customHeight="1">
      <c r="A900" s="413"/>
      <c r="B900" s="413"/>
      <c r="C900" s="413"/>
      <c r="D900" s="413"/>
      <c r="E900" s="413"/>
      <c r="F900" s="413"/>
      <c r="G900" s="413"/>
      <c r="H900" s="413"/>
      <c r="I900" s="413"/>
      <c r="J900" s="413"/>
      <c r="K900" s="413"/>
    </row>
    <row r="901" spans="1:11" ht="23.25" customHeight="1">
      <c r="A901" s="413"/>
      <c r="B901" s="413"/>
      <c r="C901" s="413"/>
      <c r="D901" s="413"/>
      <c r="E901" s="413"/>
      <c r="F901" s="413"/>
      <c r="G901" s="413"/>
      <c r="H901" s="413"/>
      <c r="I901" s="413"/>
      <c r="J901" s="413"/>
      <c r="K901" s="413"/>
    </row>
    <row r="902" spans="1:11" ht="23.25" customHeight="1">
      <c r="A902" s="413"/>
      <c r="B902" s="413"/>
      <c r="C902" s="413"/>
      <c r="D902" s="413"/>
      <c r="E902" s="413"/>
      <c r="F902" s="413"/>
      <c r="G902" s="413"/>
      <c r="H902" s="413"/>
      <c r="I902" s="413"/>
      <c r="J902" s="413"/>
      <c r="K902" s="413"/>
    </row>
    <row r="903" spans="1:11" ht="23.25" customHeight="1">
      <c r="A903" s="413"/>
      <c r="B903" s="413"/>
      <c r="C903" s="413"/>
      <c r="D903" s="413"/>
      <c r="E903" s="413"/>
      <c r="F903" s="413"/>
      <c r="G903" s="413"/>
      <c r="H903" s="413"/>
      <c r="I903" s="413"/>
      <c r="J903" s="413"/>
      <c r="K903" s="413"/>
    </row>
    <row r="904" spans="1:11" ht="23.25" customHeight="1">
      <c r="A904" s="413"/>
      <c r="B904" s="413"/>
      <c r="C904" s="413"/>
      <c r="D904" s="413"/>
      <c r="E904" s="413"/>
      <c r="F904" s="413"/>
      <c r="G904" s="413"/>
      <c r="H904" s="413"/>
      <c r="I904" s="413"/>
      <c r="J904" s="413"/>
      <c r="K904" s="413"/>
    </row>
    <row r="905" spans="1:11" ht="23.25" customHeight="1">
      <c r="A905" s="413"/>
      <c r="B905" s="413"/>
      <c r="C905" s="413"/>
      <c r="D905" s="413"/>
      <c r="E905" s="413"/>
      <c r="F905" s="413"/>
      <c r="G905" s="413"/>
      <c r="H905" s="413"/>
      <c r="I905" s="413"/>
      <c r="J905" s="413"/>
      <c r="K905" s="413"/>
    </row>
    <row r="906" spans="1:11" ht="23.25" customHeight="1">
      <c r="A906" s="413"/>
      <c r="B906" s="413"/>
      <c r="C906" s="413"/>
      <c r="D906" s="413"/>
      <c r="E906" s="413"/>
      <c r="F906" s="413"/>
      <c r="G906" s="413"/>
      <c r="H906" s="413"/>
      <c r="I906" s="413"/>
      <c r="J906" s="413"/>
      <c r="K906" s="413"/>
    </row>
    <row r="907" spans="1:11" ht="23.25" customHeight="1">
      <c r="A907" s="413"/>
      <c r="B907" s="413"/>
      <c r="C907" s="413"/>
      <c r="D907" s="413"/>
      <c r="E907" s="413"/>
      <c r="F907" s="413"/>
      <c r="G907" s="413"/>
      <c r="H907" s="413"/>
      <c r="I907" s="413"/>
      <c r="J907" s="413"/>
      <c r="K907" s="413"/>
    </row>
    <row r="908" spans="1:11" ht="23.25" customHeight="1">
      <c r="A908" s="413"/>
      <c r="B908" s="413"/>
      <c r="C908" s="413"/>
      <c r="D908" s="413"/>
      <c r="E908" s="413"/>
      <c r="F908" s="413"/>
      <c r="G908" s="413"/>
      <c r="H908" s="413"/>
      <c r="I908" s="413"/>
      <c r="J908" s="413"/>
      <c r="K908" s="413"/>
    </row>
    <row r="909" spans="1:11" ht="23.25" customHeight="1">
      <c r="A909" s="413"/>
      <c r="B909" s="413"/>
      <c r="C909" s="413"/>
      <c r="D909" s="413"/>
      <c r="E909" s="413"/>
      <c r="F909" s="413"/>
      <c r="G909" s="413"/>
      <c r="H909" s="413"/>
      <c r="I909" s="413"/>
      <c r="J909" s="413"/>
      <c r="K909" s="413"/>
    </row>
    <row r="910" spans="1:11" ht="23.25" customHeight="1">
      <c r="A910" s="413"/>
      <c r="B910" s="413"/>
      <c r="C910" s="413"/>
      <c r="D910" s="413"/>
      <c r="E910" s="413"/>
      <c r="F910" s="413"/>
      <c r="G910" s="413"/>
      <c r="H910" s="413"/>
      <c r="I910" s="413"/>
      <c r="J910" s="413"/>
      <c r="K910" s="413"/>
    </row>
    <row r="911" spans="1:11" ht="23.25" customHeight="1">
      <c r="A911" s="413"/>
      <c r="B911" s="413"/>
      <c r="C911" s="413"/>
      <c r="D911" s="413"/>
      <c r="E911" s="413"/>
      <c r="F911" s="413"/>
      <c r="G911" s="413"/>
      <c r="H911" s="413"/>
      <c r="I911" s="413"/>
      <c r="J911" s="413"/>
      <c r="K911" s="413"/>
    </row>
    <row r="912" spans="1:11" ht="23.25" customHeight="1">
      <c r="A912" s="413"/>
      <c r="B912" s="413"/>
      <c r="C912" s="413"/>
      <c r="D912" s="413"/>
      <c r="E912" s="413"/>
      <c r="F912" s="413"/>
      <c r="G912" s="413"/>
      <c r="H912" s="413"/>
      <c r="I912" s="413"/>
      <c r="J912" s="413"/>
      <c r="K912" s="413"/>
    </row>
    <row r="913" spans="1:11" ht="23.25" customHeight="1">
      <c r="A913" s="413"/>
      <c r="B913" s="413"/>
      <c r="C913" s="413"/>
      <c r="D913" s="413"/>
      <c r="E913" s="413"/>
      <c r="F913" s="413"/>
      <c r="G913" s="413"/>
      <c r="H913" s="413"/>
      <c r="I913" s="413"/>
      <c r="J913" s="413"/>
      <c r="K913" s="413"/>
    </row>
    <row r="914" spans="1:11" ht="23.25" customHeight="1">
      <c r="A914" s="413"/>
      <c r="B914" s="413"/>
      <c r="C914" s="413"/>
      <c r="D914" s="413"/>
      <c r="E914" s="413"/>
      <c r="F914" s="413"/>
      <c r="G914" s="413"/>
      <c r="H914" s="413"/>
      <c r="I914" s="413"/>
      <c r="J914" s="413"/>
      <c r="K914" s="413"/>
    </row>
    <row r="915" spans="1:11" ht="23.25" customHeight="1">
      <c r="A915" s="413"/>
      <c r="B915" s="413"/>
      <c r="C915" s="413"/>
      <c r="D915" s="413"/>
      <c r="E915" s="413"/>
      <c r="F915" s="413"/>
      <c r="G915" s="413"/>
      <c r="H915" s="413"/>
      <c r="I915" s="413"/>
      <c r="J915" s="413"/>
      <c r="K915" s="413"/>
    </row>
    <row r="916" spans="1:11" ht="23.25" customHeight="1">
      <c r="A916" s="413"/>
      <c r="B916" s="413"/>
      <c r="C916" s="413"/>
      <c r="D916" s="413"/>
      <c r="E916" s="413"/>
      <c r="F916" s="413"/>
      <c r="G916" s="413"/>
      <c r="H916" s="413"/>
      <c r="I916" s="413"/>
      <c r="J916" s="413"/>
      <c r="K916" s="413"/>
    </row>
    <row r="917" spans="1:11" ht="23.25" customHeight="1">
      <c r="A917" s="413"/>
      <c r="B917" s="413"/>
      <c r="C917" s="413"/>
      <c r="D917" s="413"/>
      <c r="E917" s="413"/>
      <c r="F917" s="413"/>
      <c r="G917" s="413"/>
      <c r="H917" s="413"/>
      <c r="I917" s="413"/>
      <c r="J917" s="413"/>
      <c r="K917" s="413"/>
    </row>
    <row r="918" spans="1:11" ht="23.25" customHeight="1">
      <c r="A918" s="413"/>
      <c r="B918" s="413"/>
      <c r="C918" s="413"/>
      <c r="D918" s="413"/>
      <c r="E918" s="413"/>
      <c r="F918" s="413"/>
      <c r="G918" s="413"/>
      <c r="H918" s="413"/>
      <c r="I918" s="413"/>
      <c r="J918" s="413"/>
      <c r="K918" s="413"/>
    </row>
    <row r="919" spans="1:11" ht="23.25" customHeight="1">
      <c r="A919" s="413"/>
      <c r="B919" s="413"/>
      <c r="C919" s="413"/>
      <c r="D919" s="413"/>
      <c r="E919" s="413"/>
      <c r="F919" s="413"/>
      <c r="G919" s="413"/>
      <c r="H919" s="413"/>
      <c r="I919" s="413"/>
      <c r="J919" s="413"/>
      <c r="K919" s="413"/>
    </row>
    <row r="920" spans="1:11" ht="23.25" customHeight="1">
      <c r="A920" s="413"/>
      <c r="B920" s="413"/>
      <c r="C920" s="413"/>
      <c r="D920" s="413"/>
      <c r="E920" s="413"/>
      <c r="F920" s="413"/>
      <c r="G920" s="413"/>
      <c r="H920" s="413"/>
      <c r="I920" s="413"/>
      <c r="J920" s="413"/>
      <c r="K920" s="413"/>
    </row>
    <row r="921" spans="1:11" ht="23.25" customHeight="1">
      <c r="A921" s="413"/>
      <c r="B921" s="413"/>
      <c r="C921" s="413"/>
      <c r="D921" s="413"/>
      <c r="E921" s="413"/>
      <c r="F921" s="413"/>
      <c r="G921" s="413"/>
      <c r="H921" s="413"/>
      <c r="I921" s="413"/>
      <c r="J921" s="413"/>
      <c r="K921" s="413"/>
    </row>
    <row r="922" spans="1:11" ht="23.25" customHeight="1">
      <c r="A922" s="413"/>
      <c r="B922" s="413"/>
      <c r="C922" s="413"/>
      <c r="D922" s="413"/>
      <c r="E922" s="413"/>
      <c r="F922" s="413"/>
      <c r="G922" s="413"/>
      <c r="H922" s="413"/>
      <c r="I922" s="413"/>
      <c r="J922" s="413"/>
      <c r="K922" s="413"/>
    </row>
    <row r="923" spans="1:11" ht="23.25" customHeight="1">
      <c r="A923" s="413"/>
      <c r="B923" s="413"/>
      <c r="C923" s="413"/>
      <c r="D923" s="413"/>
      <c r="E923" s="413"/>
      <c r="F923" s="413"/>
      <c r="G923" s="413"/>
      <c r="H923" s="413"/>
      <c r="I923" s="413"/>
      <c r="J923" s="413"/>
      <c r="K923" s="413"/>
    </row>
    <row r="924" spans="1:11" ht="23.25" customHeight="1">
      <c r="A924" s="413"/>
      <c r="B924" s="413"/>
      <c r="C924" s="413"/>
      <c r="D924" s="413"/>
      <c r="E924" s="413"/>
      <c r="F924" s="413"/>
      <c r="G924" s="413"/>
      <c r="H924" s="413"/>
      <c r="I924" s="413"/>
      <c r="J924" s="413"/>
      <c r="K924" s="413"/>
    </row>
    <row r="925" spans="1:11" ht="23.25" customHeight="1">
      <c r="A925" s="413"/>
      <c r="B925" s="413"/>
      <c r="C925" s="413"/>
      <c r="D925" s="413"/>
      <c r="E925" s="413"/>
      <c r="F925" s="413"/>
      <c r="G925" s="413"/>
      <c r="H925" s="413"/>
      <c r="I925" s="413"/>
      <c r="J925" s="413"/>
      <c r="K925" s="413"/>
    </row>
    <row r="926" spans="1:11" ht="23.25" customHeight="1">
      <c r="A926" s="413"/>
      <c r="B926" s="413"/>
      <c r="C926" s="413"/>
      <c r="D926" s="413"/>
      <c r="E926" s="413"/>
      <c r="F926" s="413"/>
      <c r="G926" s="413"/>
      <c r="H926" s="413"/>
      <c r="I926" s="413"/>
      <c r="J926" s="413"/>
      <c r="K926" s="413"/>
    </row>
    <row r="927" spans="1:11" ht="23.25" customHeight="1">
      <c r="A927" s="413"/>
      <c r="B927" s="413"/>
      <c r="C927" s="413"/>
      <c r="D927" s="413"/>
      <c r="E927" s="413"/>
      <c r="F927" s="413"/>
      <c r="G927" s="413"/>
      <c r="H927" s="413"/>
      <c r="I927" s="413"/>
      <c r="J927" s="413"/>
      <c r="K927" s="413"/>
    </row>
    <row r="928" spans="1:11" ht="23.25" customHeight="1">
      <c r="A928" s="413"/>
      <c r="B928" s="413"/>
      <c r="C928" s="413"/>
      <c r="D928" s="413"/>
      <c r="E928" s="413"/>
      <c r="F928" s="413"/>
      <c r="G928" s="413"/>
      <c r="H928" s="413"/>
      <c r="I928" s="413"/>
      <c r="J928" s="413"/>
      <c r="K928" s="413"/>
    </row>
    <row r="929" spans="1:11" ht="23.25" customHeight="1">
      <c r="A929" s="413"/>
      <c r="B929" s="413"/>
      <c r="C929" s="413"/>
      <c r="D929" s="413"/>
      <c r="E929" s="413"/>
      <c r="F929" s="413"/>
      <c r="G929" s="413"/>
      <c r="H929" s="413"/>
      <c r="I929" s="413"/>
      <c r="J929" s="413"/>
      <c r="K929" s="413"/>
    </row>
    <row r="930" spans="1:11" ht="23.25" customHeight="1">
      <c r="A930" s="413"/>
      <c r="B930" s="413"/>
      <c r="C930" s="413"/>
      <c r="D930" s="413"/>
      <c r="E930" s="413"/>
      <c r="F930" s="413"/>
      <c r="G930" s="413"/>
      <c r="H930" s="413"/>
      <c r="I930" s="413"/>
      <c r="J930" s="413"/>
      <c r="K930" s="413"/>
    </row>
    <row r="931" spans="1:11" ht="23.25" customHeight="1">
      <c r="A931" s="413"/>
      <c r="B931" s="413"/>
      <c r="C931" s="413"/>
      <c r="D931" s="413"/>
      <c r="E931" s="413"/>
      <c r="F931" s="413"/>
      <c r="G931" s="413"/>
      <c r="H931" s="413"/>
      <c r="I931" s="413"/>
      <c r="J931" s="413"/>
      <c r="K931" s="413"/>
    </row>
    <row r="932" spans="1:11" ht="23.25" customHeight="1">
      <c r="A932" s="413"/>
      <c r="B932" s="413"/>
      <c r="C932" s="413"/>
      <c r="D932" s="413"/>
      <c r="E932" s="413"/>
      <c r="F932" s="413"/>
      <c r="G932" s="413"/>
      <c r="H932" s="413"/>
      <c r="I932" s="413"/>
      <c r="J932" s="413"/>
      <c r="K932" s="413"/>
    </row>
    <row r="933" spans="1:11" ht="23.25" customHeight="1">
      <c r="A933" s="413"/>
      <c r="B933" s="413"/>
      <c r="C933" s="413"/>
      <c r="D933" s="413"/>
      <c r="E933" s="413"/>
      <c r="F933" s="413"/>
      <c r="G933" s="413"/>
      <c r="H933" s="413"/>
      <c r="I933" s="413"/>
      <c r="J933" s="413"/>
      <c r="K933" s="413"/>
    </row>
    <row r="934" spans="1:11" ht="23.25" customHeight="1">
      <c r="A934" s="413"/>
      <c r="B934" s="413"/>
      <c r="C934" s="413"/>
      <c r="D934" s="413"/>
      <c r="E934" s="413"/>
      <c r="F934" s="413"/>
      <c r="G934" s="413"/>
      <c r="H934" s="413"/>
      <c r="I934" s="413"/>
      <c r="J934" s="413"/>
      <c r="K934" s="413"/>
    </row>
    <row r="935" spans="1:11" ht="23.25" customHeight="1">
      <c r="A935" s="413"/>
      <c r="B935" s="413"/>
      <c r="C935" s="413"/>
      <c r="D935" s="413"/>
      <c r="E935" s="413"/>
      <c r="F935" s="413"/>
      <c r="G935" s="413"/>
      <c r="H935" s="413"/>
      <c r="I935" s="413"/>
      <c r="J935" s="413"/>
      <c r="K935" s="413"/>
    </row>
    <row r="936" spans="1:11" ht="23.25" customHeight="1">
      <c r="A936" s="413"/>
      <c r="B936" s="413"/>
      <c r="C936" s="413"/>
      <c r="D936" s="413"/>
      <c r="E936" s="413"/>
      <c r="F936" s="413"/>
      <c r="G936" s="413"/>
      <c r="H936" s="413"/>
      <c r="I936" s="413"/>
      <c r="J936" s="413"/>
      <c r="K936" s="413"/>
    </row>
    <row r="937" spans="1:11" ht="23.25" customHeight="1">
      <c r="A937" s="413"/>
      <c r="B937" s="413"/>
      <c r="C937" s="413"/>
      <c r="D937" s="413"/>
      <c r="E937" s="413"/>
      <c r="F937" s="413"/>
      <c r="G937" s="413"/>
      <c r="H937" s="413"/>
      <c r="I937" s="413"/>
      <c r="J937" s="413"/>
      <c r="K937" s="413"/>
    </row>
    <row r="938" spans="1:11" ht="23.25" customHeight="1">
      <c r="A938" s="413"/>
      <c r="B938" s="413"/>
      <c r="C938" s="413"/>
      <c r="D938" s="413"/>
      <c r="E938" s="413"/>
      <c r="F938" s="413"/>
      <c r="G938" s="413"/>
      <c r="H938" s="413"/>
      <c r="I938" s="413"/>
      <c r="J938" s="413"/>
      <c r="K938" s="413"/>
    </row>
    <row r="939" spans="1:11" ht="23.25" customHeight="1">
      <c r="A939" s="413"/>
      <c r="B939" s="413"/>
      <c r="C939" s="413"/>
      <c r="D939" s="413"/>
      <c r="E939" s="413"/>
      <c r="F939" s="413"/>
      <c r="G939" s="413"/>
      <c r="H939" s="413"/>
      <c r="I939" s="413"/>
      <c r="J939" s="413"/>
      <c r="K939" s="413"/>
    </row>
    <row r="940" spans="1:11" ht="23.25" customHeight="1">
      <c r="A940" s="413"/>
      <c r="B940" s="413"/>
      <c r="C940" s="413"/>
      <c r="D940" s="413"/>
      <c r="E940" s="413"/>
      <c r="F940" s="413"/>
      <c r="G940" s="413"/>
      <c r="H940" s="413"/>
      <c r="I940" s="413"/>
      <c r="J940" s="413"/>
      <c r="K940" s="413"/>
    </row>
    <row r="941" spans="1:11" ht="23.25" customHeight="1">
      <c r="A941" s="413"/>
      <c r="B941" s="413"/>
      <c r="C941" s="413"/>
      <c r="D941" s="413"/>
      <c r="E941" s="413"/>
      <c r="F941" s="413"/>
      <c r="G941" s="413"/>
      <c r="H941" s="413"/>
      <c r="I941" s="413"/>
      <c r="J941" s="413"/>
      <c r="K941" s="413"/>
    </row>
    <row r="942" spans="1:11" ht="23.25" customHeight="1">
      <c r="A942" s="413"/>
      <c r="B942" s="413"/>
      <c r="C942" s="413"/>
      <c r="D942" s="413"/>
      <c r="E942" s="413"/>
      <c r="F942" s="413"/>
      <c r="G942" s="413"/>
      <c r="H942" s="413"/>
      <c r="I942" s="413"/>
      <c r="J942" s="413"/>
      <c r="K942" s="413"/>
    </row>
    <row r="943" spans="1:11" ht="23.25" customHeight="1">
      <c r="A943" s="413"/>
      <c r="B943" s="413"/>
      <c r="C943" s="413"/>
      <c r="D943" s="413"/>
      <c r="E943" s="413"/>
      <c r="F943" s="413"/>
      <c r="G943" s="413"/>
      <c r="H943" s="413"/>
      <c r="I943" s="413"/>
      <c r="J943" s="413"/>
      <c r="K943" s="413"/>
    </row>
    <row r="944" spans="1:11" ht="23.25" customHeight="1">
      <c r="A944" s="413"/>
      <c r="B944" s="413"/>
      <c r="C944" s="413"/>
      <c r="D944" s="413"/>
      <c r="E944" s="413"/>
      <c r="F944" s="413"/>
      <c r="G944" s="413"/>
      <c r="H944" s="413"/>
      <c r="I944" s="413"/>
      <c r="J944" s="413"/>
      <c r="K944" s="413"/>
    </row>
    <row r="945" spans="1:11" ht="23.25" customHeight="1">
      <c r="A945" s="413"/>
      <c r="B945" s="413"/>
      <c r="C945" s="413"/>
      <c r="D945" s="413"/>
      <c r="E945" s="413"/>
      <c r="F945" s="413"/>
      <c r="G945" s="413"/>
      <c r="H945" s="413"/>
      <c r="I945" s="413"/>
      <c r="J945" s="413"/>
      <c r="K945" s="413"/>
    </row>
    <row r="946" spans="1:11" ht="23.25" customHeight="1">
      <c r="A946" s="413"/>
      <c r="B946" s="413"/>
      <c r="C946" s="413"/>
      <c r="D946" s="413"/>
      <c r="E946" s="413"/>
      <c r="F946" s="413"/>
      <c r="G946" s="413"/>
      <c r="H946" s="413"/>
      <c r="I946" s="413"/>
      <c r="J946" s="413"/>
      <c r="K946" s="413"/>
    </row>
    <row r="947" spans="1:11" ht="23.25" customHeight="1">
      <c r="A947" s="413"/>
      <c r="B947" s="413"/>
      <c r="C947" s="413"/>
      <c r="D947" s="413"/>
      <c r="E947" s="413"/>
      <c r="F947" s="413"/>
      <c r="G947" s="413"/>
      <c r="H947" s="413"/>
      <c r="I947" s="413"/>
      <c r="J947" s="413"/>
      <c r="K947" s="413"/>
    </row>
    <row r="948" spans="1:11" ht="23.25" customHeight="1">
      <c r="A948" s="413"/>
      <c r="B948" s="413"/>
      <c r="C948" s="413"/>
      <c r="D948" s="413"/>
      <c r="E948" s="413"/>
      <c r="F948" s="413"/>
      <c r="G948" s="413"/>
      <c r="H948" s="413"/>
      <c r="I948" s="413"/>
      <c r="J948" s="413"/>
      <c r="K948" s="413"/>
    </row>
    <row r="949" spans="1:11" ht="23.25" customHeight="1">
      <c r="A949" s="413"/>
      <c r="B949" s="413"/>
      <c r="C949" s="413"/>
      <c r="D949" s="413"/>
      <c r="E949" s="413"/>
      <c r="F949" s="413"/>
      <c r="G949" s="413"/>
      <c r="H949" s="413"/>
      <c r="I949" s="413"/>
      <c r="J949" s="413"/>
      <c r="K949" s="413"/>
    </row>
    <row r="950" spans="1:11" ht="23.25" customHeight="1">
      <c r="A950" s="413"/>
      <c r="B950" s="413"/>
      <c r="C950" s="413"/>
      <c r="D950" s="413"/>
      <c r="E950" s="413"/>
      <c r="F950" s="413"/>
      <c r="G950" s="413"/>
      <c r="H950" s="413"/>
      <c r="I950" s="413"/>
      <c r="J950" s="413"/>
      <c r="K950" s="413"/>
    </row>
    <row r="951" spans="1:11" ht="23.25" customHeight="1">
      <c r="A951" s="413"/>
      <c r="B951" s="413"/>
      <c r="C951" s="413"/>
      <c r="D951" s="413"/>
      <c r="E951" s="413"/>
      <c r="F951" s="413"/>
      <c r="G951" s="413"/>
      <c r="H951" s="413"/>
      <c r="I951" s="413"/>
      <c r="J951" s="413"/>
      <c r="K951" s="413"/>
    </row>
    <row r="952" spans="1:11" ht="23.25" customHeight="1">
      <c r="A952" s="413"/>
      <c r="B952" s="413"/>
      <c r="C952" s="413"/>
      <c r="D952" s="413"/>
      <c r="E952" s="413"/>
      <c r="F952" s="413"/>
      <c r="G952" s="413"/>
      <c r="H952" s="413"/>
      <c r="I952" s="413"/>
      <c r="J952" s="413"/>
      <c r="K952" s="413"/>
    </row>
    <row r="953" spans="1:11" ht="23.25" customHeight="1">
      <c r="A953" s="413"/>
      <c r="B953" s="413"/>
      <c r="C953" s="413"/>
      <c r="D953" s="413"/>
      <c r="E953" s="413"/>
      <c r="F953" s="413"/>
      <c r="G953" s="413"/>
      <c r="H953" s="413"/>
      <c r="I953" s="413"/>
      <c r="J953" s="413"/>
      <c r="K953" s="413"/>
    </row>
    <row r="954" spans="1:11" ht="23.25" customHeight="1">
      <c r="A954" s="413"/>
      <c r="B954" s="413"/>
      <c r="C954" s="413"/>
      <c r="D954" s="413"/>
      <c r="E954" s="413"/>
      <c r="F954" s="413"/>
      <c r="G954" s="413"/>
      <c r="H954" s="413"/>
      <c r="I954" s="413"/>
      <c r="J954" s="413"/>
      <c r="K954" s="413"/>
    </row>
    <row r="955" spans="1:11" ht="23.25" customHeight="1">
      <c r="A955" s="413"/>
      <c r="B955" s="413"/>
      <c r="C955" s="413"/>
      <c r="D955" s="413"/>
      <c r="E955" s="413"/>
      <c r="F955" s="413"/>
      <c r="G955" s="413"/>
      <c r="H955" s="413"/>
      <c r="I955" s="413"/>
      <c r="J955" s="413"/>
      <c r="K955" s="413"/>
    </row>
    <row r="956" spans="1:11" ht="23.25" customHeight="1">
      <c r="A956" s="413"/>
      <c r="B956" s="413"/>
      <c r="C956" s="413"/>
      <c r="D956" s="413"/>
      <c r="E956" s="413"/>
      <c r="F956" s="413"/>
      <c r="G956" s="413"/>
      <c r="H956" s="413"/>
      <c r="I956" s="413"/>
      <c r="J956" s="413"/>
      <c r="K956" s="413"/>
    </row>
    <row r="957" spans="1:11" ht="23.25" customHeight="1">
      <c r="A957" s="413"/>
      <c r="B957" s="413"/>
      <c r="C957" s="413"/>
      <c r="D957" s="413"/>
      <c r="E957" s="413"/>
      <c r="F957" s="413"/>
      <c r="G957" s="413"/>
      <c r="H957" s="413"/>
      <c r="I957" s="413"/>
      <c r="J957" s="413"/>
      <c r="K957" s="413"/>
    </row>
    <row r="958" spans="1:11" ht="23.25" customHeight="1">
      <c r="A958" s="413"/>
      <c r="B958" s="413"/>
      <c r="C958" s="413"/>
      <c r="D958" s="413"/>
      <c r="E958" s="413"/>
      <c r="F958" s="413"/>
      <c r="G958" s="413"/>
      <c r="H958" s="413"/>
      <c r="I958" s="413"/>
      <c r="J958" s="413"/>
      <c r="K958" s="413"/>
    </row>
    <row r="959" spans="1:11" ht="23.25" customHeight="1">
      <c r="A959" s="413"/>
      <c r="B959" s="413"/>
      <c r="C959" s="413"/>
      <c r="D959" s="413"/>
      <c r="E959" s="413"/>
      <c r="F959" s="413"/>
      <c r="G959" s="413"/>
      <c r="H959" s="413"/>
      <c r="I959" s="413"/>
      <c r="J959" s="413"/>
      <c r="K959" s="413"/>
    </row>
    <row r="960" spans="1:11" ht="23.25" customHeight="1">
      <c r="A960" s="413"/>
      <c r="B960" s="413"/>
      <c r="C960" s="413"/>
      <c r="D960" s="413"/>
      <c r="E960" s="413"/>
      <c r="F960" s="413"/>
      <c r="G960" s="413"/>
      <c r="H960" s="413"/>
      <c r="I960" s="413"/>
      <c r="J960" s="413"/>
      <c r="K960" s="413"/>
    </row>
    <row r="961" spans="1:11" ht="23.25" customHeight="1">
      <c r="A961" s="413"/>
      <c r="B961" s="413"/>
      <c r="C961" s="413"/>
      <c r="D961" s="413"/>
      <c r="E961" s="413"/>
      <c r="F961" s="413"/>
      <c r="G961" s="413"/>
      <c r="H961" s="413"/>
      <c r="I961" s="413"/>
      <c r="J961" s="413"/>
      <c r="K961" s="413"/>
    </row>
    <row r="962" spans="1:11" ht="23.25" customHeight="1">
      <c r="A962" s="413"/>
      <c r="B962" s="413"/>
      <c r="C962" s="413"/>
      <c r="D962" s="413"/>
      <c r="E962" s="413"/>
      <c r="F962" s="413"/>
      <c r="G962" s="413"/>
      <c r="H962" s="413"/>
      <c r="I962" s="413"/>
      <c r="J962" s="413"/>
      <c r="K962" s="413"/>
    </row>
    <row r="963" spans="1:11" ht="23.25" customHeight="1">
      <c r="A963" s="413"/>
      <c r="B963" s="413"/>
      <c r="C963" s="413"/>
      <c r="D963" s="413"/>
      <c r="E963" s="413"/>
      <c r="F963" s="413"/>
      <c r="G963" s="413"/>
      <c r="H963" s="413"/>
      <c r="I963" s="413"/>
      <c r="J963" s="413"/>
      <c r="K963" s="413"/>
    </row>
    <row r="964" spans="1:11" ht="23.25" customHeight="1">
      <c r="A964" s="413"/>
      <c r="B964" s="413"/>
      <c r="C964" s="413"/>
      <c r="D964" s="413"/>
      <c r="E964" s="413"/>
      <c r="F964" s="413"/>
      <c r="G964" s="413"/>
      <c r="H964" s="413"/>
      <c r="I964" s="413"/>
      <c r="J964" s="413"/>
      <c r="K964" s="413"/>
    </row>
    <row r="965" spans="1:11" ht="23.25" customHeight="1">
      <c r="A965" s="413"/>
      <c r="B965" s="413"/>
      <c r="C965" s="413"/>
      <c r="D965" s="413"/>
      <c r="E965" s="413"/>
      <c r="F965" s="413"/>
      <c r="G965" s="413"/>
      <c r="H965" s="413"/>
      <c r="I965" s="413"/>
      <c r="J965" s="413"/>
      <c r="K965" s="413"/>
    </row>
    <row r="966" spans="1:11" ht="23.25" customHeight="1">
      <c r="A966" s="413"/>
      <c r="B966" s="413"/>
      <c r="C966" s="413"/>
      <c r="D966" s="413"/>
      <c r="E966" s="413"/>
      <c r="F966" s="413"/>
      <c r="G966" s="413"/>
      <c r="H966" s="413"/>
      <c r="I966" s="413"/>
      <c r="J966" s="413"/>
      <c r="K966" s="413"/>
    </row>
    <row r="967" spans="1:11" ht="23.25" customHeight="1">
      <c r="A967" s="413"/>
      <c r="B967" s="413"/>
      <c r="C967" s="413"/>
      <c r="D967" s="413"/>
      <c r="E967" s="413"/>
      <c r="F967" s="413"/>
      <c r="G967" s="413"/>
      <c r="H967" s="413"/>
      <c r="I967" s="413"/>
      <c r="J967" s="413"/>
      <c r="K967" s="413"/>
    </row>
    <row r="968" spans="1:11" ht="23.25" customHeight="1">
      <c r="A968" s="413"/>
      <c r="B968" s="413"/>
      <c r="C968" s="413"/>
      <c r="D968" s="413"/>
      <c r="E968" s="413"/>
      <c r="F968" s="413"/>
      <c r="G968" s="413"/>
      <c r="H968" s="413"/>
      <c r="I968" s="413"/>
      <c r="J968" s="413"/>
      <c r="K968" s="413"/>
    </row>
    <row r="969" spans="1:11" ht="23.25" customHeight="1">
      <c r="A969" s="413"/>
      <c r="B969" s="413"/>
      <c r="C969" s="413"/>
      <c r="D969" s="413"/>
      <c r="E969" s="413"/>
      <c r="F969" s="413"/>
      <c r="G969" s="413"/>
      <c r="H969" s="413"/>
      <c r="I969" s="413"/>
      <c r="J969" s="413"/>
      <c r="K969" s="413"/>
    </row>
    <row r="970" spans="1:11" ht="23.25" customHeight="1">
      <c r="A970" s="413"/>
      <c r="B970" s="413"/>
      <c r="C970" s="413"/>
      <c r="D970" s="413"/>
      <c r="E970" s="413"/>
      <c r="F970" s="413"/>
      <c r="G970" s="413"/>
      <c r="H970" s="413"/>
      <c r="I970" s="413"/>
      <c r="J970" s="413"/>
      <c r="K970" s="413"/>
    </row>
    <row r="971" spans="1:11" ht="23.25" customHeight="1">
      <c r="A971" s="413"/>
      <c r="B971" s="413"/>
      <c r="C971" s="413"/>
      <c r="D971" s="413"/>
      <c r="E971" s="413"/>
      <c r="F971" s="413"/>
      <c r="G971" s="413"/>
      <c r="H971" s="413"/>
      <c r="I971" s="413"/>
      <c r="J971" s="413"/>
      <c r="K971" s="413"/>
    </row>
    <row r="972" spans="1:11" ht="23.25" customHeight="1">
      <c r="A972" s="413"/>
      <c r="B972" s="413"/>
      <c r="C972" s="413"/>
      <c r="D972" s="413"/>
      <c r="E972" s="413"/>
      <c r="F972" s="413"/>
      <c r="G972" s="413"/>
      <c r="H972" s="413"/>
      <c r="I972" s="413"/>
      <c r="J972" s="413"/>
      <c r="K972" s="413"/>
    </row>
    <row r="973" spans="1:11" ht="23.25" customHeight="1">
      <c r="A973" s="413"/>
      <c r="B973" s="413"/>
      <c r="C973" s="413"/>
      <c r="D973" s="413"/>
      <c r="E973" s="413"/>
      <c r="F973" s="413"/>
      <c r="G973" s="413"/>
      <c r="H973" s="413"/>
      <c r="I973" s="413"/>
      <c r="J973" s="413"/>
      <c r="K973" s="413"/>
    </row>
    <row r="974" spans="1:11" ht="23.25" customHeight="1">
      <c r="A974" s="413"/>
      <c r="B974" s="413"/>
      <c r="C974" s="413"/>
      <c r="D974" s="413"/>
      <c r="E974" s="413"/>
      <c r="F974" s="413"/>
      <c r="G974" s="413"/>
      <c r="H974" s="413"/>
      <c r="I974" s="413"/>
      <c r="J974" s="413"/>
      <c r="K974" s="413"/>
    </row>
    <row r="975" spans="1:11" ht="23.25" customHeight="1">
      <c r="A975" s="413"/>
      <c r="B975" s="413"/>
      <c r="C975" s="413"/>
      <c r="D975" s="413"/>
      <c r="E975" s="413"/>
      <c r="F975" s="413"/>
      <c r="G975" s="413"/>
      <c r="H975" s="413"/>
      <c r="I975" s="413"/>
      <c r="J975" s="413"/>
      <c r="K975" s="413"/>
    </row>
    <row r="976" spans="1:11" ht="23.25" customHeight="1">
      <c r="A976" s="413"/>
      <c r="B976" s="413"/>
      <c r="C976" s="413"/>
      <c r="D976" s="413"/>
      <c r="E976" s="413"/>
      <c r="F976" s="413"/>
      <c r="G976" s="413"/>
      <c r="H976" s="413"/>
      <c r="I976" s="413"/>
      <c r="J976" s="413"/>
      <c r="K976" s="413"/>
    </row>
    <row r="977" spans="1:11" ht="23.25" customHeight="1">
      <c r="A977" s="413"/>
      <c r="B977" s="413"/>
      <c r="C977" s="413"/>
      <c r="D977" s="413"/>
      <c r="E977" s="413"/>
      <c r="F977" s="413"/>
      <c r="G977" s="413"/>
      <c r="H977" s="413"/>
      <c r="I977" s="413"/>
      <c r="J977" s="413"/>
      <c r="K977" s="413"/>
    </row>
    <row r="978" spans="1:11" ht="23.25" customHeight="1">
      <c r="A978" s="413"/>
      <c r="B978" s="413"/>
      <c r="C978" s="413"/>
      <c r="D978" s="413"/>
      <c r="E978" s="413"/>
      <c r="F978" s="413"/>
      <c r="G978" s="413"/>
      <c r="H978" s="413"/>
      <c r="I978" s="413"/>
      <c r="J978" s="413"/>
      <c r="K978" s="413"/>
    </row>
    <row r="979" spans="1:11" ht="23.25" customHeight="1">
      <c r="A979" s="413"/>
      <c r="B979" s="413"/>
      <c r="C979" s="413"/>
      <c r="D979" s="413"/>
      <c r="E979" s="413"/>
      <c r="F979" s="413"/>
      <c r="G979" s="413"/>
      <c r="H979" s="413"/>
      <c r="I979" s="413"/>
      <c r="J979" s="413"/>
      <c r="K979" s="413"/>
    </row>
    <row r="980" spans="1:11" ht="23.25" customHeight="1">
      <c r="A980" s="413"/>
      <c r="B980" s="413"/>
      <c r="C980" s="413"/>
      <c r="D980" s="413"/>
      <c r="E980" s="413"/>
      <c r="F980" s="413"/>
      <c r="G980" s="413"/>
      <c r="H980" s="413"/>
      <c r="I980" s="413"/>
      <c r="J980" s="413"/>
      <c r="K980" s="413"/>
    </row>
    <row r="981" spans="1:11" ht="23.25" customHeight="1">
      <c r="A981" s="413"/>
      <c r="B981" s="413"/>
      <c r="C981" s="413"/>
      <c r="D981" s="413"/>
      <c r="E981" s="413"/>
      <c r="F981" s="413"/>
      <c r="G981" s="413"/>
      <c r="H981" s="413"/>
      <c r="I981" s="413"/>
      <c r="J981" s="413"/>
      <c r="K981" s="413"/>
    </row>
    <row r="982" spans="1:11" ht="23.25" customHeight="1">
      <c r="A982" s="413"/>
      <c r="B982" s="413"/>
      <c r="C982" s="413"/>
      <c r="D982" s="413"/>
      <c r="E982" s="413"/>
      <c r="F982" s="413"/>
      <c r="G982" s="413"/>
      <c r="H982" s="413"/>
      <c r="I982" s="413"/>
      <c r="J982" s="413"/>
      <c r="K982" s="413"/>
    </row>
    <row r="983" spans="1:11" ht="23.25" customHeight="1">
      <c r="A983" s="413"/>
      <c r="B983" s="413"/>
      <c r="C983" s="413"/>
      <c r="D983" s="413"/>
      <c r="E983" s="413"/>
      <c r="F983" s="413"/>
      <c r="G983" s="413"/>
      <c r="H983" s="413"/>
      <c r="I983" s="413"/>
      <c r="J983" s="413"/>
      <c r="K983" s="413"/>
    </row>
    <row r="984" spans="1:11" ht="23.25" customHeight="1">
      <c r="A984" s="413"/>
      <c r="B984" s="413"/>
      <c r="C984" s="413"/>
      <c r="D984" s="413"/>
      <c r="E984" s="413"/>
      <c r="F984" s="413"/>
      <c r="G984" s="413"/>
      <c r="H984" s="413"/>
      <c r="I984" s="413"/>
      <c r="J984" s="413"/>
      <c r="K984" s="413"/>
    </row>
    <row r="985" spans="1:11" ht="23.25" customHeight="1">
      <c r="A985" s="413"/>
      <c r="B985" s="413"/>
      <c r="C985" s="413"/>
      <c r="D985" s="413"/>
      <c r="E985" s="413"/>
      <c r="F985" s="413"/>
      <c r="G985" s="413"/>
      <c r="H985" s="413"/>
      <c r="I985" s="413"/>
      <c r="J985" s="413"/>
      <c r="K985" s="413"/>
    </row>
    <row r="986" spans="1:11" ht="23.25" customHeight="1">
      <c r="A986" s="413"/>
      <c r="B986" s="413"/>
      <c r="C986" s="413"/>
      <c r="D986" s="413"/>
      <c r="E986" s="413"/>
      <c r="F986" s="413"/>
      <c r="G986" s="413"/>
      <c r="H986" s="413"/>
      <c r="I986" s="413"/>
      <c r="J986" s="413"/>
      <c r="K986" s="413"/>
    </row>
    <row r="987" spans="1:11" ht="23.25" customHeight="1">
      <c r="A987" s="413"/>
      <c r="B987" s="413"/>
      <c r="C987" s="413"/>
      <c r="D987" s="413"/>
      <c r="E987" s="413"/>
      <c r="F987" s="413"/>
      <c r="G987" s="413"/>
      <c r="H987" s="413"/>
      <c r="I987" s="413"/>
      <c r="J987" s="413"/>
      <c r="K987" s="413"/>
    </row>
    <row r="988" spans="1:11" ht="23.25" customHeight="1">
      <c r="A988" s="413"/>
      <c r="B988" s="413"/>
      <c r="C988" s="413"/>
      <c r="D988" s="413"/>
      <c r="E988" s="413"/>
      <c r="F988" s="413"/>
      <c r="G988" s="413"/>
      <c r="H988" s="413"/>
      <c r="I988" s="413"/>
      <c r="J988" s="413"/>
      <c r="K988" s="413"/>
    </row>
    <row r="989" spans="1:11" ht="23.25" customHeight="1">
      <c r="A989" s="413"/>
      <c r="B989" s="413"/>
      <c r="C989" s="413"/>
      <c r="D989" s="413"/>
      <c r="E989" s="413"/>
      <c r="F989" s="413"/>
      <c r="G989" s="413"/>
      <c r="H989" s="413"/>
      <c r="I989" s="413"/>
      <c r="J989" s="413"/>
      <c r="K989" s="413"/>
    </row>
    <row r="990" spans="1:11" ht="23.25" customHeight="1">
      <c r="A990" s="413"/>
      <c r="B990" s="413"/>
      <c r="C990" s="413"/>
      <c r="D990" s="413"/>
      <c r="E990" s="413"/>
      <c r="F990" s="413"/>
      <c r="G990" s="413"/>
      <c r="H990" s="413"/>
      <c r="I990" s="413"/>
      <c r="J990" s="413"/>
      <c r="K990" s="413"/>
    </row>
    <row r="991" spans="1:11" ht="23.25" customHeight="1">
      <c r="A991" s="413"/>
      <c r="B991" s="413"/>
      <c r="C991" s="413"/>
      <c r="D991" s="413"/>
      <c r="E991" s="413"/>
      <c r="F991" s="413"/>
      <c r="G991" s="413"/>
      <c r="H991" s="413"/>
      <c r="I991" s="413"/>
      <c r="J991" s="413"/>
      <c r="K991" s="413"/>
    </row>
    <row r="992" spans="1:11" ht="23.25" customHeight="1">
      <c r="A992" s="413"/>
      <c r="B992" s="413"/>
      <c r="C992" s="413"/>
      <c r="D992" s="413"/>
      <c r="E992" s="413"/>
      <c r="F992" s="413"/>
      <c r="G992" s="413"/>
      <c r="H992" s="413"/>
      <c r="I992" s="413"/>
      <c r="J992" s="413"/>
      <c r="K992" s="413"/>
    </row>
    <row r="993" spans="1:11" ht="23.25" customHeight="1">
      <c r="A993" s="413"/>
      <c r="B993" s="413"/>
      <c r="C993" s="413"/>
      <c r="D993" s="413"/>
      <c r="E993" s="413"/>
      <c r="F993" s="413"/>
      <c r="G993" s="413"/>
      <c r="H993" s="413"/>
      <c r="I993" s="413"/>
      <c r="J993" s="413"/>
      <c r="K993" s="413"/>
    </row>
    <row r="994" spans="1:11" ht="23.25" customHeight="1">
      <c r="A994" s="413"/>
      <c r="B994" s="413"/>
      <c r="C994" s="413"/>
      <c r="D994" s="413"/>
      <c r="E994" s="413"/>
      <c r="F994" s="413"/>
      <c r="G994" s="413"/>
      <c r="H994" s="413"/>
      <c r="I994" s="413"/>
      <c r="J994" s="413"/>
      <c r="K994" s="413"/>
    </row>
    <row r="995" spans="1:11" ht="23.25" customHeight="1">
      <c r="A995" s="413"/>
      <c r="B995" s="413"/>
      <c r="C995" s="413"/>
      <c r="D995" s="413"/>
      <c r="E995" s="413"/>
      <c r="F995" s="413"/>
      <c r="G995" s="413"/>
      <c r="H995" s="413"/>
      <c r="I995" s="413"/>
      <c r="J995" s="413"/>
      <c r="K995" s="413"/>
    </row>
    <row r="996" spans="1:11" ht="23.25" customHeight="1">
      <c r="A996" s="413"/>
      <c r="B996" s="413"/>
      <c r="C996" s="413"/>
      <c r="D996" s="413"/>
      <c r="E996" s="413"/>
      <c r="F996" s="413"/>
      <c r="G996" s="413"/>
      <c r="H996" s="413"/>
      <c r="I996" s="413"/>
      <c r="J996" s="413"/>
      <c r="K996" s="413"/>
    </row>
    <row r="997" spans="1:11" ht="23.25" customHeight="1">
      <c r="A997" s="413"/>
      <c r="B997" s="413"/>
      <c r="C997" s="413"/>
      <c r="D997" s="413"/>
      <c r="E997" s="413"/>
      <c r="F997" s="413"/>
      <c r="G997" s="413"/>
      <c r="H997" s="413"/>
      <c r="I997" s="413"/>
      <c r="J997" s="413"/>
      <c r="K997" s="413"/>
    </row>
    <row r="998" spans="1:11" ht="23.25" customHeight="1">
      <c r="A998" s="413"/>
      <c r="B998" s="413"/>
      <c r="C998" s="413"/>
      <c r="D998" s="413"/>
      <c r="E998" s="413"/>
      <c r="F998" s="413"/>
      <c r="G998" s="413"/>
      <c r="H998" s="413"/>
      <c r="I998" s="413"/>
      <c r="J998" s="413"/>
      <c r="K998" s="413"/>
    </row>
    <row r="999" spans="1:11" ht="23.25" customHeight="1">
      <c r="A999" s="413"/>
      <c r="B999" s="413"/>
      <c r="C999" s="413"/>
      <c r="D999" s="413"/>
      <c r="E999" s="413"/>
      <c r="F999" s="413"/>
      <c r="G999" s="413"/>
      <c r="H999" s="413"/>
      <c r="I999" s="413"/>
      <c r="J999" s="413"/>
      <c r="K999" s="413"/>
    </row>
    <row r="1000" spans="1:11" ht="23.25" customHeight="1">
      <c r="A1000" s="413"/>
      <c r="B1000" s="413"/>
      <c r="C1000" s="413"/>
      <c r="D1000" s="413"/>
      <c r="E1000" s="413"/>
      <c r="F1000" s="413"/>
      <c r="G1000" s="413"/>
      <c r="H1000" s="413"/>
      <c r="I1000" s="413"/>
      <c r="J1000" s="413"/>
      <c r="K1000" s="413"/>
    </row>
  </sheetData>
  <mergeCells count="271">
    <mergeCell ref="B152:J152"/>
    <mergeCell ref="C153:I153"/>
    <mergeCell ref="C154:I154"/>
    <mergeCell ref="C155:I155"/>
    <mergeCell ref="C156:I156"/>
    <mergeCell ref="C98:H98"/>
    <mergeCell ref="C99:H99"/>
    <mergeCell ref="C100:H100"/>
    <mergeCell ref="C101:I101"/>
    <mergeCell ref="C102:I102"/>
    <mergeCell ref="C103:I103"/>
    <mergeCell ref="C104:I104"/>
    <mergeCell ref="C105:I105"/>
    <mergeCell ref="B144:I144"/>
    <mergeCell ref="B145:J145"/>
    <mergeCell ref="B146:J146"/>
    <mergeCell ref="C147:I147"/>
    <mergeCell ref="C148:I148"/>
    <mergeCell ref="C91:I91"/>
    <mergeCell ref="C92:H92"/>
    <mergeCell ref="C93:H93"/>
    <mergeCell ref="C94:H94"/>
    <mergeCell ref="C95:H95"/>
    <mergeCell ref="C96:H96"/>
    <mergeCell ref="C149:I149"/>
    <mergeCell ref="B150:I150"/>
    <mergeCell ref="B151:J151"/>
    <mergeCell ref="B158:J158"/>
    <mergeCell ref="B157:I157"/>
    <mergeCell ref="C164:H164"/>
    <mergeCell ref="B165:H165"/>
    <mergeCell ref="C166:H166"/>
    <mergeCell ref="B167:H167"/>
    <mergeCell ref="B128:J128"/>
    <mergeCell ref="B130:J130"/>
    <mergeCell ref="B131:J131"/>
    <mergeCell ref="C132:I132"/>
    <mergeCell ref="C133:G133"/>
    <mergeCell ref="C134:I134"/>
    <mergeCell ref="C135:I135"/>
    <mergeCell ref="C136:I136"/>
    <mergeCell ref="C137:I137"/>
    <mergeCell ref="C138:I138"/>
    <mergeCell ref="B139:I139"/>
    <mergeCell ref="B140:J140"/>
    <mergeCell ref="B141:J141"/>
    <mergeCell ref="C142:I142"/>
    <mergeCell ref="C143:I143"/>
    <mergeCell ref="B159:J159"/>
    <mergeCell ref="B161:J161"/>
    <mergeCell ref="C162:H162"/>
    <mergeCell ref="B163:H163"/>
    <mergeCell ref="C168:H168"/>
    <mergeCell ref="C169:H169"/>
    <mergeCell ref="C170:H170"/>
    <mergeCell ref="B18:F18"/>
    <mergeCell ref="G18:H18"/>
    <mergeCell ref="I18:J18"/>
    <mergeCell ref="B19:F19"/>
    <mergeCell ref="G19:H19"/>
    <mergeCell ref="I19:J19"/>
    <mergeCell ref="I20:J20"/>
    <mergeCell ref="B20:H20"/>
    <mergeCell ref="B21:J21"/>
    <mergeCell ref="B22:J22"/>
    <mergeCell ref="B23:J23"/>
    <mergeCell ref="B24:J24"/>
    <mergeCell ref="B25:J25"/>
    <mergeCell ref="B26:J26"/>
    <mergeCell ref="C27:H27"/>
    <mergeCell ref="I27:J27"/>
    <mergeCell ref="C28:H28"/>
    <mergeCell ref="I28:J28"/>
    <mergeCell ref="C29:D29"/>
    <mergeCell ref="I29:J29"/>
    <mergeCell ref="I30:J30"/>
    <mergeCell ref="C30:H30"/>
    <mergeCell ref="C31:H31"/>
    <mergeCell ref="I31:J31"/>
    <mergeCell ref="C32:H32"/>
    <mergeCell ref="I32:J32"/>
    <mergeCell ref="G33:H33"/>
    <mergeCell ref="I33:J33"/>
    <mergeCell ref="B2:J2"/>
    <mergeCell ref="B3:J3"/>
    <mergeCell ref="B4:F4"/>
    <mergeCell ref="G4:J4"/>
    <mergeCell ref="B5:F5"/>
    <mergeCell ref="G5:J5"/>
    <mergeCell ref="B6:J6"/>
    <mergeCell ref="B7:J7"/>
    <mergeCell ref="C8:H8"/>
    <mergeCell ref="I8:J8"/>
    <mergeCell ref="C9:H9"/>
    <mergeCell ref="I9:J9"/>
    <mergeCell ref="C10:H10"/>
    <mergeCell ref="I10:J10"/>
    <mergeCell ref="G14:H14"/>
    <mergeCell ref="I14:J14"/>
    <mergeCell ref="C11:H11"/>
    <mergeCell ref="I11:J11"/>
    <mergeCell ref="B12:J12"/>
    <mergeCell ref="B13:F13"/>
    <mergeCell ref="G13:H13"/>
    <mergeCell ref="I13:J13"/>
    <mergeCell ref="B14:F14"/>
    <mergeCell ref="G17:H17"/>
    <mergeCell ref="I17:J17"/>
    <mergeCell ref="B15:F15"/>
    <mergeCell ref="G15:H15"/>
    <mergeCell ref="I15:J15"/>
    <mergeCell ref="B16:F16"/>
    <mergeCell ref="G16:H16"/>
    <mergeCell ref="I16:J16"/>
    <mergeCell ref="B17:F17"/>
    <mergeCell ref="C33:F33"/>
    <mergeCell ref="C34:F34"/>
    <mergeCell ref="G34:H34"/>
    <mergeCell ref="I34:J34"/>
    <mergeCell ref="C35:F35"/>
    <mergeCell ref="G35:H35"/>
    <mergeCell ref="I35:J35"/>
    <mergeCell ref="C36:H36"/>
    <mergeCell ref="I36:J36"/>
    <mergeCell ref="C37:H37"/>
    <mergeCell ref="I37:J37"/>
    <mergeCell ref="C38:H38"/>
    <mergeCell ref="I38:J38"/>
    <mergeCell ref="I39:J39"/>
    <mergeCell ref="C39:H39"/>
    <mergeCell ref="C40:H40"/>
    <mergeCell ref="I40:J40"/>
    <mergeCell ref="C41:H41"/>
    <mergeCell ref="I41:J41"/>
    <mergeCell ref="B42:J42"/>
    <mergeCell ref="B43:J43"/>
    <mergeCell ref="B44:J44"/>
    <mergeCell ref="B45:J45"/>
    <mergeCell ref="C46:H46"/>
    <mergeCell ref="C47:F47"/>
    <mergeCell ref="C48:E48"/>
    <mergeCell ref="F48:H48"/>
    <mergeCell ref="C49:H49"/>
    <mergeCell ref="C50:F50"/>
    <mergeCell ref="G50:H50"/>
    <mergeCell ref="C51:E51"/>
    <mergeCell ref="C52:I52"/>
    <mergeCell ref="C53:I53"/>
    <mergeCell ref="C54:E54"/>
    <mergeCell ref="C55:E55"/>
    <mergeCell ref="C56:I56"/>
    <mergeCell ref="C57:I57"/>
    <mergeCell ref="B58:I58"/>
    <mergeCell ref="C59:I59"/>
    <mergeCell ref="C60:I60"/>
    <mergeCell ref="B61:I61"/>
    <mergeCell ref="B62:J62"/>
    <mergeCell ref="B63:I63"/>
    <mergeCell ref="B64:J64"/>
    <mergeCell ref="B65:J65"/>
    <mergeCell ref="B66:J66"/>
    <mergeCell ref="C114:I114"/>
    <mergeCell ref="C97:I97"/>
    <mergeCell ref="B67:J67"/>
    <mergeCell ref="B68:J68"/>
    <mergeCell ref="C69:I69"/>
    <mergeCell ref="C70:H70"/>
    <mergeCell ref="C71:H71"/>
    <mergeCell ref="B72:I72"/>
    <mergeCell ref="B73:J73"/>
    <mergeCell ref="B74:J74"/>
    <mergeCell ref="B75:J75"/>
    <mergeCell ref="C77:H77"/>
    <mergeCell ref="C78:H78"/>
    <mergeCell ref="C79:H79"/>
    <mergeCell ref="C80:D80"/>
    <mergeCell ref="C81:H81"/>
    <mergeCell ref="C82:H82"/>
    <mergeCell ref="C83:H83"/>
    <mergeCell ref="C84:H84"/>
    <mergeCell ref="C85:H85"/>
    <mergeCell ref="B86:H86"/>
    <mergeCell ref="B88:J88"/>
    <mergeCell ref="B89:J89"/>
    <mergeCell ref="B90:J90"/>
    <mergeCell ref="C188:I188"/>
    <mergeCell ref="C189:I189"/>
    <mergeCell ref="B76:J76"/>
    <mergeCell ref="C120:I120"/>
    <mergeCell ref="C121:I121"/>
    <mergeCell ref="C122:I122"/>
    <mergeCell ref="C123:H123"/>
    <mergeCell ref="B124:I124"/>
    <mergeCell ref="B125:J125"/>
    <mergeCell ref="B126:J126"/>
    <mergeCell ref="B127:J127"/>
    <mergeCell ref="B115:I115"/>
    <mergeCell ref="B116:J116"/>
    <mergeCell ref="B117:J117"/>
    <mergeCell ref="C118:I118"/>
    <mergeCell ref="C119:I119"/>
    <mergeCell ref="C106:I106"/>
    <mergeCell ref="B107:J107"/>
    <mergeCell ref="B108:J108"/>
    <mergeCell ref="B109:J109"/>
    <mergeCell ref="B110:J110"/>
    <mergeCell ref="C111:I111"/>
    <mergeCell ref="C112:I112"/>
    <mergeCell ref="C113:I113"/>
    <mergeCell ref="B180:C182"/>
    <mergeCell ref="D180:J180"/>
    <mergeCell ref="D181:J181"/>
    <mergeCell ref="D182:J182"/>
    <mergeCell ref="B183:J183"/>
    <mergeCell ref="B184:J184"/>
    <mergeCell ref="B185:J185"/>
    <mergeCell ref="B186:J186"/>
    <mergeCell ref="B187:I187"/>
    <mergeCell ref="C171:H171"/>
    <mergeCell ref="C172:H172"/>
    <mergeCell ref="C173:H173"/>
    <mergeCell ref="C174:H174"/>
    <mergeCell ref="C175:H175"/>
    <mergeCell ref="C176:H176"/>
    <mergeCell ref="B177:I177"/>
    <mergeCell ref="B178:J178"/>
    <mergeCell ref="B179:H179"/>
    <mergeCell ref="B208:J208"/>
    <mergeCell ref="B209:J209"/>
    <mergeCell ref="B215:G215"/>
    <mergeCell ref="H215:J215"/>
    <mergeCell ref="B216:J216"/>
    <mergeCell ref="B210:J210"/>
    <mergeCell ref="B211:G211"/>
    <mergeCell ref="H211:J211"/>
    <mergeCell ref="B212:J212"/>
    <mergeCell ref="B213:G213"/>
    <mergeCell ref="H213:J213"/>
    <mergeCell ref="B214:J214"/>
    <mergeCell ref="C190:I190"/>
    <mergeCell ref="C191:I191"/>
    <mergeCell ref="C192:I192"/>
    <mergeCell ref="B193:I193"/>
    <mergeCell ref="C194:I194"/>
    <mergeCell ref="B195:I195"/>
    <mergeCell ref="B196:J196"/>
    <mergeCell ref="B197:J197"/>
    <mergeCell ref="B199:J199"/>
    <mergeCell ref="B200:E200"/>
    <mergeCell ref="F200:G200"/>
    <mergeCell ref="I200:J200"/>
    <mergeCell ref="B201:E201"/>
    <mergeCell ref="F201:G201"/>
    <mergeCell ref="I201:J201"/>
    <mergeCell ref="I203:J203"/>
    <mergeCell ref="I204:J204"/>
    <mergeCell ref="I205:J205"/>
    <mergeCell ref="B205:E205"/>
    <mergeCell ref="F205:G205"/>
    <mergeCell ref="I206:J206"/>
    <mergeCell ref="I207:J207"/>
    <mergeCell ref="B202:E202"/>
    <mergeCell ref="F202:G202"/>
    <mergeCell ref="I202:J202"/>
    <mergeCell ref="B203:E203"/>
    <mergeCell ref="F203:G203"/>
    <mergeCell ref="B204:E204"/>
    <mergeCell ref="F204:G204"/>
    <mergeCell ref="B207:G207"/>
    <mergeCell ref="B206:E206"/>
    <mergeCell ref="F206:G206"/>
  </mergeCells>
  <conditionalFormatting sqref="I49:I50">
    <cfRule type="cellIs" dxfId="60" priority="1" operator="equal">
      <formula>0</formula>
    </cfRule>
  </conditionalFormatting>
  <conditionalFormatting sqref="I48">
    <cfRule type="cellIs" dxfId="59" priority="2" operator="equal">
      <formula>0</formula>
    </cfRule>
  </conditionalFormatting>
  <pageMargins left="0.51181102362204722" right="0.51181102362204722" top="0.78740157480314965" bottom="0.78740157480314965" header="0" footer="0"/>
  <pageSetup scale="77" orientation="portrait" r:id="rId1"/>
  <headerFooter>
    <oddHeader>&amp;L&amp;F&amp;C&amp;A&amp;R&amp;P de &amp;N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2">
    <tabColor rgb="FFC3FB25"/>
  </sheetPr>
  <dimension ref="A1:K1000"/>
  <sheetViews>
    <sheetView topLeftCell="A22" zoomScaleNormal="100" zoomScaleSheetLayoutView="45" workbookViewId="0">
      <selection activeCell="K51" sqref="K51"/>
    </sheetView>
  </sheetViews>
  <sheetFormatPr defaultColWidth="14.42578125" defaultRowHeight="29.25" customHeight="1" outlineLevelRow="1"/>
  <cols>
    <col min="1" max="1" width="2.28515625" customWidth="1"/>
    <col min="3" max="3" width="11.28515625" customWidth="1"/>
    <col min="4" max="4" width="13.28515625" customWidth="1"/>
    <col min="6" max="6" width="12.42578125" customWidth="1"/>
    <col min="7" max="7" width="14.85546875" customWidth="1"/>
    <col min="9" max="9" width="11.28515625" customWidth="1"/>
    <col min="10" max="10" width="18.5703125" customWidth="1"/>
    <col min="11" max="11" width="1.42578125" customWidth="1"/>
  </cols>
  <sheetData>
    <row r="1" spans="1:11" ht="29.25" customHeight="1">
      <c r="A1" s="413"/>
      <c r="B1" s="413"/>
      <c r="C1" s="413"/>
      <c r="D1" s="413"/>
      <c r="E1" s="413"/>
      <c r="F1" s="413"/>
      <c r="G1" s="413"/>
      <c r="H1" s="413"/>
      <c r="I1" s="413"/>
      <c r="J1" s="414"/>
      <c r="K1" s="413"/>
    </row>
    <row r="2" spans="1:11" ht="29.25" customHeight="1">
      <c r="A2" s="415"/>
      <c r="B2" s="863" t="str">
        <f>'1-ABA-DE-CARREGAMENTO'!C11</f>
        <v xml:space="preserve"> S E R V I Ç O S    D I V S.   A P O I O   A D M I N I S T R A T I V O .-2</v>
      </c>
      <c r="C2" s="864"/>
      <c r="D2" s="864"/>
      <c r="E2" s="864"/>
      <c r="F2" s="864"/>
      <c r="G2" s="864"/>
      <c r="H2" s="864"/>
      <c r="I2" s="864"/>
      <c r="J2" s="865"/>
      <c r="K2" s="416"/>
    </row>
    <row r="3" spans="1:11" ht="29.25" customHeight="1">
      <c r="A3" s="415"/>
      <c r="B3" s="866" t="str">
        <f>'1-ABA-DE-CARREGAMENTO'!J33</f>
        <v>PSICOPED_CBO.2394-25_20hs</v>
      </c>
      <c r="C3" s="806"/>
      <c r="D3" s="806"/>
      <c r="E3" s="806"/>
      <c r="F3" s="806"/>
      <c r="G3" s="806"/>
      <c r="H3" s="806"/>
      <c r="I3" s="806"/>
      <c r="J3" s="807"/>
      <c r="K3" s="417"/>
    </row>
    <row r="4" spans="1:11" ht="15">
      <c r="A4" s="415"/>
      <c r="B4" s="861" t="s">
        <v>299</v>
      </c>
      <c r="C4" s="806"/>
      <c r="D4" s="806"/>
      <c r="E4" s="806"/>
      <c r="F4" s="807"/>
      <c r="G4" s="867" t="str">
        <f>'1-ABA-DE-CARREGAMENTO'!C12</f>
        <v>23243.000833/2022-37</v>
      </c>
      <c r="H4" s="806"/>
      <c r="I4" s="806"/>
      <c r="J4" s="807"/>
      <c r="K4" s="418"/>
    </row>
    <row r="5" spans="1:11" ht="15">
      <c r="A5" s="415"/>
      <c r="B5" s="791" t="s">
        <v>300</v>
      </c>
      <c r="C5" s="756"/>
      <c r="D5" s="756"/>
      <c r="E5" s="756"/>
      <c r="F5" s="757"/>
      <c r="G5" s="868" t="str">
        <f>'1-ABA-DE-CARREGAMENTO'!C13</f>
        <v>PE 30 / 2022</v>
      </c>
      <c r="H5" s="756"/>
      <c r="I5" s="756"/>
      <c r="J5" s="757"/>
      <c r="K5" s="418"/>
    </row>
    <row r="6" spans="1:11" ht="15">
      <c r="A6" s="415"/>
      <c r="B6" s="869">
        <f ca="1">'1-ABA-DE-CARREGAMENTO'!C16</f>
        <v>44830</v>
      </c>
      <c r="C6" s="756"/>
      <c r="D6" s="756"/>
      <c r="E6" s="756"/>
      <c r="F6" s="756"/>
      <c r="G6" s="756"/>
      <c r="H6" s="756"/>
      <c r="I6" s="756"/>
      <c r="J6" s="757"/>
      <c r="K6" s="420"/>
    </row>
    <row r="7" spans="1:11" ht="15">
      <c r="A7" s="415"/>
      <c r="B7" s="830" t="s">
        <v>301</v>
      </c>
      <c r="C7" s="756"/>
      <c r="D7" s="756"/>
      <c r="E7" s="756"/>
      <c r="F7" s="756"/>
      <c r="G7" s="756"/>
      <c r="H7" s="756"/>
      <c r="I7" s="756"/>
      <c r="J7" s="757"/>
      <c r="K7" s="421"/>
    </row>
    <row r="8" spans="1:11" ht="15">
      <c r="A8" s="415"/>
      <c r="B8" s="422" t="s">
        <v>264</v>
      </c>
      <c r="C8" s="791" t="s">
        <v>302</v>
      </c>
      <c r="D8" s="756"/>
      <c r="E8" s="756"/>
      <c r="F8" s="756"/>
      <c r="G8" s="756"/>
      <c r="H8" s="757"/>
      <c r="I8" s="870">
        <f ca="1">'1-ABA-DE-CARREGAMENTO'!C16</f>
        <v>44830</v>
      </c>
      <c r="J8" s="757"/>
      <c r="K8" s="423"/>
    </row>
    <row r="9" spans="1:11" ht="15">
      <c r="A9" s="415"/>
      <c r="B9" s="422" t="s">
        <v>265</v>
      </c>
      <c r="C9" s="791" t="s">
        <v>303</v>
      </c>
      <c r="D9" s="756"/>
      <c r="E9" s="756"/>
      <c r="F9" s="756"/>
      <c r="G9" s="756"/>
      <c r="H9" s="757"/>
      <c r="I9" s="868" t="str">
        <f>'1-ABA-DE-CARREGAMENTO'!C14</f>
        <v xml:space="preserve">ALEGRETE </v>
      </c>
      <c r="J9" s="757"/>
      <c r="K9" s="418"/>
    </row>
    <row r="10" spans="1:11" ht="15">
      <c r="A10" s="415"/>
      <c r="B10" s="422" t="s">
        <v>266</v>
      </c>
      <c r="C10" s="791" t="s">
        <v>304</v>
      </c>
      <c r="D10" s="756"/>
      <c r="E10" s="756"/>
      <c r="F10" s="756"/>
      <c r="G10" s="756"/>
      <c r="H10" s="757"/>
      <c r="I10" s="868" t="str">
        <f>'1-ABA-DE-CARREGAMENTO'!J35</f>
        <v>RS001211/2022</v>
      </c>
      <c r="J10" s="757"/>
      <c r="K10" s="418"/>
    </row>
    <row r="11" spans="1:11" ht="15">
      <c r="A11" s="415"/>
      <c r="B11" s="422" t="s">
        <v>267</v>
      </c>
      <c r="C11" s="791" t="s">
        <v>305</v>
      </c>
      <c r="D11" s="756"/>
      <c r="E11" s="756"/>
      <c r="F11" s="756"/>
      <c r="G11" s="756"/>
      <c r="H11" s="757"/>
      <c r="I11" s="855">
        <f>'1-ABA-DE-CARREGAMENTO'!J94</f>
        <v>20</v>
      </c>
      <c r="J11" s="757"/>
      <c r="K11" s="418"/>
    </row>
    <row r="12" spans="1:11" ht="29.25" customHeight="1">
      <c r="A12" s="415"/>
      <c r="B12" s="856" t="s">
        <v>306</v>
      </c>
      <c r="C12" s="756"/>
      <c r="D12" s="756"/>
      <c r="E12" s="756"/>
      <c r="F12" s="756"/>
      <c r="G12" s="756"/>
      <c r="H12" s="756"/>
      <c r="I12" s="756"/>
      <c r="J12" s="757"/>
      <c r="K12" s="424"/>
    </row>
    <row r="13" spans="1:11" ht="29.25" customHeight="1">
      <c r="A13" s="415"/>
      <c r="B13" s="795" t="str">
        <f>'1-ABA-DE-CARREGAMENTO'!C11</f>
        <v xml:space="preserve"> S E R V I Ç O S    D I V S.   A P O I O   A D M I N I S T R A T I V O .-2</v>
      </c>
      <c r="C13" s="756"/>
      <c r="D13" s="756"/>
      <c r="E13" s="756"/>
      <c r="F13" s="756"/>
      <c r="G13" s="795" t="s">
        <v>307</v>
      </c>
      <c r="H13" s="757"/>
      <c r="I13" s="795" t="s">
        <v>308</v>
      </c>
      <c r="J13" s="757"/>
      <c r="K13" s="284"/>
    </row>
    <row r="14" spans="1:11" ht="29.25" hidden="1" customHeight="1" outlineLevel="1">
      <c r="A14" s="415"/>
      <c r="B14" s="857" t="s">
        <v>309</v>
      </c>
      <c r="C14" s="756"/>
      <c r="D14" s="756"/>
      <c r="E14" s="756"/>
      <c r="F14" s="757"/>
      <c r="G14" s="858" t="s">
        <v>310</v>
      </c>
      <c r="H14" s="757"/>
      <c r="I14" s="859" t="s">
        <v>311</v>
      </c>
      <c r="J14" s="757"/>
      <c r="K14" s="425"/>
    </row>
    <row r="15" spans="1:11" ht="29.25" hidden="1" customHeight="1" outlineLevel="1">
      <c r="A15" s="415"/>
      <c r="B15" s="857" t="s">
        <v>312</v>
      </c>
      <c r="C15" s="756"/>
      <c r="D15" s="756"/>
      <c r="E15" s="756"/>
      <c r="F15" s="757"/>
      <c r="G15" s="858" t="s">
        <v>310</v>
      </c>
      <c r="H15" s="757"/>
      <c r="I15" s="859" t="s">
        <v>311</v>
      </c>
      <c r="J15" s="757"/>
      <c r="K15" s="425"/>
    </row>
    <row r="16" spans="1:11" ht="29.25" hidden="1" customHeight="1" outlineLevel="1">
      <c r="A16" s="415"/>
      <c r="B16" s="857" t="s">
        <v>313</v>
      </c>
      <c r="C16" s="756"/>
      <c r="D16" s="756"/>
      <c r="E16" s="756"/>
      <c r="F16" s="757"/>
      <c r="G16" s="858" t="s">
        <v>310</v>
      </c>
      <c r="H16" s="757"/>
      <c r="I16" s="859" t="s">
        <v>311</v>
      </c>
      <c r="J16" s="757"/>
      <c r="K16" s="425"/>
    </row>
    <row r="17" spans="1:11" ht="29.25" customHeight="1" collapsed="1">
      <c r="A17" s="415"/>
      <c r="B17" s="857" t="str">
        <f>B3</f>
        <v>PSICOPED_CBO.2394-25_20hs</v>
      </c>
      <c r="C17" s="756"/>
      <c r="D17" s="756"/>
      <c r="E17" s="756"/>
      <c r="F17" s="757"/>
      <c r="G17" s="858" t="s">
        <v>310</v>
      </c>
      <c r="H17" s="757"/>
      <c r="I17" s="859">
        <f>'1-ABA-DE-CARREGAMENTO'!J92</f>
        <v>0</v>
      </c>
      <c r="J17" s="757"/>
      <c r="K17" s="425"/>
    </row>
    <row r="18" spans="1:11" ht="29.25" hidden="1" customHeight="1" outlineLevel="1">
      <c r="A18" s="415"/>
      <c r="B18" s="857" t="s">
        <v>314</v>
      </c>
      <c r="C18" s="756"/>
      <c r="D18" s="756"/>
      <c r="E18" s="756"/>
      <c r="F18" s="757"/>
      <c r="G18" s="858" t="s">
        <v>310</v>
      </c>
      <c r="H18" s="757"/>
      <c r="I18" s="859" t="s">
        <v>311</v>
      </c>
      <c r="J18" s="757"/>
      <c r="K18" s="425"/>
    </row>
    <row r="19" spans="1:11" ht="29.25" hidden="1" customHeight="1" outlineLevel="1">
      <c r="A19" s="415"/>
      <c r="B19" s="857" t="s">
        <v>847</v>
      </c>
      <c r="C19" s="756"/>
      <c r="D19" s="756"/>
      <c r="E19" s="756"/>
      <c r="F19" s="757"/>
      <c r="G19" s="858" t="s">
        <v>310</v>
      </c>
      <c r="H19" s="757"/>
      <c r="I19" s="859" t="s">
        <v>311</v>
      </c>
      <c r="J19" s="757"/>
      <c r="K19" s="425"/>
    </row>
    <row r="20" spans="1:11" ht="15" collapsed="1">
      <c r="A20" s="415"/>
      <c r="B20" s="872" t="s">
        <v>316</v>
      </c>
      <c r="C20" s="756"/>
      <c r="D20" s="756"/>
      <c r="E20" s="756"/>
      <c r="F20" s="756"/>
      <c r="G20" s="756"/>
      <c r="H20" s="757"/>
      <c r="I20" s="871">
        <f>SUM(I14:I19)</f>
        <v>0</v>
      </c>
      <c r="J20" s="757"/>
      <c r="K20" s="426"/>
    </row>
    <row r="21" spans="1:11" ht="15">
      <c r="A21" s="415"/>
      <c r="B21" s="836"/>
      <c r="C21" s="756"/>
      <c r="D21" s="756"/>
      <c r="E21" s="756"/>
      <c r="F21" s="756"/>
      <c r="G21" s="756"/>
      <c r="H21" s="756"/>
      <c r="I21" s="756"/>
      <c r="J21" s="757"/>
      <c r="K21" s="284"/>
    </row>
    <row r="22" spans="1:11" ht="52.5" customHeight="1">
      <c r="A22" s="415"/>
      <c r="B22" s="828" t="s">
        <v>317</v>
      </c>
      <c r="C22" s="756"/>
      <c r="D22" s="756"/>
      <c r="E22" s="756"/>
      <c r="F22" s="756"/>
      <c r="G22" s="756"/>
      <c r="H22" s="756"/>
      <c r="I22" s="756"/>
      <c r="J22" s="757"/>
      <c r="K22" s="427"/>
    </row>
    <row r="23" spans="1:11" ht="15">
      <c r="A23" s="415"/>
      <c r="B23" s="836"/>
      <c r="C23" s="756"/>
      <c r="D23" s="756"/>
      <c r="E23" s="756"/>
      <c r="F23" s="756"/>
      <c r="G23" s="756"/>
      <c r="H23" s="756"/>
      <c r="I23" s="756"/>
      <c r="J23" s="757"/>
      <c r="K23" s="284"/>
    </row>
    <row r="24" spans="1:11" ht="50.25" customHeight="1">
      <c r="A24" s="415"/>
      <c r="B24" s="873" t="s">
        <v>848</v>
      </c>
      <c r="C24" s="756"/>
      <c r="D24" s="756"/>
      <c r="E24" s="756"/>
      <c r="F24" s="756"/>
      <c r="G24" s="756"/>
      <c r="H24" s="756"/>
      <c r="I24" s="756"/>
      <c r="J24" s="757"/>
      <c r="K24" s="428"/>
    </row>
    <row r="25" spans="1:11" ht="15">
      <c r="A25" s="415"/>
      <c r="B25" s="874"/>
      <c r="C25" s="756"/>
      <c r="D25" s="756"/>
      <c r="E25" s="756"/>
      <c r="F25" s="756"/>
      <c r="G25" s="756"/>
      <c r="H25" s="756"/>
      <c r="I25" s="756"/>
      <c r="J25" s="757"/>
      <c r="K25" s="429"/>
    </row>
    <row r="26" spans="1:11" ht="29.25" customHeight="1">
      <c r="A26" s="284"/>
      <c r="B26" s="830" t="s">
        <v>319</v>
      </c>
      <c r="C26" s="756"/>
      <c r="D26" s="756"/>
      <c r="E26" s="756"/>
      <c r="F26" s="756"/>
      <c r="G26" s="756"/>
      <c r="H26" s="756"/>
      <c r="I26" s="756"/>
      <c r="J26" s="757"/>
      <c r="K26" s="421"/>
    </row>
    <row r="27" spans="1:11" ht="29.25" customHeight="1">
      <c r="A27" s="415"/>
      <c r="B27" s="422">
        <v>1</v>
      </c>
      <c r="C27" s="791" t="s">
        <v>320</v>
      </c>
      <c r="D27" s="756"/>
      <c r="E27" s="756"/>
      <c r="F27" s="756"/>
      <c r="G27" s="756"/>
      <c r="H27" s="757"/>
      <c r="I27" s="875" t="str">
        <f>'1-ABA-DE-CARREGAMENTO'!J33</f>
        <v>PSICOPED_CBO.2394-25_20hs</v>
      </c>
      <c r="J27" s="757"/>
      <c r="K27" s="430"/>
    </row>
    <row r="28" spans="1:11" ht="29.25" customHeight="1">
      <c r="A28" s="415"/>
      <c r="B28" s="431">
        <v>2</v>
      </c>
      <c r="C28" s="839" t="s">
        <v>321</v>
      </c>
      <c r="D28" s="756"/>
      <c r="E28" s="756"/>
      <c r="F28" s="756"/>
      <c r="G28" s="756"/>
      <c r="H28" s="757"/>
      <c r="I28" s="877"/>
      <c r="J28" s="757"/>
      <c r="K28" s="432"/>
    </row>
    <row r="29" spans="1:11" ht="29.25" customHeight="1">
      <c r="A29" s="415"/>
      <c r="B29" s="422">
        <v>3</v>
      </c>
      <c r="C29" s="878" t="s">
        <v>499</v>
      </c>
      <c r="D29" s="680"/>
      <c r="E29" s="434">
        <v>220</v>
      </c>
      <c r="F29" s="435">
        <f>'1-ABA-DE-CARREGAMENTO'!J37</f>
        <v>4612.24</v>
      </c>
      <c r="G29" s="419" t="s">
        <v>323</v>
      </c>
      <c r="H29" s="436">
        <f>'1-ABA-DE-CARREGAMENTO'!J52</f>
        <v>100</v>
      </c>
      <c r="I29" s="879">
        <f>F29/E29*H29</f>
        <v>2096.4727272727268</v>
      </c>
      <c r="J29" s="757"/>
      <c r="K29" s="437"/>
    </row>
    <row r="30" spans="1:11" ht="29.25" customHeight="1">
      <c r="A30" s="415"/>
      <c r="B30" s="422">
        <v>4</v>
      </c>
      <c r="C30" s="791" t="s">
        <v>324</v>
      </c>
      <c r="D30" s="756"/>
      <c r="E30" s="756"/>
      <c r="F30" s="756"/>
      <c r="G30" s="756"/>
      <c r="H30" s="757"/>
      <c r="I30" s="860"/>
      <c r="J30" s="757"/>
      <c r="K30" s="438"/>
    </row>
    <row r="31" spans="1:11" ht="29.25" customHeight="1">
      <c r="A31" s="415"/>
      <c r="B31" s="422">
        <v>5</v>
      </c>
      <c r="C31" s="791" t="s">
        <v>325</v>
      </c>
      <c r="D31" s="756"/>
      <c r="E31" s="756"/>
      <c r="F31" s="756"/>
      <c r="G31" s="756"/>
      <c r="H31" s="757"/>
      <c r="I31" s="862" t="str">
        <f>'1-ABA-DE-CARREGAMENTO'!J36</f>
        <v>01º de abril</v>
      </c>
      <c r="J31" s="757"/>
      <c r="K31" s="439"/>
    </row>
    <row r="32" spans="1:11" ht="44.25" customHeight="1">
      <c r="A32" s="415"/>
      <c r="B32" s="440">
        <v>6</v>
      </c>
      <c r="C32" s="850" t="s">
        <v>849</v>
      </c>
      <c r="D32" s="756"/>
      <c r="E32" s="756"/>
      <c r="F32" s="756"/>
      <c r="G32" s="756"/>
      <c r="H32" s="757"/>
      <c r="I32" s="851">
        <f>ROUND(I29/220,2)*0</f>
        <v>0</v>
      </c>
      <c r="J32" s="757"/>
      <c r="K32" s="441"/>
    </row>
    <row r="33" spans="1:11" ht="44.25" customHeight="1">
      <c r="A33" s="415"/>
      <c r="B33" s="440">
        <v>7</v>
      </c>
      <c r="C33" s="850" t="s">
        <v>850</v>
      </c>
      <c r="D33" s="756"/>
      <c r="E33" s="756"/>
      <c r="F33" s="757"/>
      <c r="G33" s="854"/>
      <c r="H33" s="757"/>
      <c r="I33" s="851">
        <f>SUM(J47:J50)/H29</f>
        <v>20.96472727272727</v>
      </c>
      <c r="J33" s="757"/>
      <c r="K33" s="441"/>
    </row>
    <row r="34" spans="1:11" ht="44.25" customHeight="1">
      <c r="A34" s="415"/>
      <c r="B34" s="440">
        <v>8</v>
      </c>
      <c r="C34" s="850" t="s">
        <v>851</v>
      </c>
      <c r="D34" s="756"/>
      <c r="E34" s="756"/>
      <c r="F34" s="757"/>
      <c r="G34" s="854"/>
      <c r="H34" s="757"/>
      <c r="I34" s="851">
        <f>TRUNC(I33*1.5,2)*0</f>
        <v>0</v>
      </c>
      <c r="J34" s="757"/>
      <c r="K34" s="441"/>
    </row>
    <row r="35" spans="1:11" ht="44.25" customHeight="1">
      <c r="A35" s="415"/>
      <c r="B35" s="440">
        <v>9</v>
      </c>
      <c r="C35" s="850" t="s">
        <v>852</v>
      </c>
      <c r="D35" s="756"/>
      <c r="E35" s="756"/>
      <c r="F35" s="757"/>
      <c r="G35" s="854" t="s">
        <v>330</v>
      </c>
      <c r="H35" s="757"/>
      <c r="I35" s="851">
        <f>I33*1.5</f>
        <v>31.447090909090903</v>
      </c>
      <c r="J35" s="757"/>
      <c r="K35" s="441"/>
    </row>
    <row r="36" spans="1:11" ht="44.25" customHeight="1">
      <c r="A36" s="415"/>
      <c r="B36" s="440">
        <v>10</v>
      </c>
      <c r="C36" s="850" t="s">
        <v>853</v>
      </c>
      <c r="D36" s="756"/>
      <c r="E36" s="756"/>
      <c r="F36" s="756"/>
      <c r="G36" s="756"/>
      <c r="H36" s="757"/>
      <c r="I36" s="851">
        <f>I33*1.2</f>
        <v>25.157672727272722</v>
      </c>
      <c r="J36" s="757"/>
      <c r="K36" s="441"/>
    </row>
    <row r="37" spans="1:11" ht="44.25" customHeight="1">
      <c r="A37" s="415"/>
      <c r="B37" s="440">
        <v>11</v>
      </c>
      <c r="C37" s="850" t="s">
        <v>854</v>
      </c>
      <c r="D37" s="756"/>
      <c r="E37" s="756"/>
      <c r="F37" s="756"/>
      <c r="G37" s="756"/>
      <c r="H37" s="757"/>
      <c r="I37" s="851">
        <f>I33*2</f>
        <v>41.92945454545454</v>
      </c>
      <c r="J37" s="757"/>
      <c r="K37" s="441"/>
    </row>
    <row r="38" spans="1:11" ht="15">
      <c r="A38" s="415"/>
      <c r="B38" s="440">
        <v>12</v>
      </c>
      <c r="C38" s="850" t="s">
        <v>855</v>
      </c>
      <c r="D38" s="756"/>
      <c r="E38" s="756"/>
      <c r="F38" s="756"/>
      <c r="G38" s="756"/>
      <c r="H38" s="757"/>
      <c r="I38" s="851">
        <f>I29*'1-ABA-DE-CARREGAMENTO'!D44</f>
        <v>0</v>
      </c>
      <c r="J38" s="757"/>
      <c r="K38" s="441"/>
    </row>
    <row r="39" spans="1:11" ht="15">
      <c r="A39" s="415"/>
      <c r="B39" s="440">
        <v>13</v>
      </c>
      <c r="C39" s="850" t="s">
        <v>334</v>
      </c>
      <c r="D39" s="756"/>
      <c r="E39" s="756"/>
      <c r="F39" s="756"/>
      <c r="G39" s="756"/>
      <c r="H39" s="757"/>
      <c r="I39" s="851">
        <f>ROUND(I32/6,2)*1.3</f>
        <v>0</v>
      </c>
      <c r="J39" s="757"/>
      <c r="K39" s="441"/>
    </row>
    <row r="40" spans="1:11" ht="15">
      <c r="A40" s="415"/>
      <c r="B40" s="440">
        <v>14</v>
      </c>
      <c r="C40" s="850" t="s">
        <v>335</v>
      </c>
      <c r="D40" s="756"/>
      <c r="E40" s="756"/>
      <c r="F40" s="756"/>
      <c r="G40" s="756"/>
      <c r="H40" s="757"/>
      <c r="I40" s="888">
        <f>'1-ABA-DE-CARREGAMENTO'!J93</f>
        <v>1</v>
      </c>
      <c r="J40" s="757"/>
      <c r="K40" s="442"/>
    </row>
    <row r="41" spans="1:11" ht="15">
      <c r="A41" s="415"/>
      <c r="B41" s="440">
        <v>15</v>
      </c>
      <c r="C41" s="850" t="s">
        <v>336</v>
      </c>
      <c r="D41" s="756"/>
      <c r="E41" s="756"/>
      <c r="F41" s="756"/>
      <c r="G41" s="756"/>
      <c r="H41" s="757"/>
      <c r="I41" s="853">
        <f>'1-ABA-DE-CARREGAMENTO'!E42</f>
        <v>1212</v>
      </c>
      <c r="J41" s="757"/>
      <c r="K41" s="443"/>
    </row>
    <row r="42" spans="1:11" ht="15">
      <c r="A42" s="415"/>
      <c r="B42" s="836"/>
      <c r="C42" s="756"/>
      <c r="D42" s="756"/>
      <c r="E42" s="756"/>
      <c r="F42" s="756"/>
      <c r="G42" s="756"/>
      <c r="H42" s="756"/>
      <c r="I42" s="756"/>
      <c r="J42" s="757"/>
      <c r="K42" s="284"/>
    </row>
    <row r="43" spans="1:11" ht="29.25" customHeight="1">
      <c r="A43" s="415"/>
      <c r="B43" s="832" t="s">
        <v>337</v>
      </c>
      <c r="C43" s="756"/>
      <c r="D43" s="756"/>
      <c r="E43" s="756"/>
      <c r="F43" s="756"/>
      <c r="G43" s="756"/>
      <c r="H43" s="756"/>
      <c r="I43" s="756"/>
      <c r="J43" s="757"/>
      <c r="K43" s="444"/>
    </row>
    <row r="44" spans="1:11" ht="15">
      <c r="A44" s="415"/>
      <c r="B44" s="811"/>
      <c r="C44" s="756"/>
      <c r="D44" s="756"/>
      <c r="E44" s="756"/>
      <c r="F44" s="756"/>
      <c r="G44" s="756"/>
      <c r="H44" s="756"/>
      <c r="I44" s="756"/>
      <c r="J44" s="757"/>
      <c r="K44" s="445"/>
    </row>
    <row r="45" spans="1:11" ht="29.25" customHeight="1">
      <c r="A45" s="415"/>
      <c r="B45" s="849" t="s">
        <v>338</v>
      </c>
      <c r="C45" s="756"/>
      <c r="D45" s="756"/>
      <c r="E45" s="756"/>
      <c r="F45" s="756"/>
      <c r="G45" s="756"/>
      <c r="H45" s="756"/>
      <c r="I45" s="756"/>
      <c r="J45" s="757"/>
      <c r="K45" s="446"/>
    </row>
    <row r="46" spans="1:11" ht="29.25" customHeight="1">
      <c r="A46" s="447"/>
      <c r="B46" s="448">
        <v>1</v>
      </c>
      <c r="C46" s="835" t="s">
        <v>339</v>
      </c>
      <c r="D46" s="756"/>
      <c r="E46" s="756"/>
      <c r="F46" s="756"/>
      <c r="G46" s="756"/>
      <c r="H46" s="757"/>
      <c r="I46" s="449" t="s">
        <v>340</v>
      </c>
      <c r="J46" s="448" t="s">
        <v>341</v>
      </c>
      <c r="K46" s="424"/>
    </row>
    <row r="47" spans="1:11" ht="29.25" customHeight="1">
      <c r="A47" s="415"/>
      <c r="B47" s="422" t="s">
        <v>264</v>
      </c>
      <c r="C47" s="791" t="s">
        <v>342</v>
      </c>
      <c r="D47" s="756"/>
      <c r="E47" s="756"/>
      <c r="F47" s="757"/>
      <c r="G47" s="450" t="s">
        <v>343</v>
      </c>
      <c r="H47" s="451">
        <f>'1-ABA-DE-CARREGAMENTO'!J52</f>
        <v>100</v>
      </c>
      <c r="I47" s="450"/>
      <c r="J47" s="453">
        <f>I29*I40</f>
        <v>2096.4727272727268</v>
      </c>
      <c r="K47" s="454"/>
    </row>
    <row r="48" spans="1:11" ht="29.25" customHeight="1">
      <c r="A48" s="415"/>
      <c r="B48" s="422" t="s">
        <v>265</v>
      </c>
      <c r="C48" s="791" t="s">
        <v>344</v>
      </c>
      <c r="D48" s="756"/>
      <c r="E48" s="756"/>
      <c r="F48" s="847" t="str">
        <f>'1-ABA-DE-CARREGAMENTO'!J38</f>
        <v>SEM ADICIONAL DE FUNÇÃO</v>
      </c>
      <c r="G48" s="756"/>
      <c r="H48" s="757"/>
      <c r="I48" s="562">
        <f>'1-ABA-DE-CARREGAMENTO'!J39</f>
        <v>0</v>
      </c>
      <c r="J48" s="453">
        <f>J47*I48</f>
        <v>0</v>
      </c>
      <c r="K48" s="454"/>
    </row>
    <row r="49" spans="1:11" ht="29.25" customHeight="1">
      <c r="A49" s="415"/>
      <c r="B49" s="422" t="s">
        <v>266</v>
      </c>
      <c r="C49" s="791" t="s">
        <v>856</v>
      </c>
      <c r="D49" s="756"/>
      <c r="E49" s="756"/>
      <c r="F49" s="756"/>
      <c r="G49" s="756"/>
      <c r="H49" s="757"/>
      <c r="I49" s="539">
        <f>'1-ABA-DE-CARREGAMENTO'!J44</f>
        <v>0</v>
      </c>
      <c r="J49" s="453">
        <f>ROUND(J47*I49,2)</f>
        <v>0</v>
      </c>
      <c r="K49" s="454"/>
    </row>
    <row r="50" spans="1:11" ht="29.25" customHeight="1">
      <c r="A50" s="415"/>
      <c r="B50" s="422" t="s">
        <v>267</v>
      </c>
      <c r="C50" s="791" t="s">
        <v>857</v>
      </c>
      <c r="D50" s="756"/>
      <c r="E50" s="756"/>
      <c r="F50" s="756"/>
      <c r="G50" s="847" t="str">
        <f>'1-ABA-DE-CARREGAMENTO'!J40</f>
        <v>SEM ADICIONAL DE RISCO</v>
      </c>
      <c r="H50" s="757"/>
      <c r="I50" s="563">
        <f>'1-ABA-DE-CARREGAMENTO'!J41</f>
        <v>0</v>
      </c>
      <c r="J50" s="453">
        <f>ROUND(I50*I41,2)</f>
        <v>0</v>
      </c>
      <c r="K50" s="454"/>
    </row>
    <row r="51" spans="1:11" ht="29.25" customHeight="1">
      <c r="A51" s="415"/>
      <c r="B51" s="422" t="s">
        <v>268</v>
      </c>
      <c r="C51" s="848" t="s">
        <v>858</v>
      </c>
      <c r="D51" s="756"/>
      <c r="E51" s="756"/>
      <c r="F51" s="457" t="s">
        <v>348</v>
      </c>
      <c r="G51" s="458">
        <v>0</v>
      </c>
      <c r="H51" s="457" t="s">
        <v>349</v>
      </c>
      <c r="I51" s="459">
        <f>I36</f>
        <v>25.157672727272722</v>
      </c>
      <c r="J51" s="460">
        <f>G51*I51</f>
        <v>0</v>
      </c>
      <c r="K51" s="454"/>
    </row>
    <row r="52" spans="1:11" ht="29.25" hidden="1" customHeight="1" outlineLevel="1">
      <c r="A52" s="415"/>
      <c r="B52" s="422" t="s">
        <v>269</v>
      </c>
      <c r="C52" s="839" t="s">
        <v>859</v>
      </c>
      <c r="D52" s="756"/>
      <c r="E52" s="756"/>
      <c r="F52" s="756"/>
      <c r="G52" s="756"/>
      <c r="H52" s="756"/>
      <c r="I52" s="757"/>
      <c r="J52" s="453">
        <f>ROUND(I38*(((12*15)+15)-((44/6)*26))*I35,2)*0+ROUND(2*4.33*I35,2)*0</f>
        <v>0</v>
      </c>
      <c r="K52" s="454"/>
    </row>
    <row r="53" spans="1:11" ht="29.25" hidden="1" customHeight="1" outlineLevel="1">
      <c r="A53" s="415"/>
      <c r="B53" s="422" t="s">
        <v>270</v>
      </c>
      <c r="C53" s="839" t="s">
        <v>860</v>
      </c>
      <c r="D53" s="756"/>
      <c r="E53" s="756"/>
      <c r="F53" s="756"/>
      <c r="G53" s="756"/>
      <c r="H53" s="756"/>
      <c r="I53" s="757"/>
      <c r="J53" s="453">
        <f>ROUND(I39*I40*15,2)*0</f>
        <v>0</v>
      </c>
      <c r="K53" s="454"/>
    </row>
    <row r="54" spans="1:11" ht="29.25" customHeight="1" collapsed="1">
      <c r="A54" s="415"/>
      <c r="B54" s="422" t="s">
        <v>271</v>
      </c>
      <c r="C54" s="839" t="s">
        <v>861</v>
      </c>
      <c r="D54" s="756"/>
      <c r="E54" s="756"/>
      <c r="F54" s="457" t="s">
        <v>353</v>
      </c>
      <c r="G54" s="458">
        <v>0</v>
      </c>
      <c r="H54" s="457" t="s">
        <v>354</v>
      </c>
      <c r="I54" s="459">
        <f>I35</f>
        <v>31.447090909090903</v>
      </c>
      <c r="J54" s="453">
        <f t="shared" ref="J54:J55" si="0">G54*I54</f>
        <v>0</v>
      </c>
      <c r="K54" s="454"/>
    </row>
    <row r="55" spans="1:11" ht="29.25" customHeight="1">
      <c r="A55" s="415"/>
      <c r="B55" s="422" t="s">
        <v>272</v>
      </c>
      <c r="C55" s="839" t="s">
        <v>862</v>
      </c>
      <c r="D55" s="756"/>
      <c r="E55" s="756"/>
      <c r="F55" s="457" t="s">
        <v>356</v>
      </c>
      <c r="G55" s="458">
        <v>0</v>
      </c>
      <c r="H55" s="457" t="s">
        <v>357</v>
      </c>
      <c r="I55" s="459">
        <f>I37</f>
        <v>41.92945454545454</v>
      </c>
      <c r="J55" s="453">
        <f t="shared" si="0"/>
        <v>0</v>
      </c>
      <c r="K55" s="454"/>
    </row>
    <row r="56" spans="1:11" ht="42.75" customHeight="1">
      <c r="A56" s="415"/>
      <c r="B56" s="422" t="s">
        <v>273</v>
      </c>
      <c r="C56" s="791" t="s">
        <v>863</v>
      </c>
      <c r="D56" s="756"/>
      <c r="E56" s="756"/>
      <c r="F56" s="756"/>
      <c r="G56" s="756"/>
      <c r="H56" s="756"/>
      <c r="I56" s="757"/>
      <c r="J56" s="453">
        <f>ROUND(((J54+J55)/25)*5,2)</f>
        <v>0</v>
      </c>
      <c r="K56" s="454"/>
    </row>
    <row r="57" spans="1:11" ht="15">
      <c r="A57" s="415"/>
      <c r="B57" s="422" t="s">
        <v>359</v>
      </c>
      <c r="C57" s="791" t="s">
        <v>360</v>
      </c>
      <c r="D57" s="756"/>
      <c r="E57" s="756"/>
      <c r="F57" s="756"/>
      <c r="G57" s="756"/>
      <c r="H57" s="756"/>
      <c r="I57" s="757"/>
      <c r="J57" s="461" t="s">
        <v>311</v>
      </c>
      <c r="K57" s="462"/>
    </row>
    <row r="58" spans="1:11" ht="29.25" customHeight="1">
      <c r="A58" s="415"/>
      <c r="B58" s="830" t="s">
        <v>361</v>
      </c>
      <c r="C58" s="756"/>
      <c r="D58" s="756"/>
      <c r="E58" s="756"/>
      <c r="F58" s="756"/>
      <c r="G58" s="756"/>
      <c r="H58" s="756"/>
      <c r="I58" s="757"/>
      <c r="J58" s="463">
        <f>SUM(J47:J57)</f>
        <v>2096.4727272727268</v>
      </c>
      <c r="K58" s="464"/>
    </row>
    <row r="59" spans="1:11" ht="15">
      <c r="A59" s="415"/>
      <c r="B59" s="465"/>
      <c r="C59" s="819"/>
      <c r="D59" s="756"/>
      <c r="E59" s="756"/>
      <c r="F59" s="756"/>
      <c r="G59" s="756"/>
      <c r="H59" s="756"/>
      <c r="I59" s="757"/>
      <c r="J59" s="466"/>
      <c r="K59" s="464"/>
    </row>
    <row r="60" spans="1:11" ht="29.25" customHeight="1">
      <c r="A60" s="415"/>
      <c r="B60" s="422" t="s">
        <v>271</v>
      </c>
      <c r="C60" s="791" t="s">
        <v>864</v>
      </c>
      <c r="D60" s="756"/>
      <c r="E60" s="756"/>
      <c r="F60" s="756"/>
      <c r="G60" s="756"/>
      <c r="H60" s="756"/>
      <c r="I60" s="757"/>
      <c r="J60" s="453">
        <f>ROUND(I34*15*I40*0.5,2)*0</f>
        <v>0</v>
      </c>
      <c r="K60" s="454"/>
    </row>
    <row r="61" spans="1:11" ht="35.25" customHeight="1">
      <c r="A61" s="415"/>
      <c r="B61" s="830" t="s">
        <v>865</v>
      </c>
      <c r="C61" s="756"/>
      <c r="D61" s="756"/>
      <c r="E61" s="756"/>
      <c r="F61" s="756"/>
      <c r="G61" s="756"/>
      <c r="H61" s="756"/>
      <c r="I61" s="757"/>
      <c r="J61" s="463">
        <f>J60</f>
        <v>0</v>
      </c>
      <c r="K61" s="464"/>
    </row>
    <row r="62" spans="1:11" ht="15">
      <c r="A62" s="415"/>
      <c r="B62" s="836"/>
      <c r="C62" s="756"/>
      <c r="D62" s="756"/>
      <c r="E62" s="756"/>
      <c r="F62" s="756"/>
      <c r="G62" s="756"/>
      <c r="H62" s="756"/>
      <c r="I62" s="756"/>
      <c r="J62" s="757"/>
      <c r="K62" s="284"/>
    </row>
    <row r="63" spans="1:11" ht="29.25" customHeight="1">
      <c r="A63" s="415"/>
      <c r="B63" s="845" t="s">
        <v>866</v>
      </c>
      <c r="C63" s="756"/>
      <c r="D63" s="756"/>
      <c r="E63" s="756"/>
      <c r="F63" s="756"/>
      <c r="G63" s="756"/>
      <c r="H63" s="756"/>
      <c r="I63" s="757"/>
      <c r="J63" s="467">
        <f>J58+J61</f>
        <v>2096.4727272727268</v>
      </c>
      <c r="K63" s="468"/>
    </row>
    <row r="64" spans="1:11" ht="15">
      <c r="A64" s="415"/>
      <c r="B64" s="819"/>
      <c r="C64" s="756"/>
      <c r="D64" s="756"/>
      <c r="E64" s="756"/>
      <c r="F64" s="756"/>
      <c r="G64" s="756"/>
      <c r="H64" s="756"/>
      <c r="I64" s="756"/>
      <c r="J64" s="757"/>
      <c r="K64" s="327"/>
    </row>
    <row r="65" spans="1:11" ht="29.25" customHeight="1">
      <c r="A65" s="415"/>
      <c r="B65" s="846" t="s">
        <v>365</v>
      </c>
      <c r="C65" s="756"/>
      <c r="D65" s="756"/>
      <c r="E65" s="756"/>
      <c r="F65" s="756"/>
      <c r="G65" s="756"/>
      <c r="H65" s="756"/>
      <c r="I65" s="756"/>
      <c r="J65" s="757"/>
      <c r="K65" s="469"/>
    </row>
    <row r="66" spans="1:11" ht="15">
      <c r="A66" s="415"/>
      <c r="B66" s="819"/>
      <c r="C66" s="756"/>
      <c r="D66" s="756"/>
      <c r="E66" s="756"/>
      <c r="F66" s="756"/>
      <c r="G66" s="756"/>
      <c r="H66" s="756"/>
      <c r="I66" s="756"/>
      <c r="J66" s="757"/>
      <c r="K66" s="327"/>
    </row>
    <row r="67" spans="1:11" ht="29.25" customHeight="1">
      <c r="A67" s="415"/>
      <c r="B67" s="837" t="s">
        <v>366</v>
      </c>
      <c r="C67" s="756"/>
      <c r="D67" s="756"/>
      <c r="E67" s="756"/>
      <c r="F67" s="756"/>
      <c r="G67" s="756"/>
      <c r="H67" s="756"/>
      <c r="I67" s="756"/>
      <c r="J67" s="757"/>
      <c r="K67" s="470"/>
    </row>
    <row r="68" spans="1:11" ht="29.25" customHeight="1">
      <c r="A68" s="415"/>
      <c r="B68" s="840" t="s">
        <v>867</v>
      </c>
      <c r="C68" s="756"/>
      <c r="D68" s="756"/>
      <c r="E68" s="756"/>
      <c r="F68" s="756"/>
      <c r="G68" s="756"/>
      <c r="H68" s="756"/>
      <c r="I68" s="756"/>
      <c r="J68" s="757"/>
      <c r="K68" s="471"/>
    </row>
    <row r="69" spans="1:11" ht="29.25" customHeight="1">
      <c r="A69" s="415"/>
      <c r="B69" s="472" t="s">
        <v>368</v>
      </c>
      <c r="C69" s="841" t="s">
        <v>868</v>
      </c>
      <c r="D69" s="756"/>
      <c r="E69" s="756"/>
      <c r="F69" s="756"/>
      <c r="G69" s="756"/>
      <c r="H69" s="756"/>
      <c r="I69" s="757"/>
      <c r="J69" s="472" t="s">
        <v>370</v>
      </c>
      <c r="K69" s="350"/>
    </row>
    <row r="70" spans="1:11" ht="37.5" customHeight="1">
      <c r="A70" s="415"/>
      <c r="B70" s="472" t="s">
        <v>264</v>
      </c>
      <c r="C70" s="839" t="s">
        <v>869</v>
      </c>
      <c r="D70" s="756"/>
      <c r="E70" s="756"/>
      <c r="F70" s="756"/>
      <c r="G70" s="756"/>
      <c r="H70" s="757"/>
      <c r="I70" s="473">
        <v>8.3299999999999999E-2</v>
      </c>
      <c r="J70" s="474">
        <f>ROUND(J58*I70,2)</f>
        <v>174.64</v>
      </c>
      <c r="K70" s="475"/>
    </row>
    <row r="71" spans="1:11" ht="105.75" customHeight="1">
      <c r="A71" s="415"/>
      <c r="B71" s="472" t="s">
        <v>265</v>
      </c>
      <c r="C71" s="842" t="s">
        <v>870</v>
      </c>
      <c r="D71" s="756"/>
      <c r="E71" s="756"/>
      <c r="F71" s="756"/>
      <c r="G71" s="756"/>
      <c r="H71" s="757"/>
      <c r="I71" s="476">
        <v>3.0249999999999999E-2</v>
      </c>
      <c r="J71" s="474">
        <f>ROUND(J58*I71,2)</f>
        <v>63.42</v>
      </c>
      <c r="K71" s="475"/>
    </row>
    <row r="72" spans="1:11" ht="15">
      <c r="A72" s="415"/>
      <c r="B72" s="833" t="s">
        <v>373</v>
      </c>
      <c r="C72" s="756"/>
      <c r="D72" s="756"/>
      <c r="E72" s="756"/>
      <c r="F72" s="756"/>
      <c r="G72" s="756"/>
      <c r="H72" s="756"/>
      <c r="I72" s="757"/>
      <c r="J72" s="477">
        <f>SUM(J70+J71)</f>
        <v>238.06</v>
      </c>
      <c r="K72" s="478"/>
    </row>
    <row r="73" spans="1:11" ht="15.75">
      <c r="A73" s="415"/>
      <c r="B73" s="843"/>
      <c r="C73" s="756"/>
      <c r="D73" s="756"/>
      <c r="E73" s="756"/>
      <c r="F73" s="756"/>
      <c r="G73" s="756"/>
      <c r="H73" s="756"/>
      <c r="I73" s="756"/>
      <c r="J73" s="757"/>
      <c r="K73" s="479"/>
    </row>
    <row r="74" spans="1:11" ht="99.75" customHeight="1">
      <c r="A74" s="415"/>
      <c r="B74" s="832" t="s">
        <v>871</v>
      </c>
      <c r="C74" s="756"/>
      <c r="D74" s="756"/>
      <c r="E74" s="756"/>
      <c r="F74" s="756"/>
      <c r="G74" s="756"/>
      <c r="H74" s="756"/>
      <c r="I74" s="756"/>
      <c r="J74" s="757"/>
      <c r="K74" s="444"/>
    </row>
    <row r="75" spans="1:11" ht="15">
      <c r="A75" s="415"/>
      <c r="B75" s="844"/>
      <c r="C75" s="756"/>
      <c r="D75" s="756"/>
      <c r="E75" s="756"/>
      <c r="F75" s="756"/>
      <c r="G75" s="756"/>
      <c r="H75" s="756"/>
      <c r="I75" s="756"/>
      <c r="J75" s="757"/>
      <c r="K75" s="444"/>
    </row>
    <row r="76" spans="1:11" ht="29.25" customHeight="1">
      <c r="A76" s="415"/>
      <c r="B76" s="831" t="s">
        <v>872</v>
      </c>
      <c r="C76" s="756"/>
      <c r="D76" s="756"/>
      <c r="E76" s="756"/>
      <c r="F76" s="756"/>
      <c r="G76" s="756"/>
      <c r="H76" s="756"/>
      <c r="I76" s="756"/>
      <c r="J76" s="757"/>
      <c r="K76" s="471"/>
    </row>
    <row r="77" spans="1:11" ht="30">
      <c r="A77" s="415"/>
      <c r="B77" s="480" t="s">
        <v>376</v>
      </c>
      <c r="C77" s="838" t="s">
        <v>377</v>
      </c>
      <c r="D77" s="756"/>
      <c r="E77" s="756"/>
      <c r="F77" s="756"/>
      <c r="G77" s="756"/>
      <c r="H77" s="757"/>
      <c r="I77" s="481" t="s">
        <v>340</v>
      </c>
      <c r="J77" s="482" t="s">
        <v>378</v>
      </c>
      <c r="K77" s="350"/>
    </row>
    <row r="78" spans="1:11" ht="15">
      <c r="A78" s="415"/>
      <c r="B78" s="433" t="s">
        <v>264</v>
      </c>
      <c r="C78" s="791" t="s">
        <v>379</v>
      </c>
      <c r="D78" s="756"/>
      <c r="E78" s="756"/>
      <c r="F78" s="756"/>
      <c r="G78" s="756"/>
      <c r="H78" s="757"/>
      <c r="I78" s="483">
        <v>0.2</v>
      </c>
      <c r="J78" s="484">
        <f>ROUND((J58+J72)*I78,2)</f>
        <v>466.91</v>
      </c>
      <c r="K78" s="478"/>
    </row>
    <row r="79" spans="1:11" ht="15">
      <c r="A79" s="415"/>
      <c r="B79" s="433" t="s">
        <v>265</v>
      </c>
      <c r="C79" s="791" t="s">
        <v>380</v>
      </c>
      <c r="D79" s="756"/>
      <c r="E79" s="756"/>
      <c r="F79" s="756"/>
      <c r="G79" s="756"/>
      <c r="H79" s="757"/>
      <c r="I79" s="483">
        <v>2.5000000000000001E-2</v>
      </c>
      <c r="J79" s="484">
        <f>ROUND((J58+J72)*I79,2)</f>
        <v>58.36</v>
      </c>
      <c r="K79" s="478"/>
    </row>
    <row r="80" spans="1:11" ht="38.25" customHeight="1">
      <c r="A80" s="415"/>
      <c r="B80" s="433" t="s">
        <v>266</v>
      </c>
      <c r="C80" s="791" t="s">
        <v>873</v>
      </c>
      <c r="D80" s="757"/>
      <c r="E80" s="485" t="s">
        <v>382</v>
      </c>
      <c r="F80" s="486">
        <f>'1-ABA-DE-CARREGAMENTO'!J57</f>
        <v>0.03</v>
      </c>
      <c r="G80" s="485" t="s">
        <v>383</v>
      </c>
      <c r="H80" s="487">
        <f>'1-ABA-DE-CARREGAMENTO'!J58</f>
        <v>1</v>
      </c>
      <c r="I80" s="488">
        <f>ROUND((F80*H80),6)</f>
        <v>0.03</v>
      </c>
      <c r="J80" s="484">
        <f>ROUND((J58+J72)*I80,2)</f>
        <v>70.040000000000006</v>
      </c>
      <c r="K80" s="478"/>
    </row>
    <row r="81" spans="1:11" ht="15">
      <c r="A81" s="415"/>
      <c r="B81" s="433" t="s">
        <v>267</v>
      </c>
      <c r="C81" s="791" t="s">
        <v>384</v>
      </c>
      <c r="D81" s="756"/>
      <c r="E81" s="756"/>
      <c r="F81" s="756"/>
      <c r="G81" s="756"/>
      <c r="H81" s="757"/>
      <c r="I81" s="483">
        <v>1.4999999999999999E-2</v>
      </c>
      <c r="J81" s="484">
        <f>ROUND((J58+J72)*I81,2)</f>
        <v>35.020000000000003</v>
      </c>
      <c r="K81" s="478"/>
    </row>
    <row r="82" spans="1:11" ht="15">
      <c r="A82" s="415"/>
      <c r="B82" s="433" t="s">
        <v>268</v>
      </c>
      <c r="C82" s="791" t="s">
        <v>385</v>
      </c>
      <c r="D82" s="756"/>
      <c r="E82" s="756"/>
      <c r="F82" s="756"/>
      <c r="G82" s="756"/>
      <c r="H82" s="757"/>
      <c r="I82" s="483">
        <v>0.01</v>
      </c>
      <c r="J82" s="484">
        <f>ROUND((J58+J72)*I82,2)</f>
        <v>23.35</v>
      </c>
      <c r="K82" s="478"/>
    </row>
    <row r="83" spans="1:11" ht="15">
      <c r="A83" s="415"/>
      <c r="B83" s="433" t="s">
        <v>269</v>
      </c>
      <c r="C83" s="791" t="s">
        <v>386</v>
      </c>
      <c r="D83" s="756"/>
      <c r="E83" s="756"/>
      <c r="F83" s="756"/>
      <c r="G83" s="756"/>
      <c r="H83" s="757"/>
      <c r="I83" s="483">
        <v>6.0000000000000001E-3</v>
      </c>
      <c r="J83" s="484">
        <f>ROUND((J58+J72)*I83,2)</f>
        <v>14.01</v>
      </c>
      <c r="K83" s="478"/>
    </row>
    <row r="84" spans="1:11" ht="15">
      <c r="A84" s="415"/>
      <c r="B84" s="433" t="s">
        <v>270</v>
      </c>
      <c r="C84" s="791" t="s">
        <v>387</v>
      </c>
      <c r="D84" s="756"/>
      <c r="E84" s="756"/>
      <c r="F84" s="756"/>
      <c r="G84" s="756"/>
      <c r="H84" s="757"/>
      <c r="I84" s="483">
        <v>2E-3</v>
      </c>
      <c r="J84" s="484">
        <f>ROUND((J58+J72)*I84,2)</f>
        <v>4.67</v>
      </c>
      <c r="K84" s="478"/>
    </row>
    <row r="85" spans="1:11" ht="15">
      <c r="A85" s="415"/>
      <c r="B85" s="433" t="s">
        <v>271</v>
      </c>
      <c r="C85" s="791" t="s">
        <v>388</v>
      </c>
      <c r="D85" s="756"/>
      <c r="E85" s="756"/>
      <c r="F85" s="756"/>
      <c r="G85" s="756"/>
      <c r="H85" s="757"/>
      <c r="I85" s="483">
        <v>0.08</v>
      </c>
      <c r="J85" s="484">
        <f>ROUND((J58+J72)*I85,2)</f>
        <v>186.76</v>
      </c>
      <c r="K85" s="478"/>
    </row>
    <row r="86" spans="1:11" ht="15">
      <c r="A86" s="415"/>
      <c r="B86" s="818" t="s">
        <v>373</v>
      </c>
      <c r="C86" s="756"/>
      <c r="D86" s="756"/>
      <c r="E86" s="756"/>
      <c r="F86" s="756"/>
      <c r="G86" s="756"/>
      <c r="H86" s="757"/>
      <c r="I86" s="489">
        <f t="shared" ref="I86:J86" si="1">SUM(I78:I85)</f>
        <v>0.36800000000000005</v>
      </c>
      <c r="J86" s="477">
        <f t="shared" si="1"/>
        <v>859.11999999999989</v>
      </c>
      <c r="K86" s="478"/>
    </row>
    <row r="87" spans="1:11" ht="15">
      <c r="A87" s="415"/>
      <c r="B87" s="490"/>
      <c r="C87" s="491"/>
      <c r="D87" s="491"/>
      <c r="E87" s="491"/>
      <c r="F87" s="491"/>
      <c r="G87" s="491"/>
      <c r="H87" s="491"/>
      <c r="I87" s="492"/>
      <c r="J87" s="493"/>
      <c r="K87" s="478"/>
    </row>
    <row r="88" spans="1:11" ht="52.5" customHeight="1">
      <c r="A88" s="415"/>
      <c r="B88" s="832" t="s">
        <v>389</v>
      </c>
      <c r="C88" s="756"/>
      <c r="D88" s="756"/>
      <c r="E88" s="756"/>
      <c r="F88" s="756"/>
      <c r="G88" s="756"/>
      <c r="H88" s="756"/>
      <c r="I88" s="756"/>
      <c r="J88" s="757"/>
      <c r="K88" s="444"/>
    </row>
    <row r="89" spans="1:11" ht="15">
      <c r="A89" s="415"/>
      <c r="B89" s="836"/>
      <c r="C89" s="756"/>
      <c r="D89" s="756"/>
      <c r="E89" s="756"/>
      <c r="F89" s="756"/>
      <c r="G89" s="756"/>
      <c r="H89" s="756"/>
      <c r="I89" s="756"/>
      <c r="J89" s="757"/>
      <c r="K89" s="284"/>
    </row>
    <row r="90" spans="1:11" ht="15">
      <c r="A90" s="415"/>
      <c r="B90" s="831" t="s">
        <v>390</v>
      </c>
      <c r="C90" s="756"/>
      <c r="D90" s="756"/>
      <c r="E90" s="756"/>
      <c r="F90" s="756"/>
      <c r="G90" s="756"/>
      <c r="H90" s="756"/>
      <c r="I90" s="756"/>
      <c r="J90" s="757"/>
      <c r="K90" s="471"/>
    </row>
    <row r="91" spans="1:11" ht="15">
      <c r="A91" s="415"/>
      <c r="B91" s="494" t="s">
        <v>391</v>
      </c>
      <c r="C91" s="835" t="s">
        <v>392</v>
      </c>
      <c r="D91" s="756"/>
      <c r="E91" s="756"/>
      <c r="F91" s="756"/>
      <c r="G91" s="756"/>
      <c r="H91" s="756"/>
      <c r="I91" s="757"/>
      <c r="J91" s="494" t="s">
        <v>370</v>
      </c>
      <c r="K91" s="424"/>
    </row>
    <row r="92" spans="1:11" ht="15">
      <c r="A92" s="415"/>
      <c r="B92" s="422" t="s">
        <v>264</v>
      </c>
      <c r="C92" s="791" t="s">
        <v>874</v>
      </c>
      <c r="D92" s="756"/>
      <c r="E92" s="756"/>
      <c r="F92" s="756"/>
      <c r="G92" s="756"/>
      <c r="H92" s="757"/>
      <c r="I92" s="457">
        <f>J47</f>
        <v>2096.4727272727268</v>
      </c>
      <c r="J92" s="495">
        <f>IF(ROUND((I93*I95*I94)-(J47*I96),2)&lt;0,0,ROUND((I93*I95*I94)-(J47*I96),2))</f>
        <v>61.21</v>
      </c>
      <c r="K92" s="478"/>
    </row>
    <row r="93" spans="1:11" ht="29.25" customHeight="1">
      <c r="A93" s="415"/>
      <c r="B93" s="422" t="s">
        <v>265</v>
      </c>
      <c r="C93" s="791" t="s">
        <v>875</v>
      </c>
      <c r="D93" s="756"/>
      <c r="E93" s="756"/>
      <c r="F93" s="756"/>
      <c r="G93" s="756"/>
      <c r="H93" s="756"/>
      <c r="I93" s="496">
        <f>'1-ABA-DE-CARREGAMENTO'!J72</f>
        <v>4.25</v>
      </c>
      <c r="J93" s="497" t="s">
        <v>311</v>
      </c>
      <c r="K93" s="462"/>
    </row>
    <row r="94" spans="1:11" ht="15">
      <c r="A94" s="415"/>
      <c r="B94" s="422" t="s">
        <v>266</v>
      </c>
      <c r="C94" s="791" t="s">
        <v>876</v>
      </c>
      <c r="D94" s="756"/>
      <c r="E94" s="756"/>
      <c r="F94" s="756"/>
      <c r="G94" s="756"/>
      <c r="H94" s="757"/>
      <c r="I94" s="498">
        <f>'1-ABA-DE-CARREGAMENTO'!J73</f>
        <v>2</v>
      </c>
      <c r="J94" s="497" t="s">
        <v>311</v>
      </c>
      <c r="K94" s="462"/>
    </row>
    <row r="95" spans="1:11" ht="15">
      <c r="A95" s="415"/>
      <c r="B95" s="422" t="s">
        <v>267</v>
      </c>
      <c r="C95" s="850" t="s">
        <v>396</v>
      </c>
      <c r="D95" s="756"/>
      <c r="E95" s="756"/>
      <c r="F95" s="756"/>
      <c r="G95" s="756"/>
      <c r="H95" s="757"/>
      <c r="I95" s="498">
        <f>'1-ABA-DE-CARREGAMENTO'!J74</f>
        <v>22</v>
      </c>
      <c r="J95" s="497" t="s">
        <v>311</v>
      </c>
      <c r="K95" s="462"/>
    </row>
    <row r="96" spans="1:11" ht="29.25" customHeight="1">
      <c r="A96" s="415"/>
      <c r="B96" s="422" t="s">
        <v>268</v>
      </c>
      <c r="C96" s="850" t="s">
        <v>877</v>
      </c>
      <c r="D96" s="756"/>
      <c r="E96" s="756"/>
      <c r="F96" s="756"/>
      <c r="G96" s="756"/>
      <c r="H96" s="757"/>
      <c r="I96" s="499">
        <f>'1-ABA-DE-CARREGAMENTO'!J75</f>
        <v>0.06</v>
      </c>
      <c r="J96" s="500" t="s">
        <v>311</v>
      </c>
      <c r="K96" s="462"/>
    </row>
    <row r="97" spans="1:11" ht="15">
      <c r="A97" s="415"/>
      <c r="B97" s="422" t="s">
        <v>269</v>
      </c>
      <c r="C97" s="791" t="s">
        <v>878</v>
      </c>
      <c r="D97" s="756"/>
      <c r="E97" s="756"/>
      <c r="F97" s="756"/>
      <c r="G97" s="756"/>
      <c r="H97" s="756"/>
      <c r="I97" s="756"/>
      <c r="J97" s="495">
        <f>ROUND(I98*I99,2)-ROUND((I98*I99)*I100,2)</f>
        <v>0</v>
      </c>
      <c r="K97" s="478"/>
    </row>
    <row r="98" spans="1:11" ht="15">
      <c r="A98" s="415"/>
      <c r="B98" s="422" t="s">
        <v>270</v>
      </c>
      <c r="C98" s="791" t="s">
        <v>879</v>
      </c>
      <c r="D98" s="756"/>
      <c r="E98" s="756"/>
      <c r="F98" s="756"/>
      <c r="G98" s="756"/>
      <c r="H98" s="756"/>
      <c r="I98" s="496">
        <f>IF('1-ABA-DE-CARREGAMENTO'!J60&gt;0,'1-ABA-DE-CARREGAMENTO'!J60,'1-ABA-DE-CARREGAMENTO'!J63)</f>
        <v>0</v>
      </c>
      <c r="J98" s="502"/>
      <c r="K98" s="462"/>
    </row>
    <row r="99" spans="1:11" ht="15">
      <c r="A99" s="415"/>
      <c r="B99" s="422" t="s">
        <v>271</v>
      </c>
      <c r="C99" s="791" t="s">
        <v>880</v>
      </c>
      <c r="D99" s="756"/>
      <c r="E99" s="756"/>
      <c r="F99" s="756"/>
      <c r="G99" s="756"/>
      <c r="H99" s="756"/>
      <c r="I99" s="498">
        <f>'1-ABA-DE-CARREGAMENTO'!J62</f>
        <v>22</v>
      </c>
      <c r="J99" s="502"/>
      <c r="K99" s="462"/>
    </row>
    <row r="100" spans="1:11" ht="29.25" customHeight="1">
      <c r="A100" s="415"/>
      <c r="B100" s="422" t="s">
        <v>272</v>
      </c>
      <c r="C100" s="885" t="s">
        <v>881</v>
      </c>
      <c r="D100" s="756"/>
      <c r="E100" s="756"/>
      <c r="F100" s="756"/>
      <c r="G100" s="756"/>
      <c r="H100" s="757"/>
      <c r="I100" s="499">
        <f>'1-ABA-DE-CARREGAMENTO'!J61</f>
        <v>0.2</v>
      </c>
      <c r="J100" s="504"/>
      <c r="K100" s="462"/>
    </row>
    <row r="101" spans="1:11" ht="29.25" customHeight="1">
      <c r="A101" s="415"/>
      <c r="B101" s="422" t="s">
        <v>273</v>
      </c>
      <c r="C101" s="791" t="s">
        <v>402</v>
      </c>
      <c r="D101" s="756"/>
      <c r="E101" s="756"/>
      <c r="F101" s="756"/>
      <c r="G101" s="756"/>
      <c r="H101" s="756"/>
      <c r="I101" s="756"/>
      <c r="J101" s="484">
        <v>0</v>
      </c>
      <c r="K101" s="478"/>
    </row>
    <row r="102" spans="1:11" ht="37.5" customHeight="1">
      <c r="A102" s="415"/>
      <c r="B102" s="422" t="s">
        <v>359</v>
      </c>
      <c r="C102" s="791" t="s">
        <v>882</v>
      </c>
      <c r="D102" s="756"/>
      <c r="E102" s="756"/>
      <c r="F102" s="756"/>
      <c r="G102" s="756"/>
      <c r="H102" s="756"/>
      <c r="I102" s="756"/>
      <c r="J102" s="484">
        <f>'1-ABA-DE-CARREGAMENTO'!J77</f>
        <v>0</v>
      </c>
      <c r="K102" s="478"/>
    </row>
    <row r="103" spans="1:11" ht="39" customHeight="1">
      <c r="A103" s="415"/>
      <c r="B103" s="422" t="s">
        <v>404</v>
      </c>
      <c r="C103" s="791" t="s">
        <v>883</v>
      </c>
      <c r="D103" s="756"/>
      <c r="E103" s="756"/>
      <c r="F103" s="756"/>
      <c r="G103" s="756"/>
      <c r="H103" s="756"/>
      <c r="I103" s="757"/>
      <c r="J103" s="484">
        <f>'1-ABA-DE-CARREGAMENTO'!J78</f>
        <v>0</v>
      </c>
      <c r="K103" s="478"/>
    </row>
    <row r="104" spans="1:11" ht="15">
      <c r="A104" s="415"/>
      <c r="B104" s="422" t="s">
        <v>406</v>
      </c>
      <c r="C104" s="791" t="s">
        <v>595</v>
      </c>
      <c r="D104" s="756"/>
      <c r="E104" s="756"/>
      <c r="F104" s="756"/>
      <c r="G104" s="756"/>
      <c r="H104" s="756"/>
      <c r="I104" s="757"/>
      <c r="J104" s="484">
        <f>'1-ABA-DE-CARREGAMENTO'!J76</f>
        <v>0</v>
      </c>
      <c r="K104" s="478"/>
    </row>
    <row r="105" spans="1:11" ht="15">
      <c r="A105" s="415"/>
      <c r="B105" s="422" t="s">
        <v>152</v>
      </c>
      <c r="C105" s="791" t="s">
        <v>408</v>
      </c>
      <c r="D105" s="756"/>
      <c r="E105" s="756"/>
      <c r="F105" s="756"/>
      <c r="G105" s="756"/>
      <c r="H105" s="756"/>
      <c r="I105" s="756"/>
      <c r="J105" s="484">
        <v>0</v>
      </c>
      <c r="K105" s="478"/>
    </row>
    <row r="106" spans="1:11" ht="15">
      <c r="A106" s="415"/>
      <c r="B106" s="506"/>
      <c r="C106" s="818" t="s">
        <v>373</v>
      </c>
      <c r="D106" s="756"/>
      <c r="E106" s="756"/>
      <c r="F106" s="756"/>
      <c r="G106" s="756"/>
      <c r="H106" s="756"/>
      <c r="I106" s="756"/>
      <c r="J106" s="477">
        <f>SUM(J92:J105)</f>
        <v>61.21</v>
      </c>
      <c r="K106" s="478"/>
    </row>
    <row r="107" spans="1:11" ht="15">
      <c r="A107" s="415"/>
      <c r="B107" s="836"/>
      <c r="C107" s="756"/>
      <c r="D107" s="756"/>
      <c r="E107" s="756"/>
      <c r="F107" s="756"/>
      <c r="G107" s="756"/>
      <c r="H107" s="756"/>
      <c r="I107" s="756"/>
      <c r="J107" s="757"/>
      <c r="K107" s="284"/>
    </row>
    <row r="108" spans="1:11" ht="44.25" customHeight="1">
      <c r="A108" s="415"/>
      <c r="B108" s="832" t="s">
        <v>409</v>
      </c>
      <c r="C108" s="756"/>
      <c r="D108" s="756"/>
      <c r="E108" s="756"/>
      <c r="F108" s="756"/>
      <c r="G108" s="756"/>
      <c r="H108" s="756"/>
      <c r="I108" s="756"/>
      <c r="J108" s="757"/>
      <c r="K108" s="444"/>
    </row>
    <row r="109" spans="1:11" ht="15">
      <c r="A109" s="415"/>
      <c r="B109" s="836"/>
      <c r="C109" s="756"/>
      <c r="D109" s="756"/>
      <c r="E109" s="756"/>
      <c r="F109" s="756"/>
      <c r="G109" s="756"/>
      <c r="H109" s="756"/>
      <c r="I109" s="756"/>
      <c r="J109" s="757"/>
      <c r="K109" s="284"/>
    </row>
    <row r="110" spans="1:11" ht="29.25" customHeight="1">
      <c r="A110" s="415"/>
      <c r="B110" s="837" t="s">
        <v>410</v>
      </c>
      <c r="C110" s="756"/>
      <c r="D110" s="756"/>
      <c r="E110" s="756"/>
      <c r="F110" s="756"/>
      <c r="G110" s="756"/>
      <c r="H110" s="756"/>
      <c r="I110" s="756"/>
      <c r="J110" s="757"/>
      <c r="K110" s="470"/>
    </row>
    <row r="111" spans="1:11" ht="15">
      <c r="A111" s="415"/>
      <c r="B111" s="482">
        <v>2</v>
      </c>
      <c r="C111" s="838" t="s">
        <v>411</v>
      </c>
      <c r="D111" s="756"/>
      <c r="E111" s="756"/>
      <c r="F111" s="756"/>
      <c r="G111" s="756"/>
      <c r="H111" s="756"/>
      <c r="I111" s="757"/>
      <c r="J111" s="482" t="s">
        <v>370</v>
      </c>
      <c r="K111" s="350"/>
    </row>
    <row r="112" spans="1:11" ht="15">
      <c r="A112" s="415"/>
      <c r="B112" s="431" t="s">
        <v>368</v>
      </c>
      <c r="C112" s="839" t="s">
        <v>884</v>
      </c>
      <c r="D112" s="756"/>
      <c r="E112" s="756"/>
      <c r="F112" s="756"/>
      <c r="G112" s="756"/>
      <c r="H112" s="756"/>
      <c r="I112" s="757"/>
      <c r="J112" s="507">
        <f>J72</f>
        <v>238.06</v>
      </c>
      <c r="K112" s="508"/>
    </row>
    <row r="113" spans="1:11" ht="15">
      <c r="A113" s="415"/>
      <c r="B113" s="431" t="s">
        <v>376</v>
      </c>
      <c r="C113" s="839" t="s">
        <v>377</v>
      </c>
      <c r="D113" s="756"/>
      <c r="E113" s="756"/>
      <c r="F113" s="756"/>
      <c r="G113" s="756"/>
      <c r="H113" s="756"/>
      <c r="I113" s="757"/>
      <c r="J113" s="507">
        <f>J86</f>
        <v>859.11999999999989</v>
      </c>
      <c r="K113" s="508"/>
    </row>
    <row r="114" spans="1:11" ht="15">
      <c r="A114" s="415"/>
      <c r="B114" s="431" t="s">
        <v>391</v>
      </c>
      <c r="C114" s="839" t="s">
        <v>392</v>
      </c>
      <c r="D114" s="756"/>
      <c r="E114" s="756"/>
      <c r="F114" s="756"/>
      <c r="G114" s="756"/>
      <c r="H114" s="756"/>
      <c r="I114" s="757"/>
      <c r="J114" s="507">
        <f>J106</f>
        <v>61.21</v>
      </c>
      <c r="K114" s="508"/>
    </row>
    <row r="115" spans="1:11" ht="15">
      <c r="A115" s="415"/>
      <c r="B115" s="833" t="s">
        <v>373</v>
      </c>
      <c r="C115" s="756"/>
      <c r="D115" s="756"/>
      <c r="E115" s="756"/>
      <c r="F115" s="756"/>
      <c r="G115" s="756"/>
      <c r="H115" s="756"/>
      <c r="I115" s="757"/>
      <c r="J115" s="509">
        <f>SUM(J112+J113+J114)</f>
        <v>1158.3899999999999</v>
      </c>
      <c r="K115" s="508"/>
    </row>
    <row r="116" spans="1:11" ht="15">
      <c r="A116" s="415"/>
      <c r="B116" s="834"/>
      <c r="C116" s="756"/>
      <c r="D116" s="756"/>
      <c r="E116" s="756"/>
      <c r="F116" s="756"/>
      <c r="G116" s="756"/>
      <c r="H116" s="756"/>
      <c r="I116" s="756"/>
      <c r="J116" s="757"/>
      <c r="K116" s="510"/>
    </row>
    <row r="117" spans="1:11" ht="29.25" customHeight="1">
      <c r="A117" s="415"/>
      <c r="B117" s="829" t="s">
        <v>413</v>
      </c>
      <c r="C117" s="756"/>
      <c r="D117" s="756"/>
      <c r="E117" s="756"/>
      <c r="F117" s="756"/>
      <c r="G117" s="756"/>
      <c r="H117" s="756"/>
      <c r="I117" s="756"/>
      <c r="J117" s="757"/>
      <c r="K117" s="511"/>
    </row>
    <row r="118" spans="1:11" ht="15">
      <c r="A118" s="415"/>
      <c r="B118" s="494">
        <v>3</v>
      </c>
      <c r="C118" s="835" t="s">
        <v>414</v>
      </c>
      <c r="D118" s="756"/>
      <c r="E118" s="756"/>
      <c r="F118" s="756"/>
      <c r="G118" s="756"/>
      <c r="H118" s="756"/>
      <c r="I118" s="757"/>
      <c r="J118" s="494" t="s">
        <v>370</v>
      </c>
      <c r="K118" s="424"/>
    </row>
    <row r="119" spans="1:11" ht="60" customHeight="1">
      <c r="A119" s="415"/>
      <c r="B119" s="422" t="s">
        <v>264</v>
      </c>
      <c r="C119" s="791" t="s">
        <v>885</v>
      </c>
      <c r="D119" s="756"/>
      <c r="E119" s="756"/>
      <c r="F119" s="756"/>
      <c r="G119" s="756"/>
      <c r="H119" s="756"/>
      <c r="I119" s="757"/>
      <c r="J119" s="484">
        <f>ROUND((($J$58/12)+($J$70/12)+(J58/12/12)+($J$71/12))*(30/30)*0.05,2)</f>
        <v>10.46</v>
      </c>
      <c r="K119" s="478"/>
    </row>
    <row r="120" spans="1:11" ht="15">
      <c r="A120" s="415"/>
      <c r="B120" s="422" t="s">
        <v>265</v>
      </c>
      <c r="C120" s="791" t="s">
        <v>416</v>
      </c>
      <c r="D120" s="756"/>
      <c r="E120" s="756"/>
      <c r="F120" s="756"/>
      <c r="G120" s="756"/>
      <c r="H120" s="756"/>
      <c r="I120" s="757"/>
      <c r="J120" s="484">
        <f>ROUND($I$85*J119,2)</f>
        <v>0.84</v>
      </c>
      <c r="K120" s="478"/>
    </row>
    <row r="121" spans="1:11" ht="33.75" customHeight="1">
      <c r="A121" s="415"/>
      <c r="B121" s="422" t="s">
        <v>266</v>
      </c>
      <c r="C121" s="791" t="s">
        <v>886</v>
      </c>
      <c r="D121" s="756"/>
      <c r="E121" s="756"/>
      <c r="F121" s="756"/>
      <c r="G121" s="756"/>
      <c r="H121" s="756"/>
      <c r="I121" s="757"/>
      <c r="J121" s="484">
        <f>ROUND(((7/30)/$I$11)*$J$58*1,2)</f>
        <v>24.46</v>
      </c>
      <c r="K121" s="478"/>
    </row>
    <row r="122" spans="1:11" ht="29.25" customHeight="1">
      <c r="A122" s="415"/>
      <c r="B122" s="422" t="s">
        <v>267</v>
      </c>
      <c r="C122" s="791" t="s">
        <v>418</v>
      </c>
      <c r="D122" s="756"/>
      <c r="E122" s="756"/>
      <c r="F122" s="756"/>
      <c r="G122" s="756"/>
      <c r="H122" s="756"/>
      <c r="I122" s="757"/>
      <c r="J122" s="484">
        <f>ROUND($I$86*J121,2)</f>
        <v>9</v>
      </c>
      <c r="K122" s="478"/>
    </row>
    <row r="123" spans="1:11" ht="42" customHeight="1">
      <c r="A123" s="415"/>
      <c r="B123" s="422" t="s">
        <v>268</v>
      </c>
      <c r="C123" s="791" t="s">
        <v>887</v>
      </c>
      <c r="D123" s="756"/>
      <c r="E123" s="756"/>
      <c r="F123" s="756"/>
      <c r="G123" s="756"/>
      <c r="H123" s="757"/>
      <c r="I123" s="512">
        <v>0.04</v>
      </c>
      <c r="J123" s="484">
        <f>ROUND(J58*I123,2)</f>
        <v>83.86</v>
      </c>
      <c r="K123" s="478"/>
    </row>
    <row r="124" spans="1:11" ht="15">
      <c r="A124" s="415"/>
      <c r="B124" s="818" t="s">
        <v>420</v>
      </c>
      <c r="C124" s="756"/>
      <c r="D124" s="756"/>
      <c r="E124" s="756"/>
      <c r="F124" s="756"/>
      <c r="G124" s="756"/>
      <c r="H124" s="756"/>
      <c r="I124" s="757"/>
      <c r="J124" s="477">
        <f>SUM(J119:J123)</f>
        <v>128.62</v>
      </c>
      <c r="K124" s="478"/>
    </row>
    <row r="125" spans="1:11" ht="15">
      <c r="A125" s="415"/>
      <c r="B125" s="819"/>
      <c r="C125" s="756"/>
      <c r="D125" s="756"/>
      <c r="E125" s="756"/>
      <c r="F125" s="756"/>
      <c r="G125" s="756"/>
      <c r="H125" s="756"/>
      <c r="I125" s="756"/>
      <c r="J125" s="757"/>
      <c r="K125" s="327"/>
    </row>
    <row r="126" spans="1:11" ht="29.25" customHeight="1">
      <c r="A126" s="415"/>
      <c r="B126" s="829" t="s">
        <v>421</v>
      </c>
      <c r="C126" s="756"/>
      <c r="D126" s="756"/>
      <c r="E126" s="756"/>
      <c r="F126" s="756"/>
      <c r="G126" s="756"/>
      <c r="H126" s="756"/>
      <c r="I126" s="756"/>
      <c r="J126" s="757"/>
      <c r="K126" s="511"/>
    </row>
    <row r="127" spans="1:11" ht="34.5" customHeight="1">
      <c r="A127" s="415"/>
      <c r="B127" s="832" t="s">
        <v>422</v>
      </c>
      <c r="C127" s="756"/>
      <c r="D127" s="756"/>
      <c r="E127" s="756"/>
      <c r="F127" s="756"/>
      <c r="G127" s="756"/>
      <c r="H127" s="756"/>
      <c r="I127" s="756"/>
      <c r="J127" s="757"/>
      <c r="K127" s="444"/>
    </row>
    <row r="128" spans="1:11" ht="60" customHeight="1">
      <c r="A128" s="415"/>
      <c r="B128" s="831" t="s">
        <v>888</v>
      </c>
      <c r="C128" s="756"/>
      <c r="D128" s="756"/>
      <c r="E128" s="756"/>
      <c r="F128" s="756"/>
      <c r="G128" s="756"/>
      <c r="H128" s="756"/>
      <c r="I128" s="756"/>
      <c r="J128" s="757"/>
      <c r="K128" s="471"/>
    </row>
    <row r="129" spans="1:11" ht="45.75" customHeight="1">
      <c r="A129" s="415"/>
      <c r="B129" s="513" t="s">
        <v>424</v>
      </c>
      <c r="C129" s="514">
        <f>J58</f>
        <v>2096.4727272727268</v>
      </c>
      <c r="D129" s="515" t="s">
        <v>425</v>
      </c>
      <c r="E129" s="513" t="s">
        <v>889</v>
      </c>
      <c r="F129" s="514">
        <f>J115-J92-J97</f>
        <v>1097.1799999999998</v>
      </c>
      <c r="G129" s="515" t="s">
        <v>425</v>
      </c>
      <c r="H129" s="513" t="s">
        <v>427</v>
      </c>
      <c r="I129" s="514">
        <f>J124</f>
        <v>128.62</v>
      </c>
      <c r="J129" s="516">
        <f>C129+F129+I129</f>
        <v>3322.2727272727266</v>
      </c>
      <c r="K129" s="517"/>
    </row>
    <row r="130" spans="1:11" ht="15">
      <c r="A130" s="415"/>
      <c r="B130" s="882"/>
      <c r="C130" s="756"/>
      <c r="D130" s="756"/>
      <c r="E130" s="756"/>
      <c r="F130" s="756"/>
      <c r="G130" s="756"/>
      <c r="H130" s="756"/>
      <c r="I130" s="756"/>
      <c r="J130" s="757"/>
      <c r="K130" s="518"/>
    </row>
    <row r="131" spans="1:11" ht="15">
      <c r="A131" s="415"/>
      <c r="B131" s="881" t="s">
        <v>428</v>
      </c>
      <c r="C131" s="756"/>
      <c r="D131" s="756"/>
      <c r="E131" s="756"/>
      <c r="F131" s="756"/>
      <c r="G131" s="756"/>
      <c r="H131" s="756"/>
      <c r="I131" s="756"/>
      <c r="J131" s="757"/>
      <c r="K131" s="519"/>
    </row>
    <row r="132" spans="1:11" ht="15">
      <c r="A132" s="415"/>
      <c r="B132" s="520" t="s">
        <v>429</v>
      </c>
      <c r="C132" s="835" t="s">
        <v>430</v>
      </c>
      <c r="D132" s="756"/>
      <c r="E132" s="756"/>
      <c r="F132" s="756"/>
      <c r="G132" s="756"/>
      <c r="H132" s="756"/>
      <c r="I132" s="757"/>
      <c r="J132" s="520" t="s">
        <v>370</v>
      </c>
      <c r="K132" s="521"/>
    </row>
    <row r="133" spans="1:11" ht="58.5" customHeight="1">
      <c r="A133" s="415"/>
      <c r="B133" s="422" t="s">
        <v>264</v>
      </c>
      <c r="C133" s="839" t="s">
        <v>890</v>
      </c>
      <c r="D133" s="756"/>
      <c r="E133" s="756"/>
      <c r="F133" s="756"/>
      <c r="G133" s="756"/>
      <c r="H133" s="522">
        <v>9.0749999999999997E-2</v>
      </c>
      <c r="I133" s="473">
        <f>I86</f>
        <v>0.36800000000000005</v>
      </c>
      <c r="J133" s="484">
        <f>ROUND(H133*J58,2)*(1+I133)</f>
        <v>260.262</v>
      </c>
      <c r="K133" s="478"/>
    </row>
    <row r="134" spans="1:11" ht="15">
      <c r="A134" s="415"/>
      <c r="B134" s="422" t="s">
        <v>265</v>
      </c>
      <c r="C134" s="791" t="s">
        <v>891</v>
      </c>
      <c r="D134" s="756"/>
      <c r="E134" s="756"/>
      <c r="F134" s="756"/>
      <c r="G134" s="756"/>
      <c r="H134" s="756"/>
      <c r="I134" s="757"/>
      <c r="J134" s="484">
        <f>ROUND((1/30)/12*(J129),2)</f>
        <v>9.23</v>
      </c>
      <c r="K134" s="478"/>
    </row>
    <row r="135" spans="1:11" ht="29.25" customHeight="1">
      <c r="A135" s="415"/>
      <c r="B135" s="422" t="s">
        <v>266</v>
      </c>
      <c r="C135" s="791" t="s">
        <v>892</v>
      </c>
      <c r="D135" s="756"/>
      <c r="E135" s="756"/>
      <c r="F135" s="756"/>
      <c r="G135" s="756"/>
      <c r="H135" s="756"/>
      <c r="I135" s="757"/>
      <c r="J135" s="484">
        <f>ROUND((5/30)/12*0.015*(J129),2)</f>
        <v>0.69</v>
      </c>
      <c r="K135" s="478"/>
    </row>
    <row r="136" spans="1:11" ht="39" customHeight="1">
      <c r="A136" s="415"/>
      <c r="B136" s="422" t="s">
        <v>267</v>
      </c>
      <c r="C136" s="791" t="s">
        <v>893</v>
      </c>
      <c r="D136" s="756"/>
      <c r="E136" s="756"/>
      <c r="F136" s="756"/>
      <c r="G136" s="756"/>
      <c r="H136" s="756"/>
      <c r="I136" s="757"/>
      <c r="J136" s="484">
        <f>ROUND(((15/30)/12)*0.0078*(J129),2)</f>
        <v>1.08</v>
      </c>
      <c r="K136" s="478"/>
    </row>
    <row r="137" spans="1:11" ht="36" customHeight="1">
      <c r="A137" s="415"/>
      <c r="B137" s="523" t="s">
        <v>268</v>
      </c>
      <c r="C137" s="883" t="s">
        <v>894</v>
      </c>
      <c r="D137" s="756"/>
      <c r="E137" s="756"/>
      <c r="F137" s="756"/>
      <c r="G137" s="756"/>
      <c r="H137" s="756"/>
      <c r="I137" s="757"/>
      <c r="J137" s="524">
        <f>ROUND(((((C129+C129/3)+(I86)*(C129+C129/3))*(4/12))/12)*0.02,2) + ((J106 -J92-J97+ J124)*4/12)*0.02</f>
        <v>2.9774666666666669</v>
      </c>
      <c r="K137" s="525"/>
    </row>
    <row r="138" spans="1:11" ht="52.5" customHeight="1">
      <c r="A138" s="415"/>
      <c r="B138" s="422" t="s">
        <v>269</v>
      </c>
      <c r="C138" s="791" t="s">
        <v>895</v>
      </c>
      <c r="D138" s="756"/>
      <c r="E138" s="756"/>
      <c r="F138" s="756"/>
      <c r="G138" s="756"/>
      <c r="H138" s="756"/>
      <c r="I138" s="757"/>
      <c r="J138" s="484">
        <f>ROUND(((3/30)/12)*(J129),2)</f>
        <v>27.69</v>
      </c>
      <c r="K138" s="478"/>
    </row>
    <row r="139" spans="1:11" ht="15">
      <c r="A139" s="415"/>
      <c r="B139" s="818" t="s">
        <v>373</v>
      </c>
      <c r="C139" s="756"/>
      <c r="D139" s="756"/>
      <c r="E139" s="756"/>
      <c r="F139" s="756"/>
      <c r="G139" s="756"/>
      <c r="H139" s="756"/>
      <c r="I139" s="757"/>
      <c r="J139" s="477">
        <f>SUM(J133:J138)</f>
        <v>301.92946666666666</v>
      </c>
      <c r="K139" s="478"/>
    </row>
    <row r="140" spans="1:11" ht="15">
      <c r="A140" s="415"/>
      <c r="B140" s="819"/>
      <c r="C140" s="756"/>
      <c r="D140" s="756"/>
      <c r="E140" s="756"/>
      <c r="F140" s="756"/>
      <c r="G140" s="756"/>
      <c r="H140" s="756"/>
      <c r="I140" s="756"/>
      <c r="J140" s="757"/>
      <c r="K140" s="327"/>
    </row>
    <row r="141" spans="1:11" ht="15">
      <c r="A141" s="415"/>
      <c r="B141" s="831" t="s">
        <v>437</v>
      </c>
      <c r="C141" s="756"/>
      <c r="D141" s="756"/>
      <c r="E141" s="756"/>
      <c r="F141" s="756"/>
      <c r="G141" s="756"/>
      <c r="H141" s="756"/>
      <c r="I141" s="756"/>
      <c r="J141" s="757"/>
      <c r="K141" s="471"/>
    </row>
    <row r="142" spans="1:11" ht="15">
      <c r="A142" s="415"/>
      <c r="B142" s="482" t="s">
        <v>438</v>
      </c>
      <c r="C142" s="838" t="s">
        <v>439</v>
      </c>
      <c r="D142" s="756"/>
      <c r="E142" s="756"/>
      <c r="F142" s="756"/>
      <c r="G142" s="756"/>
      <c r="H142" s="756"/>
      <c r="I142" s="757"/>
      <c r="J142" s="526" t="s">
        <v>370</v>
      </c>
      <c r="K142" s="527"/>
    </row>
    <row r="143" spans="1:11" ht="15">
      <c r="A143" s="415"/>
      <c r="B143" s="431" t="s">
        <v>264</v>
      </c>
      <c r="C143" s="839" t="s">
        <v>440</v>
      </c>
      <c r="D143" s="756"/>
      <c r="E143" s="756"/>
      <c r="F143" s="756"/>
      <c r="G143" s="756"/>
      <c r="H143" s="756"/>
      <c r="I143" s="757"/>
      <c r="J143" s="507">
        <v>0</v>
      </c>
      <c r="K143" s="508"/>
    </row>
    <row r="144" spans="1:11" ht="15">
      <c r="A144" s="415"/>
      <c r="B144" s="833" t="s">
        <v>373</v>
      </c>
      <c r="C144" s="756"/>
      <c r="D144" s="756"/>
      <c r="E144" s="756"/>
      <c r="F144" s="756"/>
      <c r="G144" s="756"/>
      <c r="H144" s="756"/>
      <c r="I144" s="757"/>
      <c r="J144" s="509">
        <v>0</v>
      </c>
      <c r="K144" s="508"/>
    </row>
    <row r="145" spans="1:11" ht="15">
      <c r="A145" s="415"/>
      <c r="B145" s="884"/>
      <c r="C145" s="756"/>
      <c r="D145" s="756"/>
      <c r="E145" s="756"/>
      <c r="F145" s="756"/>
      <c r="G145" s="756"/>
      <c r="H145" s="756"/>
      <c r="I145" s="756"/>
      <c r="J145" s="757"/>
      <c r="K145" s="528"/>
    </row>
    <row r="146" spans="1:11" ht="15.75">
      <c r="A146" s="415"/>
      <c r="B146" s="837" t="s">
        <v>441</v>
      </c>
      <c r="C146" s="756"/>
      <c r="D146" s="756"/>
      <c r="E146" s="756"/>
      <c r="F146" s="756"/>
      <c r="G146" s="756"/>
      <c r="H146" s="756"/>
      <c r="I146" s="756"/>
      <c r="J146" s="757"/>
      <c r="K146" s="470"/>
    </row>
    <row r="147" spans="1:11" ht="15">
      <c r="A147" s="415"/>
      <c r="B147" s="482">
        <v>4</v>
      </c>
      <c r="C147" s="838" t="s">
        <v>442</v>
      </c>
      <c r="D147" s="756"/>
      <c r="E147" s="756"/>
      <c r="F147" s="756"/>
      <c r="G147" s="756"/>
      <c r="H147" s="756"/>
      <c r="I147" s="757"/>
      <c r="J147" s="526" t="s">
        <v>370</v>
      </c>
      <c r="K147" s="527"/>
    </row>
    <row r="148" spans="1:11" ht="15">
      <c r="A148" s="415"/>
      <c r="B148" s="431" t="s">
        <v>429</v>
      </c>
      <c r="C148" s="839" t="s">
        <v>430</v>
      </c>
      <c r="D148" s="756"/>
      <c r="E148" s="756"/>
      <c r="F148" s="756"/>
      <c r="G148" s="756"/>
      <c r="H148" s="756"/>
      <c r="I148" s="757"/>
      <c r="J148" s="507">
        <f>J139</f>
        <v>301.92946666666666</v>
      </c>
      <c r="K148" s="508"/>
    </row>
    <row r="149" spans="1:11" ht="15">
      <c r="A149" s="415"/>
      <c r="B149" s="431" t="s">
        <v>443</v>
      </c>
      <c r="C149" s="839" t="s">
        <v>439</v>
      </c>
      <c r="D149" s="756"/>
      <c r="E149" s="756"/>
      <c r="F149" s="756"/>
      <c r="G149" s="756"/>
      <c r="H149" s="756"/>
      <c r="I149" s="757"/>
      <c r="J149" s="507">
        <f>J144</f>
        <v>0</v>
      </c>
      <c r="K149" s="508"/>
    </row>
    <row r="150" spans="1:11" ht="15">
      <c r="A150" s="415"/>
      <c r="B150" s="833" t="s">
        <v>373</v>
      </c>
      <c r="C150" s="756"/>
      <c r="D150" s="756"/>
      <c r="E150" s="756"/>
      <c r="F150" s="756"/>
      <c r="G150" s="756"/>
      <c r="H150" s="756"/>
      <c r="I150" s="757"/>
      <c r="J150" s="509">
        <f>SUM(J148+J149)</f>
        <v>301.92946666666666</v>
      </c>
      <c r="K150" s="508"/>
    </row>
    <row r="151" spans="1:11" ht="15">
      <c r="A151" s="415"/>
      <c r="B151" s="884"/>
      <c r="C151" s="756"/>
      <c r="D151" s="756"/>
      <c r="E151" s="756"/>
      <c r="F151" s="756"/>
      <c r="G151" s="756"/>
      <c r="H151" s="756"/>
      <c r="I151" s="756"/>
      <c r="J151" s="757"/>
      <c r="K151" s="528"/>
    </row>
    <row r="152" spans="1:11" ht="15.75">
      <c r="A152" s="415"/>
      <c r="B152" s="829" t="s">
        <v>444</v>
      </c>
      <c r="C152" s="756"/>
      <c r="D152" s="756"/>
      <c r="E152" s="756"/>
      <c r="F152" s="756"/>
      <c r="G152" s="756"/>
      <c r="H152" s="756"/>
      <c r="I152" s="756"/>
      <c r="J152" s="757"/>
      <c r="K152" s="511"/>
    </row>
    <row r="153" spans="1:11" ht="15">
      <c r="A153" s="415"/>
      <c r="B153" s="494">
        <v>3</v>
      </c>
      <c r="C153" s="835" t="s">
        <v>445</v>
      </c>
      <c r="D153" s="756"/>
      <c r="E153" s="756"/>
      <c r="F153" s="756"/>
      <c r="G153" s="756"/>
      <c r="H153" s="756"/>
      <c r="I153" s="757"/>
      <c r="J153" s="494" t="s">
        <v>370</v>
      </c>
      <c r="K153" s="424"/>
    </row>
    <row r="154" spans="1:11" ht="15">
      <c r="A154" s="415"/>
      <c r="B154" s="422" t="s">
        <v>264</v>
      </c>
      <c r="C154" s="791" t="s">
        <v>547</v>
      </c>
      <c r="D154" s="756"/>
      <c r="E154" s="756"/>
      <c r="F154" s="756"/>
      <c r="G154" s="756"/>
      <c r="H154" s="756"/>
      <c r="I154" s="757"/>
      <c r="J154" s="484">
        <f>'Uniformes - EPIs_TODOS'!G15+'Uniformes - EPIs_TODOS'!G20</f>
        <v>6.66</v>
      </c>
      <c r="K154" s="478"/>
    </row>
    <row r="155" spans="1:11" ht="15">
      <c r="A155" s="415"/>
      <c r="B155" s="422" t="s">
        <v>265</v>
      </c>
      <c r="C155" s="791" t="s">
        <v>548</v>
      </c>
      <c r="D155" s="756"/>
      <c r="E155" s="756"/>
      <c r="F155" s="756"/>
      <c r="G155" s="756"/>
      <c r="H155" s="756"/>
      <c r="I155" s="757"/>
      <c r="J155" s="484">
        <v>0</v>
      </c>
      <c r="K155" s="478"/>
    </row>
    <row r="156" spans="1:11" ht="15">
      <c r="A156" s="415"/>
      <c r="B156" s="422" t="s">
        <v>266</v>
      </c>
      <c r="C156" s="791" t="s">
        <v>408</v>
      </c>
      <c r="D156" s="756"/>
      <c r="E156" s="756"/>
      <c r="F156" s="756"/>
      <c r="G156" s="756"/>
      <c r="H156" s="756"/>
      <c r="I156" s="757"/>
      <c r="J156" s="484" t="s">
        <v>448</v>
      </c>
      <c r="K156" s="478"/>
    </row>
    <row r="157" spans="1:11" ht="15">
      <c r="A157" s="415"/>
      <c r="B157" s="818" t="s">
        <v>449</v>
      </c>
      <c r="C157" s="756"/>
      <c r="D157" s="756"/>
      <c r="E157" s="756"/>
      <c r="F157" s="756"/>
      <c r="G157" s="756"/>
      <c r="H157" s="756"/>
      <c r="I157" s="757"/>
      <c r="J157" s="477">
        <f>ROUND(SUM(J154:J156),2)</f>
        <v>6.66</v>
      </c>
      <c r="K157" s="478"/>
    </row>
    <row r="158" spans="1:11" ht="18">
      <c r="A158" s="415"/>
      <c r="B158" s="880"/>
      <c r="C158" s="756"/>
      <c r="D158" s="756"/>
      <c r="E158" s="756"/>
      <c r="F158" s="756"/>
      <c r="G158" s="756"/>
      <c r="H158" s="756"/>
      <c r="I158" s="756"/>
      <c r="J158" s="757"/>
      <c r="K158" s="529"/>
    </row>
    <row r="159" spans="1:11" ht="29.25" customHeight="1">
      <c r="A159" s="415"/>
      <c r="B159" s="828" t="s">
        <v>450</v>
      </c>
      <c r="C159" s="756"/>
      <c r="D159" s="756"/>
      <c r="E159" s="756"/>
      <c r="F159" s="756"/>
      <c r="G159" s="756"/>
      <c r="H159" s="756"/>
      <c r="I159" s="756"/>
      <c r="J159" s="757"/>
      <c r="K159" s="427"/>
    </row>
    <row r="160" spans="1:11" ht="18">
      <c r="A160" s="415"/>
      <c r="B160" s="530"/>
      <c r="C160" s="531"/>
      <c r="D160" s="531"/>
      <c r="E160" s="531"/>
      <c r="F160" s="531"/>
      <c r="G160" s="531"/>
      <c r="H160" s="531"/>
      <c r="I160" s="531"/>
      <c r="J160" s="532"/>
      <c r="K160" s="533"/>
    </row>
    <row r="161" spans="1:11" ht="29.25" customHeight="1">
      <c r="A161" s="415"/>
      <c r="B161" s="829" t="s">
        <v>451</v>
      </c>
      <c r="C161" s="756"/>
      <c r="D161" s="756"/>
      <c r="E161" s="756"/>
      <c r="F161" s="756"/>
      <c r="G161" s="756"/>
      <c r="H161" s="756"/>
      <c r="I161" s="756"/>
      <c r="J161" s="757"/>
      <c r="K161" s="511"/>
    </row>
    <row r="162" spans="1:11" ht="29.25" customHeight="1">
      <c r="A162" s="415"/>
      <c r="B162" s="494">
        <v>6</v>
      </c>
      <c r="C162" s="835" t="s">
        <v>452</v>
      </c>
      <c r="D162" s="756"/>
      <c r="E162" s="756"/>
      <c r="F162" s="756"/>
      <c r="G162" s="756"/>
      <c r="H162" s="757"/>
      <c r="I162" s="506" t="s">
        <v>340</v>
      </c>
      <c r="J162" s="534" t="s">
        <v>378</v>
      </c>
      <c r="K162" s="535"/>
    </row>
    <row r="163" spans="1:11" ht="63.75" customHeight="1">
      <c r="A163" s="415"/>
      <c r="B163" s="850" t="s">
        <v>453</v>
      </c>
      <c r="C163" s="756"/>
      <c r="D163" s="756"/>
      <c r="E163" s="756"/>
      <c r="F163" s="756"/>
      <c r="G163" s="756"/>
      <c r="H163" s="757"/>
      <c r="I163" s="536" t="s">
        <v>311</v>
      </c>
      <c r="J163" s="537">
        <f>SUM(J63+J115+J124+J150+J157)</f>
        <v>3692.0721939393929</v>
      </c>
      <c r="K163" s="443"/>
    </row>
    <row r="164" spans="1:11" ht="15">
      <c r="A164" s="415"/>
      <c r="B164" s="422" t="s">
        <v>264</v>
      </c>
      <c r="C164" s="881" t="s">
        <v>454</v>
      </c>
      <c r="D164" s="756"/>
      <c r="E164" s="756"/>
      <c r="F164" s="756"/>
      <c r="G164" s="756"/>
      <c r="H164" s="757"/>
      <c r="I164" s="483">
        <f>'1-ABA-DE-CARREGAMENTO'!J85</f>
        <v>0.06</v>
      </c>
      <c r="J164" s="484">
        <f>ROUND(I164*J163,2)</f>
        <v>221.52</v>
      </c>
      <c r="K164" s="478"/>
    </row>
    <row r="165" spans="1:11" ht="60" customHeight="1">
      <c r="A165" s="415"/>
      <c r="B165" s="850" t="s">
        <v>455</v>
      </c>
      <c r="C165" s="756"/>
      <c r="D165" s="756"/>
      <c r="E165" s="756"/>
      <c r="F165" s="756"/>
      <c r="G165" s="756"/>
      <c r="H165" s="757"/>
      <c r="I165" s="538" t="s">
        <v>311</v>
      </c>
      <c r="J165" s="537">
        <f>SUM(J63+J115+J124+J150+J157+J164)</f>
        <v>3913.5921939393929</v>
      </c>
      <c r="K165" s="443"/>
    </row>
    <row r="166" spans="1:11" ht="15">
      <c r="A166" s="415"/>
      <c r="B166" s="422" t="s">
        <v>265</v>
      </c>
      <c r="C166" s="881" t="s">
        <v>237</v>
      </c>
      <c r="D166" s="756"/>
      <c r="E166" s="756"/>
      <c r="F166" s="756"/>
      <c r="G166" s="756"/>
      <c r="H166" s="757"/>
      <c r="I166" s="483">
        <f>'1-ABA-DE-CARREGAMENTO'!J86</f>
        <v>0.06</v>
      </c>
      <c r="J166" s="484">
        <f>ROUND(I166*J165,2)</f>
        <v>234.82</v>
      </c>
      <c r="K166" s="478"/>
    </row>
    <row r="167" spans="1:11" ht="60" customHeight="1">
      <c r="A167" s="415"/>
      <c r="B167" s="850" t="s">
        <v>456</v>
      </c>
      <c r="C167" s="756"/>
      <c r="D167" s="756"/>
      <c r="E167" s="756"/>
      <c r="F167" s="756"/>
      <c r="G167" s="756"/>
      <c r="H167" s="757"/>
      <c r="I167" s="538" t="s">
        <v>311</v>
      </c>
      <c r="J167" s="537">
        <f>SUM(J163+J164+J166)</f>
        <v>4148.4121939393926</v>
      </c>
      <c r="K167" s="443"/>
    </row>
    <row r="168" spans="1:11" ht="15.75">
      <c r="A168" s="415"/>
      <c r="B168" s="452" t="s">
        <v>266</v>
      </c>
      <c r="C168" s="829" t="s">
        <v>457</v>
      </c>
      <c r="D168" s="756"/>
      <c r="E168" s="756"/>
      <c r="F168" s="756"/>
      <c r="G168" s="756"/>
      <c r="H168" s="757"/>
      <c r="I168" s="539" t="s">
        <v>311</v>
      </c>
      <c r="J168" s="461" t="s">
        <v>311</v>
      </c>
      <c r="K168" s="462"/>
    </row>
    <row r="169" spans="1:11" ht="15">
      <c r="A169" s="415"/>
      <c r="B169" s="422"/>
      <c r="C169" s="791" t="s">
        <v>458</v>
      </c>
      <c r="D169" s="756"/>
      <c r="E169" s="756"/>
      <c r="F169" s="756"/>
      <c r="G169" s="756"/>
      <c r="H169" s="757"/>
      <c r="I169" s="539" t="s">
        <v>311</v>
      </c>
      <c r="J169" s="461" t="s">
        <v>311</v>
      </c>
      <c r="K169" s="462"/>
    </row>
    <row r="170" spans="1:11" ht="15.75">
      <c r="A170" s="415"/>
      <c r="B170" s="422"/>
      <c r="C170" s="817" t="s">
        <v>896</v>
      </c>
      <c r="D170" s="756"/>
      <c r="E170" s="756"/>
      <c r="F170" s="756"/>
      <c r="G170" s="756"/>
      <c r="H170" s="757"/>
      <c r="I170" s="455">
        <f>'1-ABA-DE-CARREGAMENTO'!E28</f>
        <v>1.6500000000000001E-2</v>
      </c>
      <c r="J170" s="540">
        <f t="shared" ref="J170:J171" si="2">ROUND(($J$167/(1-$I$179))*I170,2)</f>
        <v>78</v>
      </c>
      <c r="K170" s="541"/>
    </row>
    <row r="171" spans="1:11" ht="29.25" customHeight="1">
      <c r="A171" s="415"/>
      <c r="B171" s="422"/>
      <c r="C171" s="817" t="s">
        <v>897</v>
      </c>
      <c r="D171" s="756"/>
      <c r="E171" s="756"/>
      <c r="F171" s="756"/>
      <c r="G171" s="756"/>
      <c r="H171" s="757"/>
      <c r="I171" s="455">
        <f>'1-ABA-DE-CARREGAMENTO'!F28</f>
        <v>7.5999999999999998E-2</v>
      </c>
      <c r="J171" s="540">
        <f t="shared" si="2"/>
        <v>359.29</v>
      </c>
      <c r="K171" s="541"/>
    </row>
    <row r="172" spans="1:11" ht="29.25" customHeight="1">
      <c r="A172" s="415"/>
      <c r="B172" s="422"/>
      <c r="C172" s="791" t="s">
        <v>898</v>
      </c>
      <c r="D172" s="756"/>
      <c r="E172" s="756"/>
      <c r="F172" s="756"/>
      <c r="G172" s="756"/>
      <c r="H172" s="757"/>
      <c r="I172" s="539" t="s">
        <v>311</v>
      </c>
      <c r="J172" s="461" t="s">
        <v>311</v>
      </c>
      <c r="K172" s="462"/>
    </row>
    <row r="173" spans="1:11" ht="29.25" customHeight="1">
      <c r="A173" s="415"/>
      <c r="B173" s="422"/>
      <c r="C173" s="791" t="s">
        <v>899</v>
      </c>
      <c r="D173" s="756"/>
      <c r="E173" s="756"/>
      <c r="F173" s="756"/>
      <c r="G173" s="756"/>
      <c r="H173" s="757"/>
      <c r="I173" s="539" t="s">
        <v>311</v>
      </c>
      <c r="J173" s="461" t="s">
        <v>311</v>
      </c>
      <c r="K173" s="462"/>
    </row>
    <row r="174" spans="1:11" ht="15">
      <c r="A174" s="415"/>
      <c r="B174" s="422"/>
      <c r="C174" s="791" t="s">
        <v>463</v>
      </c>
      <c r="D174" s="756"/>
      <c r="E174" s="756"/>
      <c r="F174" s="756"/>
      <c r="G174" s="756"/>
      <c r="H174" s="756"/>
      <c r="I174" s="542" t="s">
        <v>311</v>
      </c>
      <c r="J174" s="543" t="s">
        <v>311</v>
      </c>
      <c r="K174" s="544"/>
    </row>
    <row r="175" spans="1:11" ht="15">
      <c r="A175" s="415"/>
      <c r="B175" s="422"/>
      <c r="C175" s="791" t="s">
        <v>464</v>
      </c>
      <c r="D175" s="756"/>
      <c r="E175" s="756"/>
      <c r="F175" s="756"/>
      <c r="G175" s="756"/>
      <c r="H175" s="756"/>
      <c r="I175" s="542" t="s">
        <v>311</v>
      </c>
      <c r="J175" s="543" t="s">
        <v>311</v>
      </c>
      <c r="K175" s="544"/>
    </row>
    <row r="176" spans="1:11" ht="15">
      <c r="A176" s="415"/>
      <c r="B176" s="422"/>
      <c r="C176" s="791" t="s">
        <v>900</v>
      </c>
      <c r="D176" s="756"/>
      <c r="E176" s="756"/>
      <c r="F176" s="756"/>
      <c r="G176" s="756"/>
      <c r="H176" s="757"/>
      <c r="I176" s="483">
        <f>'1-ABA-DE-CARREGAMENTO'!D87</f>
        <v>0.03</v>
      </c>
      <c r="J176" s="540">
        <f>ROUND(($J$167/(1-$I$179))*I176,2)</f>
        <v>141.83000000000001</v>
      </c>
      <c r="K176" s="541"/>
    </row>
    <row r="177" spans="1:11" ht="15">
      <c r="A177" s="415"/>
      <c r="B177" s="818" t="s">
        <v>420</v>
      </c>
      <c r="C177" s="756"/>
      <c r="D177" s="756"/>
      <c r="E177" s="756"/>
      <c r="F177" s="756"/>
      <c r="G177" s="756"/>
      <c r="H177" s="756"/>
      <c r="I177" s="757"/>
      <c r="J177" s="477">
        <f>SUM(J164+J166+J170+J171+J176)</f>
        <v>1035.46</v>
      </c>
      <c r="K177" s="478"/>
    </row>
    <row r="178" spans="1:11" ht="15">
      <c r="A178" s="415"/>
      <c r="B178" s="819"/>
      <c r="C178" s="756"/>
      <c r="D178" s="756"/>
      <c r="E178" s="756"/>
      <c r="F178" s="756"/>
      <c r="G178" s="756"/>
      <c r="H178" s="756"/>
      <c r="I178" s="756"/>
      <c r="J178" s="757"/>
      <c r="K178" s="327"/>
    </row>
    <row r="179" spans="1:11" ht="15">
      <c r="A179" s="415"/>
      <c r="B179" s="820" t="s">
        <v>466</v>
      </c>
      <c r="C179" s="756"/>
      <c r="D179" s="756"/>
      <c r="E179" s="756"/>
      <c r="F179" s="756"/>
      <c r="G179" s="756"/>
      <c r="H179" s="757"/>
      <c r="I179" s="545">
        <f t="shared" ref="I179:J179" si="3">SUM(I170:I176)</f>
        <v>0.1225</v>
      </c>
      <c r="J179" s="537">
        <f t="shared" si="3"/>
        <v>579.12</v>
      </c>
      <c r="K179" s="443"/>
    </row>
    <row r="180" spans="1:11" ht="15">
      <c r="A180" s="415"/>
      <c r="B180" s="821" t="s">
        <v>467</v>
      </c>
      <c r="C180" s="754"/>
      <c r="D180" s="824" t="s">
        <v>468</v>
      </c>
      <c r="E180" s="754"/>
      <c r="F180" s="754"/>
      <c r="G180" s="754"/>
      <c r="H180" s="754"/>
      <c r="I180" s="754"/>
      <c r="J180" s="801"/>
      <c r="K180" s="546"/>
    </row>
    <row r="181" spans="1:11" ht="15">
      <c r="A181" s="415"/>
      <c r="B181" s="822"/>
      <c r="C181" s="754"/>
      <c r="D181" s="825" t="s">
        <v>469</v>
      </c>
      <c r="E181" s="754"/>
      <c r="F181" s="754"/>
      <c r="G181" s="754"/>
      <c r="H181" s="754"/>
      <c r="I181" s="754"/>
      <c r="J181" s="801"/>
      <c r="K181" s="547"/>
    </row>
    <row r="182" spans="1:11" ht="15">
      <c r="A182" s="415"/>
      <c r="B182" s="823"/>
      <c r="C182" s="806"/>
      <c r="D182" s="826" t="s">
        <v>470</v>
      </c>
      <c r="E182" s="806"/>
      <c r="F182" s="806"/>
      <c r="G182" s="806"/>
      <c r="H182" s="806"/>
      <c r="I182" s="806"/>
      <c r="J182" s="807"/>
      <c r="K182" s="546"/>
    </row>
    <row r="183" spans="1:11" ht="15">
      <c r="A183" s="415"/>
      <c r="B183" s="827"/>
      <c r="C183" s="756"/>
      <c r="D183" s="756"/>
      <c r="E183" s="756"/>
      <c r="F183" s="756"/>
      <c r="G183" s="756"/>
      <c r="H183" s="756"/>
      <c r="I183" s="756"/>
      <c r="J183" s="757"/>
      <c r="K183" s="548"/>
    </row>
    <row r="184" spans="1:11" ht="29.25" customHeight="1">
      <c r="A184" s="415"/>
      <c r="B184" s="828" t="s">
        <v>471</v>
      </c>
      <c r="C184" s="756"/>
      <c r="D184" s="756"/>
      <c r="E184" s="756"/>
      <c r="F184" s="756"/>
      <c r="G184" s="756"/>
      <c r="H184" s="756"/>
      <c r="I184" s="756"/>
      <c r="J184" s="757"/>
      <c r="K184" s="427"/>
    </row>
    <row r="185" spans="1:11" ht="15">
      <c r="A185" s="415"/>
      <c r="B185" s="819"/>
      <c r="C185" s="756"/>
      <c r="D185" s="756"/>
      <c r="E185" s="756"/>
      <c r="F185" s="756"/>
      <c r="G185" s="756"/>
      <c r="H185" s="756"/>
      <c r="I185" s="756"/>
      <c r="J185" s="757"/>
      <c r="K185" s="327"/>
    </row>
    <row r="186" spans="1:11" ht="29.25" customHeight="1">
      <c r="A186" s="415"/>
      <c r="B186" s="829" t="s">
        <v>901</v>
      </c>
      <c r="C186" s="756"/>
      <c r="D186" s="756"/>
      <c r="E186" s="756"/>
      <c r="F186" s="756"/>
      <c r="G186" s="756"/>
      <c r="H186" s="756"/>
      <c r="I186" s="756"/>
      <c r="J186" s="757"/>
      <c r="K186" s="511"/>
    </row>
    <row r="187" spans="1:11" ht="29.25" customHeight="1">
      <c r="A187" s="415"/>
      <c r="B187" s="830" t="s">
        <v>473</v>
      </c>
      <c r="C187" s="756"/>
      <c r="D187" s="756"/>
      <c r="E187" s="756"/>
      <c r="F187" s="756"/>
      <c r="G187" s="756"/>
      <c r="H187" s="756"/>
      <c r="I187" s="757"/>
      <c r="J187" s="506" t="s">
        <v>370</v>
      </c>
      <c r="K187" s="284"/>
    </row>
    <row r="188" spans="1:11" ht="15">
      <c r="A188" s="415"/>
      <c r="B188" s="549" t="s">
        <v>264</v>
      </c>
      <c r="C188" s="796" t="s">
        <v>474</v>
      </c>
      <c r="D188" s="756"/>
      <c r="E188" s="756"/>
      <c r="F188" s="756"/>
      <c r="G188" s="756"/>
      <c r="H188" s="756"/>
      <c r="I188" s="756"/>
      <c r="J188" s="484">
        <f>J63</f>
        <v>2096.4727272727268</v>
      </c>
      <c r="K188" s="478"/>
    </row>
    <row r="189" spans="1:11" ht="15">
      <c r="A189" s="415"/>
      <c r="B189" s="549" t="s">
        <v>265</v>
      </c>
      <c r="C189" s="796" t="s">
        <v>475</v>
      </c>
      <c r="D189" s="756"/>
      <c r="E189" s="756"/>
      <c r="F189" s="756"/>
      <c r="G189" s="756"/>
      <c r="H189" s="756"/>
      <c r="I189" s="756"/>
      <c r="J189" s="484">
        <f>J115</f>
        <v>1158.3899999999999</v>
      </c>
      <c r="K189" s="478"/>
    </row>
    <row r="190" spans="1:11" ht="15">
      <c r="A190" s="415"/>
      <c r="B190" s="549" t="s">
        <v>266</v>
      </c>
      <c r="C190" s="796" t="s">
        <v>476</v>
      </c>
      <c r="D190" s="756"/>
      <c r="E190" s="756"/>
      <c r="F190" s="756"/>
      <c r="G190" s="756"/>
      <c r="H190" s="756"/>
      <c r="I190" s="756"/>
      <c r="J190" s="484">
        <f>J124</f>
        <v>128.62</v>
      </c>
      <c r="K190" s="478"/>
    </row>
    <row r="191" spans="1:11" ht="15">
      <c r="A191" s="415"/>
      <c r="B191" s="549" t="s">
        <v>267</v>
      </c>
      <c r="C191" s="796" t="s">
        <v>477</v>
      </c>
      <c r="D191" s="756"/>
      <c r="E191" s="756"/>
      <c r="F191" s="756"/>
      <c r="G191" s="756"/>
      <c r="H191" s="756"/>
      <c r="I191" s="756"/>
      <c r="J191" s="484">
        <f>J150</f>
        <v>301.92946666666666</v>
      </c>
      <c r="K191" s="478"/>
    </row>
    <row r="192" spans="1:11" ht="15">
      <c r="A192" s="415"/>
      <c r="B192" s="549" t="s">
        <v>268</v>
      </c>
      <c r="C192" s="796" t="s">
        <v>478</v>
      </c>
      <c r="D192" s="756"/>
      <c r="E192" s="756"/>
      <c r="F192" s="756"/>
      <c r="G192" s="756"/>
      <c r="H192" s="756"/>
      <c r="I192" s="756"/>
      <c r="J192" s="484">
        <f>J157</f>
        <v>6.66</v>
      </c>
      <c r="K192" s="478"/>
    </row>
    <row r="193" spans="1:11" ht="15">
      <c r="A193" s="415"/>
      <c r="B193" s="797" t="s">
        <v>479</v>
      </c>
      <c r="C193" s="756"/>
      <c r="D193" s="756"/>
      <c r="E193" s="756"/>
      <c r="F193" s="756"/>
      <c r="G193" s="756"/>
      <c r="H193" s="756"/>
      <c r="I193" s="756"/>
      <c r="J193" s="477">
        <f>ROUND(SUM(J188:J192),2)</f>
        <v>3692.07</v>
      </c>
      <c r="K193" s="478"/>
    </row>
    <row r="194" spans="1:11" ht="15">
      <c r="A194" s="415"/>
      <c r="B194" s="550" t="s">
        <v>269</v>
      </c>
      <c r="C194" s="796" t="s">
        <v>451</v>
      </c>
      <c r="D194" s="756"/>
      <c r="E194" s="756"/>
      <c r="F194" s="756"/>
      <c r="G194" s="756"/>
      <c r="H194" s="756"/>
      <c r="I194" s="756"/>
      <c r="J194" s="484">
        <f>J177</f>
        <v>1035.46</v>
      </c>
      <c r="K194" s="478"/>
    </row>
    <row r="195" spans="1:11" ht="15">
      <c r="A195" s="415"/>
      <c r="B195" s="797" t="s">
        <v>480</v>
      </c>
      <c r="C195" s="756"/>
      <c r="D195" s="756"/>
      <c r="E195" s="756"/>
      <c r="F195" s="756"/>
      <c r="G195" s="756"/>
      <c r="H195" s="756"/>
      <c r="I195" s="756"/>
      <c r="J195" s="477">
        <f>J193+J194</f>
        <v>4727.5300000000007</v>
      </c>
      <c r="K195" s="478"/>
    </row>
    <row r="196" spans="1:11" ht="39" customHeight="1">
      <c r="A196" s="415"/>
      <c r="B196" s="798" t="s">
        <v>481</v>
      </c>
      <c r="C196" s="756"/>
      <c r="D196" s="756"/>
      <c r="E196" s="756"/>
      <c r="F196" s="756"/>
      <c r="G196" s="756"/>
      <c r="H196" s="756"/>
      <c r="I196" s="756"/>
      <c r="J196" s="757"/>
      <c r="K196" s="551"/>
    </row>
    <row r="197" spans="1:11" ht="15">
      <c r="A197" s="415"/>
      <c r="B197" s="886"/>
      <c r="C197" s="756"/>
      <c r="D197" s="756"/>
      <c r="E197" s="756"/>
      <c r="F197" s="756"/>
      <c r="G197" s="756"/>
      <c r="H197" s="756"/>
      <c r="I197" s="756"/>
      <c r="J197" s="757"/>
      <c r="K197" s="552"/>
    </row>
    <row r="198" spans="1:11" ht="15">
      <c r="A198" s="415"/>
      <c r="B198" s="553"/>
      <c r="C198" s="420"/>
      <c r="D198" s="420"/>
      <c r="E198" s="420"/>
      <c r="F198" s="420"/>
      <c r="G198" s="420"/>
      <c r="H198" s="420"/>
      <c r="I198" s="554"/>
      <c r="J198" s="555"/>
      <c r="K198" s="554"/>
    </row>
    <row r="199" spans="1:11" ht="29.25" customHeight="1">
      <c r="A199" s="415"/>
      <c r="B199" s="800" t="s">
        <v>482</v>
      </c>
      <c r="C199" s="754"/>
      <c r="D199" s="754"/>
      <c r="E199" s="754"/>
      <c r="F199" s="754"/>
      <c r="G199" s="754"/>
      <c r="H199" s="754"/>
      <c r="I199" s="754"/>
      <c r="J199" s="801"/>
      <c r="K199" s="421"/>
    </row>
    <row r="200" spans="1:11" ht="29.25" customHeight="1">
      <c r="A200" s="415"/>
      <c r="B200" s="795" t="s">
        <v>483</v>
      </c>
      <c r="C200" s="756"/>
      <c r="D200" s="756"/>
      <c r="E200" s="757"/>
      <c r="F200" s="795" t="s">
        <v>484</v>
      </c>
      <c r="G200" s="757"/>
      <c r="H200" s="506" t="s">
        <v>485</v>
      </c>
      <c r="I200" s="795" t="s">
        <v>486</v>
      </c>
      <c r="J200" s="757"/>
      <c r="K200" s="284"/>
    </row>
    <row r="201" spans="1:11" ht="29.25" hidden="1" customHeight="1" outlineLevel="1">
      <c r="A201" s="415"/>
      <c r="B201" s="791" t="s">
        <v>487</v>
      </c>
      <c r="C201" s="756"/>
      <c r="D201" s="756"/>
      <c r="E201" s="757"/>
      <c r="F201" s="789">
        <v>0</v>
      </c>
      <c r="G201" s="757"/>
      <c r="H201" s="556">
        <f t="shared" ref="H201:H202" si="4">E201*F201</f>
        <v>0</v>
      </c>
      <c r="I201" s="789">
        <f t="shared" ref="I201:I203" si="5">F201*H201</f>
        <v>0</v>
      </c>
      <c r="J201" s="757"/>
      <c r="K201" s="462"/>
    </row>
    <row r="202" spans="1:11" ht="29.25" hidden="1" customHeight="1" outlineLevel="1">
      <c r="A202" s="415"/>
      <c r="B202" s="791" t="s">
        <v>488</v>
      </c>
      <c r="C202" s="756"/>
      <c r="D202" s="756"/>
      <c r="E202" s="757"/>
      <c r="F202" s="789">
        <v>0</v>
      </c>
      <c r="G202" s="757"/>
      <c r="H202" s="556">
        <f t="shared" si="4"/>
        <v>0</v>
      </c>
      <c r="I202" s="789">
        <f t="shared" si="5"/>
        <v>0</v>
      </c>
      <c r="J202" s="757"/>
      <c r="K202" s="462"/>
    </row>
    <row r="203" spans="1:11" ht="29.25" customHeight="1" collapsed="1">
      <c r="A203" s="415"/>
      <c r="B203" s="792" t="str">
        <f>B3</f>
        <v>PSICOPED_CBO.2394-25_20hs</v>
      </c>
      <c r="C203" s="756"/>
      <c r="D203" s="756"/>
      <c r="E203" s="757"/>
      <c r="F203" s="793">
        <f>J195</f>
        <v>4727.5300000000007</v>
      </c>
      <c r="G203" s="757"/>
      <c r="H203" s="556">
        <f>I17</f>
        <v>0</v>
      </c>
      <c r="I203" s="789">
        <f t="shared" si="5"/>
        <v>0</v>
      </c>
      <c r="J203" s="757"/>
      <c r="K203" s="462"/>
    </row>
    <row r="204" spans="1:11" ht="29.25" hidden="1" customHeight="1" outlineLevel="1">
      <c r="A204" s="415"/>
      <c r="B204" s="791" t="s">
        <v>489</v>
      </c>
      <c r="C204" s="756"/>
      <c r="D204" s="756"/>
      <c r="E204" s="757"/>
      <c r="F204" s="793">
        <v>0</v>
      </c>
      <c r="G204" s="757"/>
      <c r="H204" s="556">
        <f t="shared" ref="H204:I204" si="6">E204*G204</f>
        <v>0</v>
      </c>
      <c r="I204" s="789">
        <f t="shared" si="6"/>
        <v>0</v>
      </c>
      <c r="J204" s="757"/>
      <c r="K204" s="462"/>
    </row>
    <row r="205" spans="1:11" ht="29.25" hidden="1" customHeight="1" outlineLevel="1">
      <c r="A205" s="415"/>
      <c r="B205" s="791" t="s">
        <v>490</v>
      </c>
      <c r="C205" s="756"/>
      <c r="D205" s="756"/>
      <c r="E205" s="757"/>
      <c r="F205" s="793">
        <v>0</v>
      </c>
      <c r="G205" s="757"/>
      <c r="H205" s="556">
        <f t="shared" ref="H205:I205" si="7">E205*G205</f>
        <v>0</v>
      </c>
      <c r="I205" s="789">
        <f t="shared" si="7"/>
        <v>0</v>
      </c>
      <c r="J205" s="757"/>
      <c r="K205" s="462"/>
    </row>
    <row r="206" spans="1:11" ht="29.25" hidden="1" customHeight="1" outlineLevel="1">
      <c r="A206" s="415"/>
      <c r="B206" s="816" t="s">
        <v>902</v>
      </c>
      <c r="C206" s="756"/>
      <c r="D206" s="756"/>
      <c r="E206" s="757"/>
      <c r="F206" s="789">
        <v>0</v>
      </c>
      <c r="G206" s="757"/>
      <c r="H206" s="556">
        <f t="shared" ref="H206:I206" si="8">E206*G206</f>
        <v>0</v>
      </c>
      <c r="I206" s="789">
        <f t="shared" si="8"/>
        <v>0</v>
      </c>
      <c r="J206" s="757"/>
      <c r="K206" s="462"/>
    </row>
    <row r="207" spans="1:11" ht="15.75" collapsed="1">
      <c r="A207" s="415"/>
      <c r="B207" s="794" t="s">
        <v>492</v>
      </c>
      <c r="C207" s="756"/>
      <c r="D207" s="756"/>
      <c r="E207" s="756"/>
      <c r="F207" s="756"/>
      <c r="G207" s="757"/>
      <c r="H207" s="557">
        <f>SUM(H201:H206)</f>
        <v>0</v>
      </c>
      <c r="I207" s="790">
        <f>SUM(I201:J206)</f>
        <v>0</v>
      </c>
      <c r="J207" s="757"/>
      <c r="K207" s="558"/>
    </row>
    <row r="208" spans="1:11" ht="15">
      <c r="A208" s="415"/>
      <c r="B208" s="802"/>
      <c r="C208" s="803"/>
      <c r="D208" s="803"/>
      <c r="E208" s="803"/>
      <c r="F208" s="803"/>
      <c r="G208" s="803"/>
      <c r="H208" s="803"/>
      <c r="I208" s="803"/>
      <c r="J208" s="804"/>
      <c r="K208" s="327"/>
    </row>
    <row r="209" spans="1:11" ht="29.25" customHeight="1">
      <c r="A209" s="415"/>
      <c r="B209" s="805" t="s">
        <v>493</v>
      </c>
      <c r="C209" s="806"/>
      <c r="D209" s="806"/>
      <c r="E209" s="806"/>
      <c r="F209" s="806"/>
      <c r="G209" s="806"/>
      <c r="H209" s="806"/>
      <c r="I209" s="806"/>
      <c r="J209" s="807"/>
      <c r="K209" s="427"/>
    </row>
    <row r="210" spans="1:11" ht="15">
      <c r="A210" s="415"/>
      <c r="B210" s="811"/>
      <c r="C210" s="756"/>
      <c r="D210" s="756"/>
      <c r="E210" s="756"/>
      <c r="F210" s="756"/>
      <c r="G210" s="756"/>
      <c r="H210" s="756"/>
      <c r="I210" s="756"/>
      <c r="J210" s="757"/>
      <c r="K210" s="445"/>
    </row>
    <row r="211" spans="1:11" ht="29.25" customHeight="1">
      <c r="A211" s="415"/>
      <c r="B211" s="808" t="s">
        <v>494</v>
      </c>
      <c r="C211" s="756"/>
      <c r="D211" s="756"/>
      <c r="E211" s="756"/>
      <c r="F211" s="756"/>
      <c r="G211" s="757"/>
      <c r="H211" s="809">
        <f>$I$207</f>
        <v>0</v>
      </c>
      <c r="I211" s="756"/>
      <c r="J211" s="757"/>
      <c r="K211" s="559"/>
    </row>
    <row r="212" spans="1:11" ht="18">
      <c r="A212" s="415"/>
      <c r="B212" s="812"/>
      <c r="C212" s="760"/>
      <c r="D212" s="760"/>
      <c r="E212" s="760"/>
      <c r="F212" s="760"/>
      <c r="G212" s="760"/>
      <c r="H212" s="760"/>
      <c r="I212" s="760"/>
      <c r="J212" s="813"/>
      <c r="K212" s="390"/>
    </row>
    <row r="213" spans="1:11" ht="29.25" customHeight="1">
      <c r="A213" s="415"/>
      <c r="B213" s="808" t="s">
        <v>495</v>
      </c>
      <c r="C213" s="756"/>
      <c r="D213" s="756"/>
      <c r="E213" s="756"/>
      <c r="F213" s="756"/>
      <c r="G213" s="757"/>
      <c r="H213" s="814">
        <f>$I$11</f>
        <v>20</v>
      </c>
      <c r="I213" s="756"/>
      <c r="J213" s="757"/>
      <c r="K213" s="560"/>
    </row>
    <row r="214" spans="1:11" ht="18">
      <c r="A214" s="415"/>
      <c r="B214" s="815"/>
      <c r="C214" s="756"/>
      <c r="D214" s="756"/>
      <c r="E214" s="756"/>
      <c r="F214" s="756"/>
      <c r="G214" s="756"/>
      <c r="H214" s="756"/>
      <c r="I214" s="756"/>
      <c r="J214" s="757"/>
      <c r="K214" s="561"/>
    </row>
    <row r="215" spans="1:11" ht="29.25" customHeight="1">
      <c r="A215" s="415"/>
      <c r="B215" s="808" t="s">
        <v>903</v>
      </c>
      <c r="C215" s="756"/>
      <c r="D215" s="756"/>
      <c r="E215" s="756"/>
      <c r="F215" s="756"/>
      <c r="G215" s="757"/>
      <c r="H215" s="809">
        <f>ROUND(H211*H213,2)</f>
        <v>0</v>
      </c>
      <c r="I215" s="756"/>
      <c r="J215" s="757"/>
      <c r="K215" s="559"/>
    </row>
    <row r="216" spans="1:11" ht="15">
      <c r="A216" s="415"/>
      <c r="B216" s="810"/>
      <c r="C216" s="756"/>
      <c r="D216" s="756"/>
      <c r="E216" s="756"/>
      <c r="F216" s="756"/>
      <c r="G216" s="756"/>
      <c r="H216" s="756"/>
      <c r="I216" s="756"/>
      <c r="J216" s="757"/>
      <c r="K216" s="420"/>
    </row>
    <row r="217" spans="1:11" ht="29.25" customHeight="1">
      <c r="A217" s="413"/>
      <c r="B217" s="413"/>
      <c r="C217" s="413"/>
      <c r="D217" s="413"/>
      <c r="E217" s="413"/>
      <c r="F217" s="413"/>
      <c r="G217" s="413"/>
      <c r="H217" s="413"/>
      <c r="I217" s="413"/>
      <c r="J217" s="413"/>
      <c r="K217" s="413"/>
    </row>
    <row r="218" spans="1:11" ht="29.25" customHeight="1">
      <c r="A218" s="413"/>
      <c r="B218" s="413"/>
      <c r="C218" s="413"/>
      <c r="D218" s="413"/>
      <c r="E218" s="413"/>
      <c r="F218" s="413"/>
      <c r="G218" s="413"/>
      <c r="H218" s="413"/>
      <c r="I218" s="413"/>
      <c r="J218" s="413"/>
      <c r="K218" s="413"/>
    </row>
    <row r="219" spans="1:11" ht="29.25" customHeight="1">
      <c r="A219" s="413"/>
      <c r="B219" s="413"/>
      <c r="C219" s="413"/>
      <c r="D219" s="413"/>
      <c r="E219" s="413"/>
      <c r="F219" s="413"/>
      <c r="G219" s="413"/>
      <c r="H219" s="413"/>
      <c r="I219" s="413"/>
      <c r="J219" s="413"/>
      <c r="K219" s="413"/>
    </row>
    <row r="220" spans="1:11" ht="29.25" customHeight="1">
      <c r="A220" s="413"/>
      <c r="B220" s="413"/>
      <c r="C220" s="413"/>
      <c r="D220" s="413"/>
      <c r="E220" s="413"/>
      <c r="F220" s="413"/>
      <c r="G220" s="413"/>
      <c r="H220" s="413"/>
      <c r="I220" s="413"/>
      <c r="J220" s="413"/>
      <c r="K220" s="413"/>
    </row>
    <row r="221" spans="1:11" ht="29.25" customHeight="1">
      <c r="A221" s="413"/>
      <c r="B221" s="413"/>
      <c r="C221" s="413"/>
      <c r="D221" s="413"/>
      <c r="E221" s="413"/>
      <c r="F221" s="413"/>
      <c r="G221" s="413"/>
      <c r="H221" s="413"/>
      <c r="I221" s="413"/>
      <c r="J221" s="413"/>
      <c r="K221" s="413"/>
    </row>
    <row r="222" spans="1:11" ht="29.25" customHeight="1">
      <c r="A222" s="413"/>
      <c r="B222" s="413"/>
      <c r="C222" s="413"/>
      <c r="D222" s="413"/>
      <c r="E222" s="413"/>
      <c r="F222" s="413"/>
      <c r="G222" s="413"/>
      <c r="H222" s="413"/>
      <c r="I222" s="413"/>
      <c r="J222" s="413"/>
      <c r="K222" s="413"/>
    </row>
    <row r="223" spans="1:11" ht="29.25" customHeight="1">
      <c r="A223" s="413"/>
      <c r="B223" s="413"/>
      <c r="C223" s="413"/>
      <c r="D223" s="413"/>
      <c r="E223" s="413"/>
      <c r="F223" s="413"/>
      <c r="G223" s="413"/>
      <c r="H223" s="413"/>
      <c r="I223" s="413"/>
      <c r="J223" s="413"/>
      <c r="K223" s="413"/>
    </row>
    <row r="224" spans="1:11" ht="29.25" customHeight="1">
      <c r="A224" s="413"/>
      <c r="B224" s="413"/>
      <c r="C224" s="413"/>
      <c r="D224" s="413"/>
      <c r="E224" s="413"/>
      <c r="F224" s="413"/>
      <c r="G224" s="413"/>
      <c r="H224" s="413"/>
      <c r="I224" s="413"/>
      <c r="J224" s="413"/>
      <c r="K224" s="413"/>
    </row>
    <row r="225" spans="1:11" ht="29.25" customHeight="1">
      <c r="A225" s="413"/>
      <c r="B225" s="413"/>
      <c r="C225" s="413"/>
      <c r="D225" s="413"/>
      <c r="E225" s="413"/>
      <c r="F225" s="413"/>
      <c r="G225" s="413"/>
      <c r="H225" s="413"/>
      <c r="I225" s="413"/>
      <c r="J225" s="413"/>
      <c r="K225" s="413"/>
    </row>
    <row r="226" spans="1:11" ht="29.25" customHeight="1">
      <c r="A226" s="413"/>
      <c r="B226" s="413"/>
      <c r="C226" s="413"/>
      <c r="D226" s="413"/>
      <c r="E226" s="413"/>
      <c r="F226" s="413"/>
      <c r="G226" s="413"/>
      <c r="H226" s="413"/>
      <c r="I226" s="413"/>
      <c r="J226" s="413"/>
      <c r="K226" s="413"/>
    </row>
    <row r="227" spans="1:11" ht="29.25" customHeight="1">
      <c r="A227" s="413"/>
      <c r="B227" s="413"/>
      <c r="C227" s="413"/>
      <c r="D227" s="413"/>
      <c r="E227" s="413"/>
      <c r="F227" s="413"/>
      <c r="G227" s="413"/>
      <c r="H227" s="413"/>
      <c r="I227" s="413"/>
      <c r="J227" s="413"/>
      <c r="K227" s="413"/>
    </row>
    <row r="228" spans="1:11" ht="29.25" customHeight="1">
      <c r="A228" s="413"/>
      <c r="B228" s="413"/>
      <c r="C228" s="413"/>
      <c r="D228" s="413"/>
      <c r="E228" s="413"/>
      <c r="F228" s="413"/>
      <c r="G228" s="413"/>
      <c r="H228" s="413"/>
      <c r="I228" s="413"/>
      <c r="J228" s="413"/>
      <c r="K228" s="413"/>
    </row>
    <row r="229" spans="1:11" ht="29.25" customHeight="1">
      <c r="A229" s="413"/>
      <c r="B229" s="413"/>
      <c r="C229" s="413"/>
      <c r="D229" s="413"/>
      <c r="E229" s="413"/>
      <c r="F229" s="413"/>
      <c r="G229" s="413"/>
      <c r="H229" s="413"/>
      <c r="I229" s="413"/>
      <c r="J229" s="413"/>
      <c r="K229" s="413"/>
    </row>
    <row r="230" spans="1:11" ht="29.25" customHeight="1">
      <c r="A230" s="413"/>
      <c r="B230" s="413"/>
      <c r="C230" s="413"/>
      <c r="D230" s="413"/>
      <c r="E230" s="413"/>
      <c r="F230" s="413"/>
      <c r="G230" s="413"/>
      <c r="H230" s="413"/>
      <c r="I230" s="413"/>
      <c r="J230" s="413"/>
      <c r="K230" s="413"/>
    </row>
    <row r="231" spans="1:11" ht="29.25" customHeight="1">
      <c r="A231" s="413"/>
      <c r="B231" s="413"/>
      <c r="C231" s="413"/>
      <c r="D231" s="413"/>
      <c r="E231" s="413"/>
      <c r="F231" s="413"/>
      <c r="G231" s="413"/>
      <c r="H231" s="413"/>
      <c r="I231" s="413"/>
      <c r="J231" s="413"/>
      <c r="K231" s="413"/>
    </row>
    <row r="232" spans="1:11" ht="29.25" customHeight="1">
      <c r="A232" s="413"/>
      <c r="B232" s="413"/>
      <c r="C232" s="413"/>
      <c r="D232" s="413"/>
      <c r="E232" s="413"/>
      <c r="F232" s="413"/>
      <c r="G232" s="413"/>
      <c r="H232" s="413"/>
      <c r="I232" s="413"/>
      <c r="J232" s="413"/>
      <c r="K232" s="413"/>
    </row>
    <row r="233" spans="1:11" ht="29.25" customHeight="1">
      <c r="A233" s="413"/>
      <c r="B233" s="413"/>
      <c r="C233" s="413"/>
      <c r="D233" s="413"/>
      <c r="E233" s="413"/>
      <c r="F233" s="413"/>
      <c r="G233" s="413"/>
      <c r="H233" s="413"/>
      <c r="I233" s="413"/>
      <c r="J233" s="413"/>
      <c r="K233" s="413"/>
    </row>
    <row r="234" spans="1:11" ht="29.25" customHeight="1">
      <c r="A234" s="413"/>
      <c r="B234" s="413"/>
      <c r="C234" s="413"/>
      <c r="D234" s="413"/>
      <c r="E234" s="413"/>
      <c r="F234" s="413"/>
      <c r="G234" s="413"/>
      <c r="H234" s="413"/>
      <c r="I234" s="413"/>
      <c r="J234" s="413"/>
      <c r="K234" s="413"/>
    </row>
    <row r="235" spans="1:11" ht="29.25" customHeight="1">
      <c r="A235" s="413"/>
      <c r="B235" s="413"/>
      <c r="C235" s="413"/>
      <c r="D235" s="413"/>
      <c r="E235" s="413"/>
      <c r="F235" s="413"/>
      <c r="G235" s="413"/>
      <c r="H235" s="413"/>
      <c r="I235" s="413"/>
      <c r="J235" s="413"/>
      <c r="K235" s="413"/>
    </row>
    <row r="236" spans="1:11" ht="29.25" customHeight="1">
      <c r="A236" s="413"/>
      <c r="B236" s="413"/>
      <c r="C236" s="413"/>
      <c r="D236" s="413"/>
      <c r="E236" s="413"/>
      <c r="F236" s="413"/>
      <c r="G236" s="413"/>
      <c r="H236" s="413"/>
      <c r="I236" s="413"/>
      <c r="J236" s="413"/>
      <c r="K236" s="413"/>
    </row>
    <row r="237" spans="1:11" ht="29.25" customHeight="1">
      <c r="A237" s="413"/>
      <c r="B237" s="413"/>
      <c r="C237" s="413"/>
      <c r="D237" s="413"/>
      <c r="E237" s="413"/>
      <c r="F237" s="413"/>
      <c r="G237" s="413"/>
      <c r="H237" s="413"/>
      <c r="I237" s="413"/>
      <c r="J237" s="413"/>
      <c r="K237" s="413"/>
    </row>
    <row r="238" spans="1:11" ht="29.25" customHeight="1">
      <c r="A238" s="413"/>
      <c r="B238" s="413"/>
      <c r="C238" s="413"/>
      <c r="D238" s="413"/>
      <c r="E238" s="413"/>
      <c r="F238" s="413"/>
      <c r="G238" s="413"/>
      <c r="H238" s="413"/>
      <c r="I238" s="413"/>
      <c r="J238" s="413"/>
      <c r="K238" s="413"/>
    </row>
    <row r="239" spans="1:11" ht="29.25" customHeight="1">
      <c r="A239" s="413"/>
      <c r="B239" s="413"/>
      <c r="C239" s="413"/>
      <c r="D239" s="413"/>
      <c r="E239" s="413"/>
      <c r="F239" s="413"/>
      <c r="G239" s="413"/>
      <c r="H239" s="413"/>
      <c r="I239" s="413"/>
      <c r="J239" s="413"/>
      <c r="K239" s="413"/>
    </row>
    <row r="240" spans="1:11" ht="29.25" customHeight="1">
      <c r="A240" s="413"/>
      <c r="B240" s="413"/>
      <c r="C240" s="413"/>
      <c r="D240" s="413"/>
      <c r="E240" s="413"/>
      <c r="F240" s="413"/>
      <c r="G240" s="413"/>
      <c r="H240" s="413"/>
      <c r="I240" s="413"/>
      <c r="J240" s="413"/>
      <c r="K240" s="413"/>
    </row>
    <row r="241" spans="1:11" ht="29.25" customHeight="1">
      <c r="A241" s="413"/>
      <c r="B241" s="413"/>
      <c r="C241" s="413"/>
      <c r="D241" s="413"/>
      <c r="E241" s="413"/>
      <c r="F241" s="413"/>
      <c r="G241" s="413"/>
      <c r="H241" s="413"/>
      <c r="I241" s="413"/>
      <c r="J241" s="413"/>
      <c r="K241" s="413"/>
    </row>
    <row r="242" spans="1:11" ht="29.25" customHeight="1">
      <c r="A242" s="413"/>
      <c r="B242" s="413"/>
      <c r="C242" s="413"/>
      <c r="D242" s="413"/>
      <c r="E242" s="413"/>
      <c r="F242" s="413"/>
      <c r="G242" s="413"/>
      <c r="H242" s="413"/>
      <c r="I242" s="413"/>
      <c r="J242" s="413"/>
      <c r="K242" s="413"/>
    </row>
    <row r="243" spans="1:11" ht="29.25" customHeight="1">
      <c r="A243" s="413"/>
      <c r="B243" s="413"/>
      <c r="C243" s="413"/>
      <c r="D243" s="413"/>
      <c r="E243" s="413"/>
      <c r="F243" s="413"/>
      <c r="G243" s="413"/>
      <c r="H243" s="413"/>
      <c r="I243" s="413"/>
      <c r="J243" s="413"/>
      <c r="K243" s="413"/>
    </row>
    <row r="244" spans="1:11" ht="29.25" customHeight="1">
      <c r="A244" s="413"/>
      <c r="B244" s="413"/>
      <c r="C244" s="413"/>
      <c r="D244" s="413"/>
      <c r="E244" s="413"/>
      <c r="F244" s="413"/>
      <c r="G244" s="413"/>
      <c r="H244" s="413"/>
      <c r="I244" s="413"/>
      <c r="J244" s="413"/>
      <c r="K244" s="413"/>
    </row>
    <row r="245" spans="1:11" ht="29.25" customHeight="1">
      <c r="A245" s="413"/>
      <c r="B245" s="413"/>
      <c r="C245" s="413"/>
      <c r="D245" s="413"/>
      <c r="E245" s="413"/>
      <c r="F245" s="413"/>
      <c r="G245" s="413"/>
      <c r="H245" s="413"/>
      <c r="I245" s="413"/>
      <c r="J245" s="413"/>
      <c r="K245" s="413"/>
    </row>
    <row r="246" spans="1:11" ht="29.25" customHeight="1">
      <c r="A246" s="413"/>
      <c r="B246" s="413"/>
      <c r="C246" s="413"/>
      <c r="D246" s="413"/>
      <c r="E246" s="413"/>
      <c r="F246" s="413"/>
      <c r="G246" s="413"/>
      <c r="H246" s="413"/>
      <c r="I246" s="413"/>
      <c r="J246" s="413"/>
      <c r="K246" s="413"/>
    </row>
    <row r="247" spans="1:11" ht="29.25" customHeight="1">
      <c r="A247" s="413"/>
      <c r="B247" s="413"/>
      <c r="C247" s="413"/>
      <c r="D247" s="413"/>
      <c r="E247" s="413"/>
      <c r="F247" s="413"/>
      <c r="G247" s="413"/>
      <c r="H247" s="413"/>
      <c r="I247" s="413"/>
      <c r="J247" s="413"/>
      <c r="K247" s="413"/>
    </row>
    <row r="248" spans="1:11" ht="29.25" customHeight="1">
      <c r="A248" s="413"/>
      <c r="B248" s="413"/>
      <c r="C248" s="413"/>
      <c r="D248" s="413"/>
      <c r="E248" s="413"/>
      <c r="F248" s="413"/>
      <c r="G248" s="413"/>
      <c r="H248" s="413"/>
      <c r="I248" s="413"/>
      <c r="J248" s="413"/>
      <c r="K248" s="413"/>
    </row>
    <row r="249" spans="1:11" ht="29.25" customHeight="1">
      <c r="A249" s="413"/>
      <c r="B249" s="413"/>
      <c r="C249" s="413"/>
      <c r="D249" s="413"/>
      <c r="E249" s="413"/>
      <c r="F249" s="413"/>
      <c r="G249" s="413"/>
      <c r="H249" s="413"/>
      <c r="I249" s="413"/>
      <c r="J249" s="413"/>
      <c r="K249" s="413"/>
    </row>
    <row r="250" spans="1:11" ht="29.25" customHeight="1">
      <c r="A250" s="413"/>
      <c r="B250" s="413"/>
      <c r="C250" s="413"/>
      <c r="D250" s="413"/>
      <c r="E250" s="413"/>
      <c r="F250" s="413"/>
      <c r="G250" s="413"/>
      <c r="H250" s="413"/>
      <c r="I250" s="413"/>
      <c r="J250" s="413"/>
      <c r="K250" s="413"/>
    </row>
    <row r="251" spans="1:11" ht="29.25" customHeight="1">
      <c r="A251" s="413"/>
      <c r="B251" s="413"/>
      <c r="C251" s="413"/>
      <c r="D251" s="413"/>
      <c r="E251" s="413"/>
      <c r="F251" s="413"/>
      <c r="G251" s="413"/>
      <c r="H251" s="413"/>
      <c r="I251" s="413"/>
      <c r="J251" s="413"/>
      <c r="K251" s="413"/>
    </row>
    <row r="252" spans="1:11" ht="29.25" customHeight="1">
      <c r="A252" s="413"/>
      <c r="B252" s="413"/>
      <c r="C252" s="413"/>
      <c r="D252" s="413"/>
      <c r="E252" s="413"/>
      <c r="F252" s="413"/>
      <c r="G252" s="413"/>
      <c r="H252" s="413"/>
      <c r="I252" s="413"/>
      <c r="J252" s="413"/>
      <c r="K252" s="413"/>
    </row>
    <row r="253" spans="1:11" ht="29.25" customHeight="1">
      <c r="A253" s="413"/>
      <c r="B253" s="413"/>
      <c r="C253" s="413"/>
      <c r="D253" s="413"/>
      <c r="E253" s="413"/>
      <c r="F253" s="413"/>
      <c r="G253" s="413"/>
      <c r="H253" s="413"/>
      <c r="I253" s="413"/>
      <c r="J253" s="413"/>
      <c r="K253" s="413"/>
    </row>
    <row r="254" spans="1:11" ht="29.25" customHeight="1">
      <c r="A254" s="413"/>
      <c r="B254" s="413"/>
      <c r="C254" s="413"/>
      <c r="D254" s="413"/>
      <c r="E254" s="413"/>
      <c r="F254" s="413"/>
      <c r="G254" s="413"/>
      <c r="H254" s="413"/>
      <c r="I254" s="413"/>
      <c r="J254" s="413"/>
      <c r="K254" s="413"/>
    </row>
    <row r="255" spans="1:11" ht="29.25" customHeight="1">
      <c r="A255" s="413"/>
      <c r="B255" s="413"/>
      <c r="C255" s="413"/>
      <c r="D255" s="413"/>
      <c r="E255" s="413"/>
      <c r="F255" s="413"/>
      <c r="G255" s="413"/>
      <c r="H255" s="413"/>
      <c r="I255" s="413"/>
      <c r="J255" s="413"/>
      <c r="K255" s="413"/>
    </row>
    <row r="256" spans="1:11" ht="29.25" customHeight="1">
      <c r="A256" s="413"/>
      <c r="B256" s="413"/>
      <c r="C256" s="413"/>
      <c r="D256" s="413"/>
      <c r="E256" s="413"/>
      <c r="F256" s="413"/>
      <c r="G256" s="413"/>
      <c r="H256" s="413"/>
      <c r="I256" s="413"/>
      <c r="J256" s="413"/>
      <c r="K256" s="413"/>
    </row>
    <row r="257" spans="1:11" ht="29.25" customHeight="1">
      <c r="A257" s="413"/>
      <c r="B257" s="413"/>
      <c r="C257" s="413"/>
      <c r="D257" s="413"/>
      <c r="E257" s="413"/>
      <c r="F257" s="413"/>
      <c r="G257" s="413"/>
      <c r="H257" s="413"/>
      <c r="I257" s="413"/>
      <c r="J257" s="413"/>
      <c r="K257" s="413"/>
    </row>
    <row r="258" spans="1:11" ht="29.25" customHeight="1">
      <c r="A258" s="413"/>
      <c r="B258" s="413"/>
      <c r="C258" s="413"/>
      <c r="D258" s="413"/>
      <c r="E258" s="413"/>
      <c r="F258" s="413"/>
      <c r="G258" s="413"/>
      <c r="H258" s="413"/>
      <c r="I258" s="413"/>
      <c r="J258" s="413"/>
      <c r="K258" s="413"/>
    </row>
    <row r="259" spans="1:11" ht="29.25" customHeight="1">
      <c r="A259" s="413"/>
      <c r="B259" s="413"/>
      <c r="C259" s="413"/>
      <c r="D259" s="413"/>
      <c r="E259" s="413"/>
      <c r="F259" s="413"/>
      <c r="G259" s="413"/>
      <c r="H259" s="413"/>
      <c r="I259" s="413"/>
      <c r="J259" s="413"/>
      <c r="K259" s="413"/>
    </row>
    <row r="260" spans="1:11" ht="29.25" customHeight="1">
      <c r="A260" s="413"/>
      <c r="B260" s="413"/>
      <c r="C260" s="413"/>
      <c r="D260" s="413"/>
      <c r="E260" s="413"/>
      <c r="F260" s="413"/>
      <c r="G260" s="413"/>
      <c r="H260" s="413"/>
      <c r="I260" s="413"/>
      <c r="J260" s="413"/>
      <c r="K260" s="413"/>
    </row>
    <row r="261" spans="1:11" ht="29.25" customHeight="1">
      <c r="A261" s="413"/>
      <c r="B261" s="413"/>
      <c r="C261" s="413"/>
      <c r="D261" s="413"/>
      <c r="E261" s="413"/>
      <c r="F261" s="413"/>
      <c r="G261" s="413"/>
      <c r="H261" s="413"/>
      <c r="I261" s="413"/>
      <c r="J261" s="413"/>
      <c r="K261" s="413"/>
    </row>
    <row r="262" spans="1:11" ht="29.25" customHeight="1">
      <c r="A262" s="413"/>
      <c r="B262" s="413"/>
      <c r="C262" s="413"/>
      <c r="D262" s="413"/>
      <c r="E262" s="413"/>
      <c r="F262" s="413"/>
      <c r="G262" s="413"/>
      <c r="H262" s="413"/>
      <c r="I262" s="413"/>
      <c r="J262" s="413"/>
      <c r="K262" s="413"/>
    </row>
    <row r="263" spans="1:11" ht="29.25" customHeight="1">
      <c r="A263" s="413"/>
      <c r="B263" s="413"/>
      <c r="C263" s="413"/>
      <c r="D263" s="413"/>
      <c r="E263" s="413"/>
      <c r="F263" s="413"/>
      <c r="G263" s="413"/>
      <c r="H263" s="413"/>
      <c r="I263" s="413"/>
      <c r="J263" s="413"/>
      <c r="K263" s="413"/>
    </row>
    <row r="264" spans="1:11" ht="29.25" customHeight="1">
      <c r="A264" s="413"/>
      <c r="B264" s="413"/>
      <c r="C264" s="413"/>
      <c r="D264" s="413"/>
      <c r="E264" s="413"/>
      <c r="F264" s="413"/>
      <c r="G264" s="413"/>
      <c r="H264" s="413"/>
      <c r="I264" s="413"/>
      <c r="J264" s="413"/>
      <c r="K264" s="413"/>
    </row>
    <row r="265" spans="1:11" ht="29.25" customHeight="1">
      <c r="A265" s="413"/>
      <c r="B265" s="413"/>
      <c r="C265" s="413"/>
      <c r="D265" s="413"/>
      <c r="E265" s="413"/>
      <c r="F265" s="413"/>
      <c r="G265" s="413"/>
      <c r="H265" s="413"/>
      <c r="I265" s="413"/>
      <c r="J265" s="413"/>
      <c r="K265" s="413"/>
    </row>
    <row r="266" spans="1:11" ht="29.25" customHeight="1">
      <c r="A266" s="413"/>
      <c r="B266" s="413"/>
      <c r="C266" s="413"/>
      <c r="D266" s="413"/>
      <c r="E266" s="413"/>
      <c r="F266" s="413"/>
      <c r="G266" s="413"/>
      <c r="H266" s="413"/>
      <c r="I266" s="413"/>
      <c r="J266" s="413"/>
      <c r="K266" s="413"/>
    </row>
    <row r="267" spans="1:11" ht="29.25" customHeight="1">
      <c r="A267" s="413"/>
      <c r="B267" s="413"/>
      <c r="C267" s="413"/>
      <c r="D267" s="413"/>
      <c r="E267" s="413"/>
      <c r="F267" s="413"/>
      <c r="G267" s="413"/>
      <c r="H267" s="413"/>
      <c r="I267" s="413"/>
      <c r="J267" s="413"/>
      <c r="K267" s="413"/>
    </row>
    <row r="268" spans="1:11" ht="29.25" customHeight="1">
      <c r="A268" s="413"/>
      <c r="B268" s="413"/>
      <c r="C268" s="413"/>
      <c r="D268" s="413"/>
      <c r="E268" s="413"/>
      <c r="F268" s="413"/>
      <c r="G268" s="413"/>
      <c r="H268" s="413"/>
      <c r="I268" s="413"/>
      <c r="J268" s="413"/>
      <c r="K268" s="413"/>
    </row>
    <row r="269" spans="1:11" ht="29.25" customHeight="1">
      <c r="A269" s="413"/>
      <c r="B269" s="413"/>
      <c r="C269" s="413"/>
      <c r="D269" s="413"/>
      <c r="E269" s="413"/>
      <c r="F269" s="413"/>
      <c r="G269" s="413"/>
      <c r="H269" s="413"/>
      <c r="I269" s="413"/>
      <c r="J269" s="413"/>
      <c r="K269" s="413"/>
    </row>
    <row r="270" spans="1:11" ht="29.25" customHeight="1">
      <c r="A270" s="413"/>
      <c r="B270" s="413"/>
      <c r="C270" s="413"/>
      <c r="D270" s="413"/>
      <c r="E270" s="413"/>
      <c r="F270" s="413"/>
      <c r="G270" s="413"/>
      <c r="H270" s="413"/>
      <c r="I270" s="413"/>
      <c r="J270" s="413"/>
      <c r="K270" s="413"/>
    </row>
    <row r="271" spans="1:11" ht="29.25" customHeight="1">
      <c r="A271" s="413"/>
      <c r="B271" s="413"/>
      <c r="C271" s="413"/>
      <c r="D271" s="413"/>
      <c r="E271" s="413"/>
      <c r="F271" s="413"/>
      <c r="G271" s="413"/>
      <c r="H271" s="413"/>
      <c r="I271" s="413"/>
      <c r="J271" s="413"/>
      <c r="K271" s="413"/>
    </row>
    <row r="272" spans="1:11" ht="29.25" customHeight="1">
      <c r="A272" s="413"/>
      <c r="B272" s="413"/>
      <c r="C272" s="413"/>
      <c r="D272" s="413"/>
      <c r="E272" s="413"/>
      <c r="F272" s="413"/>
      <c r="G272" s="413"/>
      <c r="H272" s="413"/>
      <c r="I272" s="413"/>
      <c r="J272" s="413"/>
      <c r="K272" s="413"/>
    </row>
    <row r="273" spans="1:11" ht="29.25" customHeight="1">
      <c r="A273" s="413"/>
      <c r="B273" s="413"/>
      <c r="C273" s="413"/>
      <c r="D273" s="413"/>
      <c r="E273" s="413"/>
      <c r="F273" s="413"/>
      <c r="G273" s="413"/>
      <c r="H273" s="413"/>
      <c r="I273" s="413"/>
      <c r="J273" s="413"/>
      <c r="K273" s="413"/>
    </row>
    <row r="274" spans="1:11" ht="29.25" customHeight="1">
      <c r="A274" s="413"/>
      <c r="B274" s="413"/>
      <c r="C274" s="413"/>
      <c r="D274" s="413"/>
      <c r="E274" s="413"/>
      <c r="F274" s="413"/>
      <c r="G274" s="413"/>
      <c r="H274" s="413"/>
      <c r="I274" s="413"/>
      <c r="J274" s="413"/>
      <c r="K274" s="413"/>
    </row>
    <row r="275" spans="1:11" ht="29.25" customHeight="1">
      <c r="A275" s="413"/>
      <c r="B275" s="413"/>
      <c r="C275" s="413"/>
      <c r="D275" s="413"/>
      <c r="E275" s="413"/>
      <c r="F275" s="413"/>
      <c r="G275" s="413"/>
      <c r="H275" s="413"/>
      <c r="I275" s="413"/>
      <c r="J275" s="413"/>
      <c r="K275" s="413"/>
    </row>
    <row r="276" spans="1:11" ht="29.25" customHeight="1">
      <c r="A276" s="413"/>
      <c r="B276" s="413"/>
      <c r="C276" s="413"/>
      <c r="D276" s="413"/>
      <c r="E276" s="413"/>
      <c r="F276" s="413"/>
      <c r="G276" s="413"/>
      <c r="H276" s="413"/>
      <c r="I276" s="413"/>
      <c r="J276" s="413"/>
      <c r="K276" s="413"/>
    </row>
    <row r="277" spans="1:11" ht="29.25" customHeight="1">
      <c r="A277" s="413"/>
      <c r="B277" s="413"/>
      <c r="C277" s="413"/>
      <c r="D277" s="413"/>
      <c r="E277" s="413"/>
      <c r="F277" s="413"/>
      <c r="G277" s="413"/>
      <c r="H277" s="413"/>
      <c r="I277" s="413"/>
      <c r="J277" s="413"/>
      <c r="K277" s="413"/>
    </row>
    <row r="278" spans="1:11" ht="29.25" customHeight="1">
      <c r="A278" s="413"/>
      <c r="B278" s="413"/>
      <c r="C278" s="413"/>
      <c r="D278" s="413"/>
      <c r="E278" s="413"/>
      <c r="F278" s="413"/>
      <c r="G278" s="413"/>
      <c r="H278" s="413"/>
      <c r="I278" s="413"/>
      <c r="J278" s="413"/>
      <c r="K278" s="413"/>
    </row>
    <row r="279" spans="1:11" ht="29.25" customHeight="1">
      <c r="A279" s="413"/>
      <c r="B279" s="413"/>
      <c r="C279" s="413"/>
      <c r="D279" s="413"/>
      <c r="E279" s="413"/>
      <c r="F279" s="413"/>
      <c r="G279" s="413"/>
      <c r="H279" s="413"/>
      <c r="I279" s="413"/>
      <c r="J279" s="413"/>
      <c r="K279" s="413"/>
    </row>
    <row r="280" spans="1:11" ht="29.25" customHeight="1">
      <c r="A280" s="413"/>
      <c r="B280" s="413"/>
      <c r="C280" s="413"/>
      <c r="D280" s="413"/>
      <c r="E280" s="413"/>
      <c r="F280" s="413"/>
      <c r="G280" s="413"/>
      <c r="H280" s="413"/>
      <c r="I280" s="413"/>
      <c r="J280" s="413"/>
      <c r="K280" s="413"/>
    </row>
    <row r="281" spans="1:11" ht="29.25" customHeight="1">
      <c r="A281" s="413"/>
      <c r="B281" s="413"/>
      <c r="C281" s="413"/>
      <c r="D281" s="413"/>
      <c r="E281" s="413"/>
      <c r="F281" s="413"/>
      <c r="G281" s="413"/>
      <c r="H281" s="413"/>
      <c r="I281" s="413"/>
      <c r="J281" s="413"/>
      <c r="K281" s="413"/>
    </row>
    <row r="282" spans="1:11" ht="29.25" customHeight="1">
      <c r="A282" s="413"/>
      <c r="B282" s="413"/>
      <c r="C282" s="413"/>
      <c r="D282" s="413"/>
      <c r="E282" s="413"/>
      <c r="F282" s="413"/>
      <c r="G282" s="413"/>
      <c r="H282" s="413"/>
      <c r="I282" s="413"/>
      <c r="J282" s="413"/>
      <c r="K282" s="413"/>
    </row>
    <row r="283" spans="1:11" ht="29.25" customHeight="1">
      <c r="A283" s="413"/>
      <c r="B283" s="413"/>
      <c r="C283" s="413"/>
      <c r="D283" s="413"/>
      <c r="E283" s="413"/>
      <c r="F283" s="413"/>
      <c r="G283" s="413"/>
      <c r="H283" s="413"/>
      <c r="I283" s="413"/>
      <c r="J283" s="413"/>
      <c r="K283" s="413"/>
    </row>
    <row r="284" spans="1:11" ht="29.25" customHeight="1">
      <c r="A284" s="413"/>
      <c r="B284" s="413"/>
      <c r="C284" s="413"/>
      <c r="D284" s="413"/>
      <c r="E284" s="413"/>
      <c r="F284" s="413"/>
      <c r="G284" s="413"/>
      <c r="H284" s="413"/>
      <c r="I284" s="413"/>
      <c r="J284" s="413"/>
      <c r="K284" s="413"/>
    </row>
    <row r="285" spans="1:11" ht="29.25" customHeight="1">
      <c r="A285" s="413"/>
      <c r="B285" s="413"/>
      <c r="C285" s="413"/>
      <c r="D285" s="413"/>
      <c r="E285" s="413"/>
      <c r="F285" s="413"/>
      <c r="G285" s="413"/>
      <c r="H285" s="413"/>
      <c r="I285" s="413"/>
      <c r="J285" s="413"/>
      <c r="K285" s="413"/>
    </row>
    <row r="286" spans="1:11" ht="29.25" customHeight="1">
      <c r="A286" s="413"/>
      <c r="B286" s="413"/>
      <c r="C286" s="413"/>
      <c r="D286" s="413"/>
      <c r="E286" s="413"/>
      <c r="F286" s="413"/>
      <c r="G286" s="413"/>
      <c r="H286" s="413"/>
      <c r="I286" s="413"/>
      <c r="J286" s="413"/>
      <c r="K286" s="413"/>
    </row>
    <row r="287" spans="1:11" ht="29.25" customHeight="1">
      <c r="A287" s="413"/>
      <c r="B287" s="413"/>
      <c r="C287" s="413"/>
      <c r="D287" s="413"/>
      <c r="E287" s="413"/>
      <c r="F287" s="413"/>
      <c r="G287" s="413"/>
      <c r="H287" s="413"/>
      <c r="I287" s="413"/>
      <c r="J287" s="413"/>
      <c r="K287" s="413"/>
    </row>
    <row r="288" spans="1:11" ht="29.25" customHeight="1">
      <c r="A288" s="413"/>
      <c r="B288" s="413"/>
      <c r="C288" s="413"/>
      <c r="D288" s="413"/>
      <c r="E288" s="413"/>
      <c r="F288" s="413"/>
      <c r="G288" s="413"/>
      <c r="H288" s="413"/>
      <c r="I288" s="413"/>
      <c r="J288" s="413"/>
      <c r="K288" s="413"/>
    </row>
    <row r="289" spans="1:11" ht="29.25" customHeight="1">
      <c r="A289" s="413"/>
      <c r="B289" s="413"/>
      <c r="C289" s="413"/>
      <c r="D289" s="413"/>
      <c r="E289" s="413"/>
      <c r="F289" s="413"/>
      <c r="G289" s="413"/>
      <c r="H289" s="413"/>
      <c r="I289" s="413"/>
      <c r="J289" s="413"/>
      <c r="K289" s="413"/>
    </row>
    <row r="290" spans="1:11" ht="29.25" customHeight="1">
      <c r="A290" s="413"/>
      <c r="B290" s="413"/>
      <c r="C290" s="413"/>
      <c r="D290" s="413"/>
      <c r="E290" s="413"/>
      <c r="F290" s="413"/>
      <c r="G290" s="413"/>
      <c r="H290" s="413"/>
      <c r="I290" s="413"/>
      <c r="J290" s="413"/>
      <c r="K290" s="413"/>
    </row>
    <row r="291" spans="1:11" ht="29.25" customHeight="1">
      <c r="A291" s="413"/>
      <c r="B291" s="413"/>
      <c r="C291" s="413"/>
      <c r="D291" s="413"/>
      <c r="E291" s="413"/>
      <c r="F291" s="413"/>
      <c r="G291" s="413"/>
      <c r="H291" s="413"/>
      <c r="I291" s="413"/>
      <c r="J291" s="413"/>
      <c r="K291" s="413"/>
    </row>
    <row r="292" spans="1:11" ht="29.25" customHeight="1">
      <c r="A292" s="413"/>
      <c r="B292" s="413"/>
      <c r="C292" s="413"/>
      <c r="D292" s="413"/>
      <c r="E292" s="413"/>
      <c r="F292" s="413"/>
      <c r="G292" s="413"/>
      <c r="H292" s="413"/>
      <c r="I292" s="413"/>
      <c r="J292" s="413"/>
      <c r="K292" s="413"/>
    </row>
    <row r="293" spans="1:11" ht="29.25" customHeight="1">
      <c r="A293" s="413"/>
      <c r="B293" s="413"/>
      <c r="C293" s="413"/>
      <c r="D293" s="413"/>
      <c r="E293" s="413"/>
      <c r="F293" s="413"/>
      <c r="G293" s="413"/>
      <c r="H293" s="413"/>
      <c r="I293" s="413"/>
      <c r="J293" s="413"/>
      <c r="K293" s="413"/>
    </row>
    <row r="294" spans="1:11" ht="29.25" customHeight="1">
      <c r="A294" s="413"/>
      <c r="B294" s="413"/>
      <c r="C294" s="413"/>
      <c r="D294" s="413"/>
      <c r="E294" s="413"/>
      <c r="F294" s="413"/>
      <c r="G294" s="413"/>
      <c r="H294" s="413"/>
      <c r="I294" s="413"/>
      <c r="J294" s="413"/>
      <c r="K294" s="413"/>
    </row>
    <row r="295" spans="1:11" ht="29.25" customHeight="1">
      <c r="A295" s="413"/>
      <c r="B295" s="413"/>
      <c r="C295" s="413"/>
      <c r="D295" s="413"/>
      <c r="E295" s="413"/>
      <c r="F295" s="413"/>
      <c r="G295" s="413"/>
      <c r="H295" s="413"/>
      <c r="I295" s="413"/>
      <c r="J295" s="413"/>
      <c r="K295" s="413"/>
    </row>
    <row r="296" spans="1:11" ht="29.25" customHeight="1">
      <c r="A296" s="413"/>
      <c r="B296" s="413"/>
      <c r="C296" s="413"/>
      <c r="D296" s="413"/>
      <c r="E296" s="413"/>
      <c r="F296" s="413"/>
      <c r="G296" s="413"/>
      <c r="H296" s="413"/>
      <c r="I296" s="413"/>
      <c r="J296" s="413"/>
      <c r="K296" s="413"/>
    </row>
    <row r="297" spans="1:11" ht="29.25" customHeight="1">
      <c r="A297" s="413"/>
      <c r="B297" s="413"/>
      <c r="C297" s="413"/>
      <c r="D297" s="413"/>
      <c r="E297" s="413"/>
      <c r="F297" s="413"/>
      <c r="G297" s="413"/>
      <c r="H297" s="413"/>
      <c r="I297" s="413"/>
      <c r="J297" s="413"/>
      <c r="K297" s="413"/>
    </row>
    <row r="298" spans="1:11" ht="29.25" customHeight="1">
      <c r="A298" s="413"/>
      <c r="B298" s="413"/>
      <c r="C298" s="413"/>
      <c r="D298" s="413"/>
      <c r="E298" s="413"/>
      <c r="F298" s="413"/>
      <c r="G298" s="413"/>
      <c r="H298" s="413"/>
      <c r="I298" s="413"/>
      <c r="J298" s="413"/>
      <c r="K298" s="413"/>
    </row>
    <row r="299" spans="1:11" ht="29.25" customHeight="1">
      <c r="A299" s="413"/>
      <c r="B299" s="413"/>
      <c r="C299" s="413"/>
      <c r="D299" s="413"/>
      <c r="E299" s="413"/>
      <c r="F299" s="413"/>
      <c r="G299" s="413"/>
      <c r="H299" s="413"/>
      <c r="I299" s="413"/>
      <c r="J299" s="413"/>
      <c r="K299" s="413"/>
    </row>
    <row r="300" spans="1:11" ht="29.25" customHeight="1">
      <c r="A300" s="413"/>
      <c r="B300" s="413"/>
      <c r="C300" s="413"/>
      <c r="D300" s="413"/>
      <c r="E300" s="413"/>
      <c r="F300" s="413"/>
      <c r="G300" s="413"/>
      <c r="H300" s="413"/>
      <c r="I300" s="413"/>
      <c r="J300" s="413"/>
      <c r="K300" s="413"/>
    </row>
    <row r="301" spans="1:11" ht="29.25" customHeight="1">
      <c r="A301" s="413"/>
      <c r="B301" s="413"/>
      <c r="C301" s="413"/>
      <c r="D301" s="413"/>
      <c r="E301" s="413"/>
      <c r="F301" s="413"/>
      <c r="G301" s="413"/>
      <c r="H301" s="413"/>
      <c r="I301" s="413"/>
      <c r="J301" s="413"/>
      <c r="K301" s="413"/>
    </row>
    <row r="302" spans="1:11" ht="29.25" customHeight="1">
      <c r="A302" s="413"/>
      <c r="B302" s="413"/>
      <c r="C302" s="413"/>
      <c r="D302" s="413"/>
      <c r="E302" s="413"/>
      <c r="F302" s="413"/>
      <c r="G302" s="413"/>
      <c r="H302" s="413"/>
      <c r="I302" s="413"/>
      <c r="J302" s="413"/>
      <c r="K302" s="413"/>
    </row>
    <row r="303" spans="1:11" ht="29.25" customHeight="1">
      <c r="A303" s="413"/>
      <c r="B303" s="413"/>
      <c r="C303" s="413"/>
      <c r="D303" s="413"/>
      <c r="E303" s="413"/>
      <c r="F303" s="413"/>
      <c r="G303" s="413"/>
      <c r="H303" s="413"/>
      <c r="I303" s="413"/>
      <c r="J303" s="413"/>
      <c r="K303" s="413"/>
    </row>
    <row r="304" spans="1:11" ht="29.25" customHeight="1">
      <c r="A304" s="413"/>
      <c r="B304" s="413"/>
      <c r="C304" s="413"/>
      <c r="D304" s="413"/>
      <c r="E304" s="413"/>
      <c r="F304" s="413"/>
      <c r="G304" s="413"/>
      <c r="H304" s="413"/>
      <c r="I304" s="413"/>
      <c r="J304" s="413"/>
      <c r="K304" s="413"/>
    </row>
    <row r="305" spans="1:11" ht="29.25" customHeight="1">
      <c r="A305" s="413"/>
      <c r="B305" s="413"/>
      <c r="C305" s="413"/>
      <c r="D305" s="413"/>
      <c r="E305" s="413"/>
      <c r="F305" s="413"/>
      <c r="G305" s="413"/>
      <c r="H305" s="413"/>
      <c r="I305" s="413"/>
      <c r="J305" s="413"/>
      <c r="K305" s="413"/>
    </row>
    <row r="306" spans="1:11" ht="29.25" customHeight="1">
      <c r="A306" s="413"/>
      <c r="B306" s="413"/>
      <c r="C306" s="413"/>
      <c r="D306" s="413"/>
      <c r="E306" s="413"/>
      <c r="F306" s="413"/>
      <c r="G306" s="413"/>
      <c r="H306" s="413"/>
      <c r="I306" s="413"/>
      <c r="J306" s="413"/>
      <c r="K306" s="413"/>
    </row>
    <row r="307" spans="1:11" ht="29.25" customHeight="1">
      <c r="A307" s="413"/>
      <c r="B307" s="413"/>
      <c r="C307" s="413"/>
      <c r="D307" s="413"/>
      <c r="E307" s="413"/>
      <c r="F307" s="413"/>
      <c r="G307" s="413"/>
      <c r="H307" s="413"/>
      <c r="I307" s="413"/>
      <c r="J307" s="413"/>
      <c r="K307" s="413"/>
    </row>
    <row r="308" spans="1:11" ht="29.25" customHeight="1">
      <c r="A308" s="413"/>
      <c r="B308" s="413"/>
      <c r="C308" s="413"/>
      <c r="D308" s="413"/>
      <c r="E308" s="413"/>
      <c r="F308" s="413"/>
      <c r="G308" s="413"/>
      <c r="H308" s="413"/>
      <c r="I308" s="413"/>
      <c r="J308" s="413"/>
      <c r="K308" s="413"/>
    </row>
    <row r="309" spans="1:11" ht="29.25" customHeight="1">
      <c r="A309" s="413"/>
      <c r="B309" s="413"/>
      <c r="C309" s="413"/>
      <c r="D309" s="413"/>
      <c r="E309" s="413"/>
      <c r="F309" s="413"/>
      <c r="G309" s="413"/>
      <c r="H309" s="413"/>
      <c r="I309" s="413"/>
      <c r="J309" s="413"/>
      <c r="K309" s="413"/>
    </row>
    <row r="310" spans="1:11" ht="29.25" customHeight="1">
      <c r="A310" s="413"/>
      <c r="B310" s="413"/>
      <c r="C310" s="413"/>
      <c r="D310" s="413"/>
      <c r="E310" s="413"/>
      <c r="F310" s="413"/>
      <c r="G310" s="413"/>
      <c r="H310" s="413"/>
      <c r="I310" s="413"/>
      <c r="J310" s="413"/>
      <c r="K310" s="413"/>
    </row>
    <row r="311" spans="1:11" ht="29.25" customHeight="1">
      <c r="A311" s="413"/>
      <c r="B311" s="413"/>
      <c r="C311" s="413"/>
      <c r="D311" s="413"/>
      <c r="E311" s="413"/>
      <c r="F311" s="413"/>
      <c r="G311" s="413"/>
      <c r="H311" s="413"/>
      <c r="I311" s="413"/>
      <c r="J311" s="413"/>
      <c r="K311" s="413"/>
    </row>
    <row r="312" spans="1:11" ht="29.25" customHeight="1">
      <c r="A312" s="413"/>
      <c r="B312" s="413"/>
      <c r="C312" s="413"/>
      <c r="D312" s="413"/>
      <c r="E312" s="413"/>
      <c r="F312" s="413"/>
      <c r="G312" s="413"/>
      <c r="H312" s="413"/>
      <c r="I312" s="413"/>
      <c r="J312" s="413"/>
      <c r="K312" s="413"/>
    </row>
    <row r="313" spans="1:11" ht="29.25" customHeight="1">
      <c r="A313" s="413"/>
      <c r="B313" s="413"/>
      <c r="C313" s="413"/>
      <c r="D313" s="413"/>
      <c r="E313" s="413"/>
      <c r="F313" s="413"/>
      <c r="G313" s="413"/>
      <c r="H313" s="413"/>
      <c r="I313" s="413"/>
      <c r="J313" s="413"/>
      <c r="K313" s="413"/>
    </row>
    <row r="314" spans="1:11" ht="29.25" customHeight="1">
      <c r="A314" s="413"/>
      <c r="B314" s="413"/>
      <c r="C314" s="413"/>
      <c r="D314" s="413"/>
      <c r="E314" s="413"/>
      <c r="F314" s="413"/>
      <c r="G314" s="413"/>
      <c r="H314" s="413"/>
      <c r="I314" s="413"/>
      <c r="J314" s="413"/>
      <c r="K314" s="413"/>
    </row>
    <row r="315" spans="1:11" ht="29.25" customHeight="1">
      <c r="A315" s="413"/>
      <c r="B315" s="413"/>
      <c r="C315" s="413"/>
      <c r="D315" s="413"/>
      <c r="E315" s="413"/>
      <c r="F315" s="413"/>
      <c r="G315" s="413"/>
      <c r="H315" s="413"/>
      <c r="I315" s="413"/>
      <c r="J315" s="413"/>
      <c r="K315" s="413"/>
    </row>
    <row r="316" spans="1:11" ht="29.25" customHeight="1">
      <c r="A316" s="413"/>
      <c r="B316" s="413"/>
      <c r="C316" s="413"/>
      <c r="D316" s="413"/>
      <c r="E316" s="413"/>
      <c r="F316" s="413"/>
      <c r="G316" s="413"/>
      <c r="H316" s="413"/>
      <c r="I316" s="413"/>
      <c r="J316" s="413"/>
      <c r="K316" s="413"/>
    </row>
    <row r="317" spans="1:11" ht="29.25" customHeight="1">
      <c r="A317" s="413"/>
      <c r="B317" s="413"/>
      <c r="C317" s="413"/>
      <c r="D317" s="413"/>
      <c r="E317" s="413"/>
      <c r="F317" s="413"/>
      <c r="G317" s="413"/>
      <c r="H317" s="413"/>
      <c r="I317" s="413"/>
      <c r="J317" s="413"/>
      <c r="K317" s="413"/>
    </row>
    <row r="318" spans="1:11" ht="29.25" customHeight="1">
      <c r="A318" s="413"/>
      <c r="B318" s="413"/>
      <c r="C318" s="413"/>
      <c r="D318" s="413"/>
      <c r="E318" s="413"/>
      <c r="F318" s="413"/>
      <c r="G318" s="413"/>
      <c r="H318" s="413"/>
      <c r="I318" s="413"/>
      <c r="J318" s="413"/>
      <c r="K318" s="413"/>
    </row>
    <row r="319" spans="1:11" ht="29.25" customHeight="1">
      <c r="A319" s="413"/>
      <c r="B319" s="413"/>
      <c r="C319" s="413"/>
      <c r="D319" s="413"/>
      <c r="E319" s="413"/>
      <c r="F319" s="413"/>
      <c r="G319" s="413"/>
      <c r="H319" s="413"/>
      <c r="I319" s="413"/>
      <c r="J319" s="413"/>
      <c r="K319" s="413"/>
    </row>
    <row r="320" spans="1:11" ht="29.25" customHeight="1">
      <c r="A320" s="413"/>
      <c r="B320" s="413"/>
      <c r="C320" s="413"/>
      <c r="D320" s="413"/>
      <c r="E320" s="413"/>
      <c r="F320" s="413"/>
      <c r="G320" s="413"/>
      <c r="H320" s="413"/>
      <c r="I320" s="413"/>
      <c r="J320" s="413"/>
      <c r="K320" s="413"/>
    </row>
    <row r="321" spans="1:11" ht="29.25" customHeight="1">
      <c r="A321" s="413"/>
      <c r="B321" s="413"/>
      <c r="C321" s="413"/>
      <c r="D321" s="413"/>
      <c r="E321" s="413"/>
      <c r="F321" s="413"/>
      <c r="G321" s="413"/>
      <c r="H321" s="413"/>
      <c r="I321" s="413"/>
      <c r="J321" s="413"/>
      <c r="K321" s="413"/>
    </row>
    <row r="322" spans="1:11" ht="29.25" customHeight="1">
      <c r="A322" s="413"/>
      <c r="B322" s="413"/>
      <c r="C322" s="413"/>
      <c r="D322" s="413"/>
      <c r="E322" s="413"/>
      <c r="F322" s="413"/>
      <c r="G322" s="413"/>
      <c r="H322" s="413"/>
      <c r="I322" s="413"/>
      <c r="J322" s="413"/>
      <c r="K322" s="413"/>
    </row>
    <row r="323" spans="1:11" ht="29.25" customHeight="1">
      <c r="A323" s="413"/>
      <c r="B323" s="413"/>
      <c r="C323" s="413"/>
      <c r="D323" s="413"/>
      <c r="E323" s="413"/>
      <c r="F323" s="413"/>
      <c r="G323" s="413"/>
      <c r="H323" s="413"/>
      <c r="I323" s="413"/>
      <c r="J323" s="413"/>
      <c r="K323" s="413"/>
    </row>
    <row r="324" spans="1:11" ht="29.25" customHeight="1">
      <c r="A324" s="413"/>
      <c r="B324" s="413"/>
      <c r="C324" s="413"/>
      <c r="D324" s="413"/>
      <c r="E324" s="413"/>
      <c r="F324" s="413"/>
      <c r="G324" s="413"/>
      <c r="H324" s="413"/>
      <c r="I324" s="413"/>
      <c r="J324" s="413"/>
      <c r="K324" s="413"/>
    </row>
    <row r="325" spans="1:11" ht="29.25" customHeight="1">
      <c r="A325" s="413"/>
      <c r="B325" s="413"/>
      <c r="C325" s="413"/>
      <c r="D325" s="413"/>
      <c r="E325" s="413"/>
      <c r="F325" s="413"/>
      <c r="G325" s="413"/>
      <c r="H325" s="413"/>
      <c r="I325" s="413"/>
      <c r="J325" s="413"/>
      <c r="K325" s="413"/>
    </row>
    <row r="326" spans="1:11" ht="29.25" customHeight="1">
      <c r="A326" s="413"/>
      <c r="B326" s="413"/>
      <c r="C326" s="413"/>
      <c r="D326" s="413"/>
      <c r="E326" s="413"/>
      <c r="F326" s="413"/>
      <c r="G326" s="413"/>
      <c r="H326" s="413"/>
      <c r="I326" s="413"/>
      <c r="J326" s="413"/>
      <c r="K326" s="413"/>
    </row>
    <row r="327" spans="1:11" ht="29.25" customHeight="1">
      <c r="A327" s="413"/>
      <c r="B327" s="413"/>
      <c r="C327" s="413"/>
      <c r="D327" s="413"/>
      <c r="E327" s="413"/>
      <c r="F327" s="413"/>
      <c r="G327" s="413"/>
      <c r="H327" s="413"/>
      <c r="I327" s="413"/>
      <c r="J327" s="413"/>
      <c r="K327" s="413"/>
    </row>
    <row r="328" spans="1:11" ht="29.25" customHeight="1">
      <c r="A328" s="413"/>
      <c r="B328" s="413"/>
      <c r="C328" s="413"/>
      <c r="D328" s="413"/>
      <c r="E328" s="413"/>
      <c r="F328" s="413"/>
      <c r="G328" s="413"/>
      <c r="H328" s="413"/>
      <c r="I328" s="413"/>
      <c r="J328" s="413"/>
      <c r="K328" s="413"/>
    </row>
    <row r="329" spans="1:11" ht="29.25" customHeight="1">
      <c r="A329" s="413"/>
      <c r="B329" s="413"/>
      <c r="C329" s="413"/>
      <c r="D329" s="413"/>
      <c r="E329" s="413"/>
      <c r="F329" s="413"/>
      <c r="G329" s="413"/>
      <c r="H329" s="413"/>
      <c r="I329" s="413"/>
      <c r="J329" s="413"/>
      <c r="K329" s="413"/>
    </row>
    <row r="330" spans="1:11" ht="29.25" customHeight="1">
      <c r="A330" s="413"/>
      <c r="B330" s="413"/>
      <c r="C330" s="413"/>
      <c r="D330" s="413"/>
      <c r="E330" s="413"/>
      <c r="F330" s="413"/>
      <c r="G330" s="413"/>
      <c r="H330" s="413"/>
      <c r="I330" s="413"/>
      <c r="J330" s="413"/>
      <c r="K330" s="413"/>
    </row>
    <row r="331" spans="1:11" ht="29.25" customHeight="1">
      <c r="A331" s="413"/>
      <c r="B331" s="413"/>
      <c r="C331" s="413"/>
      <c r="D331" s="413"/>
      <c r="E331" s="413"/>
      <c r="F331" s="413"/>
      <c r="G331" s="413"/>
      <c r="H331" s="413"/>
      <c r="I331" s="413"/>
      <c r="J331" s="413"/>
      <c r="K331" s="413"/>
    </row>
    <row r="332" spans="1:11" ht="29.25" customHeight="1">
      <c r="A332" s="413"/>
      <c r="B332" s="413"/>
      <c r="C332" s="413"/>
      <c r="D332" s="413"/>
      <c r="E332" s="413"/>
      <c r="F332" s="413"/>
      <c r="G332" s="413"/>
      <c r="H332" s="413"/>
      <c r="I332" s="413"/>
      <c r="J332" s="413"/>
      <c r="K332" s="413"/>
    </row>
    <row r="333" spans="1:11" ht="29.25" customHeight="1">
      <c r="A333" s="413"/>
      <c r="B333" s="413"/>
      <c r="C333" s="413"/>
      <c r="D333" s="413"/>
      <c r="E333" s="413"/>
      <c r="F333" s="413"/>
      <c r="G333" s="413"/>
      <c r="H333" s="413"/>
      <c r="I333" s="413"/>
      <c r="J333" s="413"/>
      <c r="K333" s="413"/>
    </row>
    <row r="334" spans="1:11" ht="29.25" customHeight="1">
      <c r="A334" s="413"/>
      <c r="B334" s="413"/>
      <c r="C334" s="413"/>
      <c r="D334" s="413"/>
      <c r="E334" s="413"/>
      <c r="F334" s="413"/>
      <c r="G334" s="413"/>
      <c r="H334" s="413"/>
      <c r="I334" s="413"/>
      <c r="J334" s="413"/>
      <c r="K334" s="413"/>
    </row>
    <row r="335" spans="1:11" ht="29.25" customHeight="1">
      <c r="A335" s="413"/>
      <c r="B335" s="413"/>
      <c r="C335" s="413"/>
      <c r="D335" s="413"/>
      <c r="E335" s="413"/>
      <c r="F335" s="413"/>
      <c r="G335" s="413"/>
      <c r="H335" s="413"/>
      <c r="I335" s="413"/>
      <c r="J335" s="413"/>
      <c r="K335" s="413"/>
    </row>
    <row r="336" spans="1:11" ht="29.25" customHeight="1">
      <c r="A336" s="413"/>
      <c r="B336" s="413"/>
      <c r="C336" s="413"/>
      <c r="D336" s="413"/>
      <c r="E336" s="413"/>
      <c r="F336" s="413"/>
      <c r="G336" s="413"/>
      <c r="H336" s="413"/>
      <c r="I336" s="413"/>
      <c r="J336" s="413"/>
      <c r="K336" s="413"/>
    </row>
    <row r="337" spans="1:11" ht="29.25" customHeight="1">
      <c r="A337" s="413"/>
      <c r="B337" s="413"/>
      <c r="C337" s="413"/>
      <c r="D337" s="413"/>
      <c r="E337" s="413"/>
      <c r="F337" s="413"/>
      <c r="G337" s="413"/>
      <c r="H337" s="413"/>
      <c r="I337" s="413"/>
      <c r="J337" s="413"/>
      <c r="K337" s="413"/>
    </row>
    <row r="338" spans="1:11" ht="29.25" customHeight="1">
      <c r="A338" s="413"/>
      <c r="B338" s="413"/>
      <c r="C338" s="413"/>
      <c r="D338" s="413"/>
      <c r="E338" s="413"/>
      <c r="F338" s="413"/>
      <c r="G338" s="413"/>
      <c r="H338" s="413"/>
      <c r="I338" s="413"/>
      <c r="J338" s="413"/>
      <c r="K338" s="413"/>
    </row>
    <row r="339" spans="1:11" ht="29.25" customHeight="1">
      <c r="A339" s="413"/>
      <c r="B339" s="413"/>
      <c r="C339" s="413"/>
      <c r="D339" s="413"/>
      <c r="E339" s="413"/>
      <c r="F339" s="413"/>
      <c r="G339" s="413"/>
      <c r="H339" s="413"/>
      <c r="I339" s="413"/>
      <c r="J339" s="413"/>
      <c r="K339" s="413"/>
    </row>
    <row r="340" spans="1:11" ht="29.25" customHeight="1">
      <c r="A340" s="413"/>
      <c r="B340" s="413"/>
      <c r="C340" s="413"/>
      <c r="D340" s="413"/>
      <c r="E340" s="413"/>
      <c r="F340" s="413"/>
      <c r="G340" s="413"/>
      <c r="H340" s="413"/>
      <c r="I340" s="413"/>
      <c r="J340" s="413"/>
      <c r="K340" s="413"/>
    </row>
    <row r="341" spans="1:11" ht="29.25" customHeight="1">
      <c r="A341" s="413"/>
      <c r="B341" s="413"/>
      <c r="C341" s="413"/>
      <c r="D341" s="413"/>
      <c r="E341" s="413"/>
      <c r="F341" s="413"/>
      <c r="G341" s="413"/>
      <c r="H341" s="413"/>
      <c r="I341" s="413"/>
      <c r="J341" s="413"/>
      <c r="K341" s="413"/>
    </row>
    <row r="342" spans="1:11" ht="29.25" customHeight="1">
      <c r="A342" s="413"/>
      <c r="B342" s="413"/>
      <c r="C342" s="413"/>
      <c r="D342" s="413"/>
      <c r="E342" s="413"/>
      <c r="F342" s="413"/>
      <c r="G342" s="413"/>
      <c r="H342" s="413"/>
      <c r="I342" s="413"/>
      <c r="J342" s="413"/>
      <c r="K342" s="413"/>
    </row>
    <row r="343" spans="1:11" ht="29.25" customHeight="1">
      <c r="A343" s="413"/>
      <c r="B343" s="413"/>
      <c r="C343" s="413"/>
      <c r="D343" s="413"/>
      <c r="E343" s="413"/>
      <c r="F343" s="413"/>
      <c r="G343" s="413"/>
      <c r="H343" s="413"/>
      <c r="I343" s="413"/>
      <c r="J343" s="413"/>
      <c r="K343" s="413"/>
    </row>
    <row r="344" spans="1:11" ht="29.25" customHeight="1">
      <c r="A344" s="413"/>
      <c r="B344" s="413"/>
      <c r="C344" s="413"/>
      <c r="D344" s="413"/>
      <c r="E344" s="413"/>
      <c r="F344" s="413"/>
      <c r="G344" s="413"/>
      <c r="H344" s="413"/>
      <c r="I344" s="413"/>
      <c r="J344" s="413"/>
      <c r="K344" s="413"/>
    </row>
    <row r="345" spans="1:11" ht="29.25" customHeight="1">
      <c r="A345" s="413"/>
      <c r="B345" s="413"/>
      <c r="C345" s="413"/>
      <c r="D345" s="413"/>
      <c r="E345" s="413"/>
      <c r="F345" s="413"/>
      <c r="G345" s="413"/>
      <c r="H345" s="413"/>
      <c r="I345" s="413"/>
      <c r="J345" s="413"/>
      <c r="K345" s="413"/>
    </row>
    <row r="346" spans="1:11" ht="29.25" customHeight="1">
      <c r="A346" s="413"/>
      <c r="B346" s="413"/>
      <c r="C346" s="413"/>
      <c r="D346" s="413"/>
      <c r="E346" s="413"/>
      <c r="F346" s="413"/>
      <c r="G346" s="413"/>
      <c r="H346" s="413"/>
      <c r="I346" s="413"/>
      <c r="J346" s="413"/>
      <c r="K346" s="413"/>
    </row>
    <row r="347" spans="1:11" ht="29.25" customHeight="1">
      <c r="A347" s="413"/>
      <c r="B347" s="413"/>
      <c r="C347" s="413"/>
      <c r="D347" s="413"/>
      <c r="E347" s="413"/>
      <c r="F347" s="413"/>
      <c r="G347" s="413"/>
      <c r="H347" s="413"/>
      <c r="I347" s="413"/>
      <c r="J347" s="413"/>
      <c r="K347" s="413"/>
    </row>
    <row r="348" spans="1:11" ht="29.25" customHeight="1">
      <c r="A348" s="413"/>
      <c r="B348" s="413"/>
      <c r="C348" s="413"/>
      <c r="D348" s="413"/>
      <c r="E348" s="413"/>
      <c r="F348" s="413"/>
      <c r="G348" s="413"/>
      <c r="H348" s="413"/>
      <c r="I348" s="413"/>
      <c r="J348" s="413"/>
      <c r="K348" s="413"/>
    </row>
    <row r="349" spans="1:11" ht="29.25" customHeight="1">
      <c r="A349" s="413"/>
      <c r="B349" s="413"/>
      <c r="C349" s="413"/>
      <c r="D349" s="413"/>
      <c r="E349" s="413"/>
      <c r="F349" s="413"/>
      <c r="G349" s="413"/>
      <c r="H349" s="413"/>
      <c r="I349" s="413"/>
      <c r="J349" s="413"/>
      <c r="K349" s="413"/>
    </row>
    <row r="350" spans="1:11" ht="29.25" customHeight="1">
      <c r="A350" s="413"/>
      <c r="B350" s="413"/>
      <c r="C350" s="413"/>
      <c r="D350" s="413"/>
      <c r="E350" s="413"/>
      <c r="F350" s="413"/>
      <c r="G350" s="413"/>
      <c r="H350" s="413"/>
      <c r="I350" s="413"/>
      <c r="J350" s="413"/>
      <c r="K350" s="413"/>
    </row>
    <row r="351" spans="1:11" ht="29.25" customHeight="1">
      <c r="A351" s="413"/>
      <c r="B351" s="413"/>
      <c r="C351" s="413"/>
      <c r="D351" s="413"/>
      <c r="E351" s="413"/>
      <c r="F351" s="413"/>
      <c r="G351" s="413"/>
      <c r="H351" s="413"/>
      <c r="I351" s="413"/>
      <c r="J351" s="413"/>
      <c r="K351" s="413"/>
    </row>
    <row r="352" spans="1:11" ht="29.25" customHeight="1">
      <c r="A352" s="413"/>
      <c r="B352" s="413"/>
      <c r="C352" s="413"/>
      <c r="D352" s="413"/>
      <c r="E352" s="413"/>
      <c r="F352" s="413"/>
      <c r="G352" s="413"/>
      <c r="H352" s="413"/>
      <c r="I352" s="413"/>
      <c r="J352" s="413"/>
      <c r="K352" s="413"/>
    </row>
    <row r="353" spans="1:11" ht="29.25" customHeight="1">
      <c r="A353" s="413"/>
      <c r="B353" s="413"/>
      <c r="C353" s="413"/>
      <c r="D353" s="413"/>
      <c r="E353" s="413"/>
      <c r="F353" s="413"/>
      <c r="G353" s="413"/>
      <c r="H353" s="413"/>
      <c r="I353" s="413"/>
      <c r="J353" s="413"/>
      <c r="K353" s="413"/>
    </row>
    <row r="354" spans="1:11" ht="29.25" customHeight="1">
      <c r="A354" s="413"/>
      <c r="B354" s="413"/>
      <c r="C354" s="413"/>
      <c r="D354" s="413"/>
      <c r="E354" s="413"/>
      <c r="F354" s="413"/>
      <c r="G354" s="413"/>
      <c r="H354" s="413"/>
      <c r="I354" s="413"/>
      <c r="J354" s="413"/>
      <c r="K354" s="413"/>
    </row>
    <row r="355" spans="1:11" ht="29.25" customHeight="1">
      <c r="A355" s="413"/>
      <c r="B355" s="413"/>
      <c r="C355" s="413"/>
      <c r="D355" s="413"/>
      <c r="E355" s="413"/>
      <c r="F355" s="413"/>
      <c r="G355" s="413"/>
      <c r="H355" s="413"/>
      <c r="I355" s="413"/>
      <c r="J355" s="413"/>
      <c r="K355" s="413"/>
    </row>
    <row r="356" spans="1:11" ht="29.25" customHeight="1">
      <c r="A356" s="413"/>
      <c r="B356" s="413"/>
      <c r="C356" s="413"/>
      <c r="D356" s="413"/>
      <c r="E356" s="413"/>
      <c r="F356" s="413"/>
      <c r="G356" s="413"/>
      <c r="H356" s="413"/>
      <c r="I356" s="413"/>
      <c r="J356" s="413"/>
      <c r="K356" s="413"/>
    </row>
    <row r="357" spans="1:11" ht="29.25" customHeight="1">
      <c r="A357" s="413"/>
      <c r="B357" s="413"/>
      <c r="C357" s="413"/>
      <c r="D357" s="413"/>
      <c r="E357" s="413"/>
      <c r="F357" s="413"/>
      <c r="G357" s="413"/>
      <c r="H357" s="413"/>
      <c r="I357" s="413"/>
      <c r="J357" s="413"/>
      <c r="K357" s="413"/>
    </row>
    <row r="358" spans="1:11" ht="29.25" customHeight="1">
      <c r="A358" s="413"/>
      <c r="B358" s="413"/>
      <c r="C358" s="413"/>
      <c r="D358" s="413"/>
      <c r="E358" s="413"/>
      <c r="F358" s="413"/>
      <c r="G358" s="413"/>
      <c r="H358" s="413"/>
      <c r="I358" s="413"/>
      <c r="J358" s="413"/>
      <c r="K358" s="413"/>
    </row>
    <row r="359" spans="1:11" ht="29.25" customHeight="1">
      <c r="A359" s="413"/>
      <c r="B359" s="413"/>
      <c r="C359" s="413"/>
      <c r="D359" s="413"/>
      <c r="E359" s="413"/>
      <c r="F359" s="413"/>
      <c r="G359" s="413"/>
      <c r="H359" s="413"/>
      <c r="I359" s="413"/>
      <c r="J359" s="413"/>
      <c r="K359" s="413"/>
    </row>
    <row r="360" spans="1:11" ht="29.25" customHeight="1">
      <c r="A360" s="413"/>
      <c r="B360" s="413"/>
      <c r="C360" s="413"/>
      <c r="D360" s="413"/>
      <c r="E360" s="413"/>
      <c r="F360" s="413"/>
      <c r="G360" s="413"/>
      <c r="H360" s="413"/>
      <c r="I360" s="413"/>
      <c r="J360" s="413"/>
      <c r="K360" s="413"/>
    </row>
    <row r="361" spans="1:11" ht="29.25" customHeight="1">
      <c r="A361" s="413"/>
      <c r="B361" s="413"/>
      <c r="C361" s="413"/>
      <c r="D361" s="413"/>
      <c r="E361" s="413"/>
      <c r="F361" s="413"/>
      <c r="G361" s="413"/>
      <c r="H361" s="413"/>
      <c r="I361" s="413"/>
      <c r="J361" s="413"/>
      <c r="K361" s="413"/>
    </row>
    <row r="362" spans="1:11" ht="29.25" customHeight="1">
      <c r="A362" s="413"/>
      <c r="B362" s="413"/>
      <c r="C362" s="413"/>
      <c r="D362" s="413"/>
      <c r="E362" s="413"/>
      <c r="F362" s="413"/>
      <c r="G362" s="413"/>
      <c r="H362" s="413"/>
      <c r="I362" s="413"/>
      <c r="J362" s="413"/>
      <c r="K362" s="413"/>
    </row>
    <row r="363" spans="1:11" ht="29.25" customHeight="1">
      <c r="A363" s="413"/>
      <c r="B363" s="413"/>
      <c r="C363" s="413"/>
      <c r="D363" s="413"/>
      <c r="E363" s="413"/>
      <c r="F363" s="413"/>
      <c r="G363" s="413"/>
      <c r="H363" s="413"/>
      <c r="I363" s="413"/>
      <c r="J363" s="413"/>
      <c r="K363" s="413"/>
    </row>
    <row r="364" spans="1:11" ht="29.25" customHeight="1">
      <c r="A364" s="413"/>
      <c r="B364" s="413"/>
      <c r="C364" s="413"/>
      <c r="D364" s="413"/>
      <c r="E364" s="413"/>
      <c r="F364" s="413"/>
      <c r="G364" s="413"/>
      <c r="H364" s="413"/>
      <c r="I364" s="413"/>
      <c r="J364" s="413"/>
      <c r="K364" s="413"/>
    </row>
    <row r="365" spans="1:11" ht="29.25" customHeight="1">
      <c r="A365" s="413"/>
      <c r="B365" s="413"/>
      <c r="C365" s="413"/>
      <c r="D365" s="413"/>
      <c r="E365" s="413"/>
      <c r="F365" s="413"/>
      <c r="G365" s="413"/>
      <c r="H365" s="413"/>
      <c r="I365" s="413"/>
      <c r="J365" s="413"/>
      <c r="K365" s="413"/>
    </row>
    <row r="366" spans="1:11" ht="29.25" customHeight="1">
      <c r="A366" s="413"/>
      <c r="B366" s="413"/>
      <c r="C366" s="413"/>
      <c r="D366" s="413"/>
      <c r="E366" s="413"/>
      <c r="F366" s="413"/>
      <c r="G366" s="413"/>
      <c r="H366" s="413"/>
      <c r="I366" s="413"/>
      <c r="J366" s="413"/>
      <c r="K366" s="413"/>
    </row>
    <row r="367" spans="1:11" ht="29.25" customHeight="1">
      <c r="A367" s="413"/>
      <c r="B367" s="413"/>
      <c r="C367" s="413"/>
      <c r="D367" s="413"/>
      <c r="E367" s="413"/>
      <c r="F367" s="413"/>
      <c r="G367" s="413"/>
      <c r="H367" s="413"/>
      <c r="I367" s="413"/>
      <c r="J367" s="413"/>
      <c r="K367" s="413"/>
    </row>
    <row r="368" spans="1:11" ht="29.25" customHeight="1">
      <c r="A368" s="413"/>
      <c r="B368" s="413"/>
      <c r="C368" s="413"/>
      <c r="D368" s="413"/>
      <c r="E368" s="413"/>
      <c r="F368" s="413"/>
      <c r="G368" s="413"/>
      <c r="H368" s="413"/>
      <c r="I368" s="413"/>
      <c r="J368" s="413"/>
      <c r="K368" s="413"/>
    </row>
    <row r="369" spans="1:11" ht="29.25" customHeight="1">
      <c r="A369" s="413"/>
      <c r="B369" s="413"/>
      <c r="C369" s="413"/>
      <c r="D369" s="413"/>
      <c r="E369" s="413"/>
      <c r="F369" s="413"/>
      <c r="G369" s="413"/>
      <c r="H369" s="413"/>
      <c r="I369" s="413"/>
      <c r="J369" s="413"/>
      <c r="K369" s="413"/>
    </row>
    <row r="370" spans="1:11" ht="29.25" customHeight="1">
      <c r="A370" s="413"/>
      <c r="B370" s="413"/>
      <c r="C370" s="413"/>
      <c r="D370" s="413"/>
      <c r="E370" s="413"/>
      <c r="F370" s="413"/>
      <c r="G370" s="413"/>
      <c r="H370" s="413"/>
      <c r="I370" s="413"/>
      <c r="J370" s="413"/>
      <c r="K370" s="413"/>
    </row>
    <row r="371" spans="1:11" ht="29.25" customHeight="1">
      <c r="A371" s="413"/>
      <c r="B371" s="413"/>
      <c r="C371" s="413"/>
      <c r="D371" s="413"/>
      <c r="E371" s="413"/>
      <c r="F371" s="413"/>
      <c r="G371" s="413"/>
      <c r="H371" s="413"/>
      <c r="I371" s="413"/>
      <c r="J371" s="413"/>
      <c r="K371" s="413"/>
    </row>
    <row r="372" spans="1:11" ht="29.25" customHeight="1">
      <c r="A372" s="413"/>
      <c r="B372" s="413"/>
      <c r="C372" s="413"/>
      <c r="D372" s="413"/>
      <c r="E372" s="413"/>
      <c r="F372" s="413"/>
      <c r="G372" s="413"/>
      <c r="H372" s="413"/>
      <c r="I372" s="413"/>
      <c r="J372" s="413"/>
      <c r="K372" s="413"/>
    </row>
    <row r="373" spans="1:11" ht="29.25" customHeight="1">
      <c r="A373" s="413"/>
      <c r="B373" s="413"/>
      <c r="C373" s="413"/>
      <c r="D373" s="413"/>
      <c r="E373" s="413"/>
      <c r="F373" s="413"/>
      <c r="G373" s="413"/>
      <c r="H373" s="413"/>
      <c r="I373" s="413"/>
      <c r="J373" s="413"/>
      <c r="K373" s="413"/>
    </row>
    <row r="374" spans="1:11" ht="29.25" customHeight="1">
      <c r="A374" s="413"/>
      <c r="B374" s="413"/>
      <c r="C374" s="413"/>
      <c r="D374" s="413"/>
      <c r="E374" s="413"/>
      <c r="F374" s="413"/>
      <c r="G374" s="413"/>
      <c r="H374" s="413"/>
      <c r="I374" s="413"/>
      <c r="J374" s="413"/>
      <c r="K374" s="413"/>
    </row>
    <row r="375" spans="1:11" ht="29.25" customHeight="1">
      <c r="A375" s="413"/>
      <c r="B375" s="413"/>
      <c r="C375" s="413"/>
      <c r="D375" s="413"/>
      <c r="E375" s="413"/>
      <c r="F375" s="413"/>
      <c r="G375" s="413"/>
      <c r="H375" s="413"/>
      <c r="I375" s="413"/>
      <c r="J375" s="413"/>
      <c r="K375" s="413"/>
    </row>
    <row r="376" spans="1:11" ht="29.25" customHeight="1">
      <c r="A376" s="413"/>
      <c r="B376" s="413"/>
      <c r="C376" s="413"/>
      <c r="D376" s="413"/>
      <c r="E376" s="413"/>
      <c r="F376" s="413"/>
      <c r="G376" s="413"/>
      <c r="H376" s="413"/>
      <c r="I376" s="413"/>
      <c r="J376" s="413"/>
      <c r="K376" s="413"/>
    </row>
    <row r="377" spans="1:11" ht="29.25" customHeight="1">
      <c r="A377" s="413"/>
      <c r="B377" s="413"/>
      <c r="C377" s="413"/>
      <c r="D377" s="413"/>
      <c r="E377" s="413"/>
      <c r="F377" s="413"/>
      <c r="G377" s="413"/>
      <c r="H377" s="413"/>
      <c r="I377" s="413"/>
      <c r="J377" s="413"/>
      <c r="K377" s="413"/>
    </row>
    <row r="378" spans="1:11" ht="29.25" customHeight="1">
      <c r="A378" s="413"/>
      <c r="B378" s="413"/>
      <c r="C378" s="413"/>
      <c r="D378" s="413"/>
      <c r="E378" s="413"/>
      <c r="F378" s="413"/>
      <c r="G378" s="413"/>
      <c r="H378" s="413"/>
      <c r="I378" s="413"/>
      <c r="J378" s="413"/>
      <c r="K378" s="413"/>
    </row>
    <row r="379" spans="1:11" ht="29.25" customHeight="1">
      <c r="A379" s="413"/>
      <c r="B379" s="413"/>
      <c r="C379" s="413"/>
      <c r="D379" s="413"/>
      <c r="E379" s="413"/>
      <c r="F379" s="413"/>
      <c r="G379" s="413"/>
      <c r="H379" s="413"/>
      <c r="I379" s="413"/>
      <c r="J379" s="413"/>
      <c r="K379" s="413"/>
    </row>
    <row r="380" spans="1:11" ht="29.25" customHeight="1">
      <c r="A380" s="413"/>
      <c r="B380" s="413"/>
      <c r="C380" s="413"/>
      <c r="D380" s="413"/>
      <c r="E380" s="413"/>
      <c r="F380" s="413"/>
      <c r="G380" s="413"/>
      <c r="H380" s="413"/>
      <c r="I380" s="413"/>
      <c r="J380" s="413"/>
      <c r="K380" s="413"/>
    </row>
    <row r="381" spans="1:11" ht="29.25" customHeight="1">
      <c r="A381" s="413"/>
      <c r="B381" s="413"/>
      <c r="C381" s="413"/>
      <c r="D381" s="413"/>
      <c r="E381" s="413"/>
      <c r="F381" s="413"/>
      <c r="G381" s="413"/>
      <c r="H381" s="413"/>
      <c r="I381" s="413"/>
      <c r="J381" s="413"/>
      <c r="K381" s="413"/>
    </row>
    <row r="382" spans="1:11" ht="29.25" customHeight="1">
      <c r="A382" s="413"/>
      <c r="B382" s="413"/>
      <c r="C382" s="413"/>
      <c r="D382" s="413"/>
      <c r="E382" s="413"/>
      <c r="F382" s="413"/>
      <c r="G382" s="413"/>
      <c r="H382" s="413"/>
      <c r="I382" s="413"/>
      <c r="J382" s="413"/>
      <c r="K382" s="413"/>
    </row>
    <row r="383" spans="1:11" ht="29.25" customHeight="1">
      <c r="A383" s="413"/>
      <c r="B383" s="413"/>
      <c r="C383" s="413"/>
      <c r="D383" s="413"/>
      <c r="E383" s="413"/>
      <c r="F383" s="413"/>
      <c r="G383" s="413"/>
      <c r="H383" s="413"/>
      <c r="I383" s="413"/>
      <c r="J383" s="413"/>
      <c r="K383" s="413"/>
    </row>
    <row r="384" spans="1:11" ht="29.25" customHeight="1">
      <c r="A384" s="413"/>
      <c r="B384" s="413"/>
      <c r="C384" s="413"/>
      <c r="D384" s="413"/>
      <c r="E384" s="413"/>
      <c r="F384" s="413"/>
      <c r="G384" s="413"/>
      <c r="H384" s="413"/>
      <c r="I384" s="413"/>
      <c r="J384" s="413"/>
      <c r="K384" s="413"/>
    </row>
    <row r="385" spans="1:11" ht="29.25" customHeight="1">
      <c r="A385" s="413"/>
      <c r="B385" s="413"/>
      <c r="C385" s="413"/>
      <c r="D385" s="413"/>
      <c r="E385" s="413"/>
      <c r="F385" s="413"/>
      <c r="G385" s="413"/>
      <c r="H385" s="413"/>
      <c r="I385" s="413"/>
      <c r="J385" s="413"/>
      <c r="K385" s="413"/>
    </row>
    <row r="386" spans="1:11" ht="29.25" customHeight="1">
      <c r="A386" s="413"/>
      <c r="B386" s="413"/>
      <c r="C386" s="413"/>
      <c r="D386" s="413"/>
      <c r="E386" s="413"/>
      <c r="F386" s="413"/>
      <c r="G386" s="413"/>
      <c r="H386" s="413"/>
      <c r="I386" s="413"/>
      <c r="J386" s="413"/>
      <c r="K386" s="413"/>
    </row>
    <row r="387" spans="1:11" ht="29.25" customHeight="1">
      <c r="A387" s="413"/>
      <c r="B387" s="413"/>
      <c r="C387" s="413"/>
      <c r="D387" s="413"/>
      <c r="E387" s="413"/>
      <c r="F387" s="413"/>
      <c r="G387" s="413"/>
      <c r="H387" s="413"/>
      <c r="I387" s="413"/>
      <c r="J387" s="413"/>
      <c r="K387" s="413"/>
    </row>
    <row r="388" spans="1:11" ht="29.25" customHeight="1">
      <c r="A388" s="413"/>
      <c r="B388" s="413"/>
      <c r="C388" s="413"/>
      <c r="D388" s="413"/>
      <c r="E388" s="413"/>
      <c r="F388" s="413"/>
      <c r="G388" s="413"/>
      <c r="H388" s="413"/>
      <c r="I388" s="413"/>
      <c r="J388" s="413"/>
      <c r="K388" s="413"/>
    </row>
    <row r="389" spans="1:11" ht="29.25" customHeight="1">
      <c r="A389" s="413"/>
      <c r="B389" s="413"/>
      <c r="C389" s="413"/>
      <c r="D389" s="413"/>
      <c r="E389" s="413"/>
      <c r="F389" s="413"/>
      <c r="G389" s="413"/>
      <c r="H389" s="413"/>
      <c r="I389" s="413"/>
      <c r="J389" s="413"/>
      <c r="K389" s="413"/>
    </row>
    <row r="390" spans="1:11" ht="29.25" customHeight="1">
      <c r="A390" s="413"/>
      <c r="B390" s="413"/>
      <c r="C390" s="413"/>
      <c r="D390" s="413"/>
      <c r="E390" s="413"/>
      <c r="F390" s="413"/>
      <c r="G390" s="413"/>
      <c r="H390" s="413"/>
      <c r="I390" s="413"/>
      <c r="J390" s="413"/>
      <c r="K390" s="413"/>
    </row>
    <row r="391" spans="1:11" ht="29.25" customHeight="1">
      <c r="A391" s="413"/>
      <c r="B391" s="413"/>
      <c r="C391" s="413"/>
      <c r="D391" s="413"/>
      <c r="E391" s="413"/>
      <c r="F391" s="413"/>
      <c r="G391" s="413"/>
      <c r="H391" s="413"/>
      <c r="I391" s="413"/>
      <c r="J391" s="413"/>
      <c r="K391" s="413"/>
    </row>
    <row r="392" spans="1:11" ht="29.25" customHeight="1">
      <c r="A392" s="413"/>
      <c r="B392" s="413"/>
      <c r="C392" s="413"/>
      <c r="D392" s="413"/>
      <c r="E392" s="413"/>
      <c r="F392" s="413"/>
      <c r="G392" s="413"/>
      <c r="H392" s="413"/>
      <c r="I392" s="413"/>
      <c r="J392" s="413"/>
      <c r="K392" s="413"/>
    </row>
    <row r="393" spans="1:11" ht="29.25" customHeight="1">
      <c r="A393" s="413"/>
      <c r="B393" s="413"/>
      <c r="C393" s="413"/>
      <c r="D393" s="413"/>
      <c r="E393" s="413"/>
      <c r="F393" s="413"/>
      <c r="G393" s="413"/>
      <c r="H393" s="413"/>
      <c r="I393" s="413"/>
      <c r="J393" s="413"/>
      <c r="K393" s="413"/>
    </row>
    <row r="394" spans="1:11" ht="29.25" customHeight="1">
      <c r="A394" s="413"/>
      <c r="B394" s="413"/>
      <c r="C394" s="413"/>
      <c r="D394" s="413"/>
      <c r="E394" s="413"/>
      <c r="F394" s="413"/>
      <c r="G394" s="413"/>
      <c r="H394" s="413"/>
      <c r="I394" s="413"/>
      <c r="J394" s="413"/>
      <c r="K394" s="413"/>
    </row>
    <row r="395" spans="1:11" ht="29.25" customHeight="1">
      <c r="A395" s="413"/>
      <c r="B395" s="413"/>
      <c r="C395" s="413"/>
      <c r="D395" s="413"/>
      <c r="E395" s="413"/>
      <c r="F395" s="413"/>
      <c r="G395" s="413"/>
      <c r="H395" s="413"/>
      <c r="I395" s="413"/>
      <c r="J395" s="413"/>
      <c r="K395" s="413"/>
    </row>
    <row r="396" spans="1:11" ht="29.25" customHeight="1">
      <c r="A396" s="413"/>
      <c r="B396" s="413"/>
      <c r="C396" s="413"/>
      <c r="D396" s="413"/>
      <c r="E396" s="413"/>
      <c r="F396" s="413"/>
      <c r="G396" s="413"/>
      <c r="H396" s="413"/>
      <c r="I396" s="413"/>
      <c r="J396" s="413"/>
      <c r="K396" s="413"/>
    </row>
    <row r="397" spans="1:11" ht="29.25" customHeight="1">
      <c r="A397" s="413"/>
      <c r="B397" s="413"/>
      <c r="C397" s="413"/>
      <c r="D397" s="413"/>
      <c r="E397" s="413"/>
      <c r="F397" s="413"/>
      <c r="G397" s="413"/>
      <c r="H397" s="413"/>
      <c r="I397" s="413"/>
      <c r="J397" s="413"/>
      <c r="K397" s="413"/>
    </row>
    <row r="398" spans="1:11" ht="29.25" customHeight="1">
      <c r="A398" s="413"/>
      <c r="B398" s="413"/>
      <c r="C398" s="413"/>
      <c r="D398" s="413"/>
      <c r="E398" s="413"/>
      <c r="F398" s="413"/>
      <c r="G398" s="413"/>
      <c r="H398" s="413"/>
      <c r="I398" s="413"/>
      <c r="J398" s="413"/>
      <c r="K398" s="413"/>
    </row>
    <row r="399" spans="1:11" ht="29.25" customHeight="1">
      <c r="A399" s="413"/>
      <c r="B399" s="413"/>
      <c r="C399" s="413"/>
      <c r="D399" s="413"/>
      <c r="E399" s="413"/>
      <c r="F399" s="413"/>
      <c r="G399" s="413"/>
      <c r="H399" s="413"/>
      <c r="I399" s="413"/>
      <c r="J399" s="413"/>
      <c r="K399" s="413"/>
    </row>
    <row r="400" spans="1:11" ht="29.25" customHeight="1">
      <c r="A400" s="413"/>
      <c r="B400" s="413"/>
      <c r="C400" s="413"/>
      <c r="D400" s="413"/>
      <c r="E400" s="413"/>
      <c r="F400" s="413"/>
      <c r="G400" s="413"/>
      <c r="H400" s="413"/>
      <c r="I400" s="413"/>
      <c r="J400" s="413"/>
      <c r="K400" s="413"/>
    </row>
    <row r="401" spans="1:11" ht="29.25" customHeight="1">
      <c r="A401" s="413"/>
      <c r="B401" s="413"/>
      <c r="C401" s="413"/>
      <c r="D401" s="413"/>
      <c r="E401" s="413"/>
      <c r="F401" s="413"/>
      <c r="G401" s="413"/>
      <c r="H401" s="413"/>
      <c r="I401" s="413"/>
      <c r="J401" s="413"/>
      <c r="K401" s="413"/>
    </row>
    <row r="402" spans="1:11" ht="29.25" customHeight="1">
      <c r="A402" s="413"/>
      <c r="B402" s="413"/>
      <c r="C402" s="413"/>
      <c r="D402" s="413"/>
      <c r="E402" s="413"/>
      <c r="F402" s="413"/>
      <c r="G402" s="413"/>
      <c r="H402" s="413"/>
      <c r="I402" s="413"/>
      <c r="J402" s="413"/>
      <c r="K402" s="413"/>
    </row>
    <row r="403" spans="1:11" ht="29.25" customHeight="1">
      <c r="A403" s="413"/>
      <c r="B403" s="413"/>
      <c r="C403" s="413"/>
      <c r="D403" s="413"/>
      <c r="E403" s="413"/>
      <c r="F403" s="413"/>
      <c r="G403" s="413"/>
      <c r="H403" s="413"/>
      <c r="I403" s="413"/>
      <c r="J403" s="413"/>
      <c r="K403" s="413"/>
    </row>
    <row r="404" spans="1:11" ht="29.25" customHeight="1">
      <c r="A404" s="413"/>
      <c r="B404" s="413"/>
      <c r="C404" s="413"/>
      <c r="D404" s="413"/>
      <c r="E404" s="413"/>
      <c r="F404" s="413"/>
      <c r="G404" s="413"/>
      <c r="H404" s="413"/>
      <c r="I404" s="413"/>
      <c r="J404" s="413"/>
      <c r="K404" s="413"/>
    </row>
    <row r="405" spans="1:11" ht="29.25" customHeight="1">
      <c r="A405" s="413"/>
      <c r="B405" s="413"/>
      <c r="C405" s="413"/>
      <c r="D405" s="413"/>
      <c r="E405" s="413"/>
      <c r="F405" s="413"/>
      <c r="G405" s="413"/>
      <c r="H405" s="413"/>
      <c r="I405" s="413"/>
      <c r="J405" s="413"/>
      <c r="K405" s="413"/>
    </row>
    <row r="406" spans="1:11" ht="29.25" customHeight="1">
      <c r="A406" s="413"/>
      <c r="B406" s="413"/>
      <c r="C406" s="413"/>
      <c r="D406" s="413"/>
      <c r="E406" s="413"/>
      <c r="F406" s="413"/>
      <c r="G406" s="413"/>
      <c r="H406" s="413"/>
      <c r="I406" s="413"/>
      <c r="J406" s="413"/>
      <c r="K406" s="413"/>
    </row>
    <row r="407" spans="1:11" ht="29.25" customHeight="1">
      <c r="A407" s="413"/>
      <c r="B407" s="413"/>
      <c r="C407" s="413"/>
      <c r="D407" s="413"/>
      <c r="E407" s="413"/>
      <c r="F407" s="413"/>
      <c r="G407" s="413"/>
      <c r="H407" s="413"/>
      <c r="I407" s="413"/>
      <c r="J407" s="413"/>
      <c r="K407" s="413"/>
    </row>
    <row r="408" spans="1:11" ht="29.25" customHeight="1">
      <c r="A408" s="413"/>
      <c r="B408" s="413"/>
      <c r="C408" s="413"/>
      <c r="D408" s="413"/>
      <c r="E408" s="413"/>
      <c r="F408" s="413"/>
      <c r="G408" s="413"/>
      <c r="H408" s="413"/>
      <c r="I408" s="413"/>
      <c r="J408" s="413"/>
      <c r="K408" s="413"/>
    </row>
    <row r="409" spans="1:11" ht="29.25" customHeight="1">
      <c r="A409" s="413"/>
      <c r="B409" s="413"/>
      <c r="C409" s="413"/>
      <c r="D409" s="413"/>
      <c r="E409" s="413"/>
      <c r="F409" s="413"/>
      <c r="G409" s="413"/>
      <c r="H409" s="413"/>
      <c r="I409" s="413"/>
      <c r="J409" s="413"/>
      <c r="K409" s="413"/>
    </row>
    <row r="410" spans="1:11" ht="29.25" customHeight="1">
      <c r="A410" s="413"/>
      <c r="B410" s="413"/>
      <c r="C410" s="413"/>
      <c r="D410" s="413"/>
      <c r="E410" s="413"/>
      <c r="F410" s="413"/>
      <c r="G410" s="413"/>
      <c r="H410" s="413"/>
      <c r="I410" s="413"/>
      <c r="J410" s="413"/>
      <c r="K410" s="413"/>
    </row>
    <row r="411" spans="1:11" ht="29.25" customHeight="1">
      <c r="A411" s="413"/>
      <c r="B411" s="413"/>
      <c r="C411" s="413"/>
      <c r="D411" s="413"/>
      <c r="E411" s="413"/>
      <c r="F411" s="413"/>
      <c r="G411" s="413"/>
      <c r="H411" s="413"/>
      <c r="I411" s="413"/>
      <c r="J411" s="413"/>
      <c r="K411" s="413"/>
    </row>
    <row r="412" spans="1:11" ht="29.25" customHeight="1">
      <c r="A412" s="413"/>
      <c r="B412" s="413"/>
      <c r="C412" s="413"/>
      <c r="D412" s="413"/>
      <c r="E412" s="413"/>
      <c r="F412" s="413"/>
      <c r="G412" s="413"/>
      <c r="H412" s="413"/>
      <c r="I412" s="413"/>
      <c r="J412" s="413"/>
      <c r="K412" s="413"/>
    </row>
    <row r="413" spans="1:11" ht="29.25" customHeight="1">
      <c r="A413" s="413"/>
      <c r="B413" s="413"/>
      <c r="C413" s="413"/>
      <c r="D413" s="413"/>
      <c r="E413" s="413"/>
      <c r="F413" s="413"/>
      <c r="G413" s="413"/>
      <c r="H413" s="413"/>
      <c r="I413" s="413"/>
      <c r="J413" s="413"/>
      <c r="K413" s="413"/>
    </row>
    <row r="414" spans="1:11" ht="29.25" customHeight="1">
      <c r="A414" s="413"/>
      <c r="B414" s="413"/>
      <c r="C414" s="413"/>
      <c r="D414" s="413"/>
      <c r="E414" s="413"/>
      <c r="F414" s="413"/>
      <c r="G414" s="413"/>
      <c r="H414" s="413"/>
      <c r="I414" s="413"/>
      <c r="J414" s="413"/>
      <c r="K414" s="413"/>
    </row>
    <row r="415" spans="1:11" ht="29.25" customHeight="1">
      <c r="A415" s="413"/>
      <c r="B415" s="413"/>
      <c r="C415" s="413"/>
      <c r="D415" s="413"/>
      <c r="E415" s="413"/>
      <c r="F415" s="413"/>
      <c r="G415" s="413"/>
      <c r="H415" s="413"/>
      <c r="I415" s="413"/>
      <c r="J415" s="413"/>
      <c r="K415" s="413"/>
    </row>
    <row r="416" spans="1:11" ht="29.25" customHeight="1">
      <c r="A416" s="413"/>
      <c r="B416" s="413"/>
      <c r="C416" s="413"/>
      <c r="D416" s="413"/>
      <c r="E416" s="413"/>
      <c r="F416" s="413"/>
      <c r="G416" s="413"/>
      <c r="H416" s="413"/>
      <c r="I416" s="413"/>
      <c r="J416" s="413"/>
      <c r="K416" s="413"/>
    </row>
    <row r="417" spans="1:11" ht="29.25" customHeight="1">
      <c r="A417" s="413"/>
      <c r="B417" s="413"/>
      <c r="C417" s="413"/>
      <c r="D417" s="413"/>
      <c r="E417" s="413"/>
      <c r="F417" s="413"/>
      <c r="G417" s="413"/>
      <c r="H417" s="413"/>
      <c r="I417" s="413"/>
      <c r="J417" s="413"/>
      <c r="K417" s="413"/>
    </row>
    <row r="418" spans="1:11" ht="29.25" customHeight="1">
      <c r="A418" s="413"/>
      <c r="B418" s="413"/>
      <c r="C418" s="413"/>
      <c r="D418" s="413"/>
      <c r="E418" s="413"/>
      <c r="F418" s="413"/>
      <c r="G418" s="413"/>
      <c r="H418" s="413"/>
      <c r="I418" s="413"/>
      <c r="J418" s="413"/>
      <c r="K418" s="413"/>
    </row>
    <row r="419" spans="1:11" ht="29.25" customHeight="1">
      <c r="A419" s="413"/>
      <c r="B419" s="413"/>
      <c r="C419" s="413"/>
      <c r="D419" s="413"/>
      <c r="E419" s="413"/>
      <c r="F419" s="413"/>
      <c r="G419" s="413"/>
      <c r="H419" s="413"/>
      <c r="I419" s="413"/>
      <c r="J419" s="413"/>
      <c r="K419" s="413"/>
    </row>
    <row r="420" spans="1:11" ht="29.25" customHeight="1">
      <c r="A420" s="413"/>
      <c r="B420" s="413"/>
      <c r="C420" s="413"/>
      <c r="D420" s="413"/>
      <c r="E420" s="413"/>
      <c r="F420" s="413"/>
      <c r="G420" s="413"/>
      <c r="H420" s="413"/>
      <c r="I420" s="413"/>
      <c r="J420" s="413"/>
      <c r="K420" s="413"/>
    </row>
    <row r="421" spans="1:11" ht="29.25" customHeight="1">
      <c r="A421" s="413"/>
      <c r="B421" s="413"/>
      <c r="C421" s="413"/>
      <c r="D421" s="413"/>
      <c r="E421" s="413"/>
      <c r="F421" s="413"/>
      <c r="G421" s="413"/>
      <c r="H421" s="413"/>
      <c r="I421" s="413"/>
      <c r="J421" s="413"/>
      <c r="K421" s="413"/>
    </row>
    <row r="422" spans="1:11" ht="29.25" customHeight="1">
      <c r="A422" s="413"/>
      <c r="B422" s="413"/>
      <c r="C422" s="413"/>
      <c r="D422" s="413"/>
      <c r="E422" s="413"/>
      <c r="F422" s="413"/>
      <c r="G422" s="413"/>
      <c r="H422" s="413"/>
      <c r="I422" s="413"/>
      <c r="J422" s="413"/>
      <c r="K422" s="413"/>
    </row>
    <row r="423" spans="1:11" ht="29.25" customHeight="1">
      <c r="A423" s="413"/>
      <c r="B423" s="413"/>
      <c r="C423" s="413"/>
      <c r="D423" s="413"/>
      <c r="E423" s="413"/>
      <c r="F423" s="413"/>
      <c r="G423" s="413"/>
      <c r="H423" s="413"/>
      <c r="I423" s="413"/>
      <c r="J423" s="413"/>
      <c r="K423" s="413"/>
    </row>
    <row r="424" spans="1:11" ht="29.25" customHeight="1">
      <c r="A424" s="413"/>
      <c r="B424" s="413"/>
      <c r="C424" s="413"/>
      <c r="D424" s="413"/>
      <c r="E424" s="413"/>
      <c r="F424" s="413"/>
      <c r="G424" s="413"/>
      <c r="H424" s="413"/>
      <c r="I424" s="413"/>
      <c r="J424" s="413"/>
      <c r="K424" s="413"/>
    </row>
    <row r="425" spans="1:11" ht="29.25" customHeight="1">
      <c r="A425" s="413"/>
      <c r="B425" s="413"/>
      <c r="C425" s="413"/>
      <c r="D425" s="413"/>
      <c r="E425" s="413"/>
      <c r="F425" s="413"/>
      <c r="G425" s="413"/>
      <c r="H425" s="413"/>
      <c r="I425" s="413"/>
      <c r="J425" s="413"/>
      <c r="K425" s="413"/>
    </row>
    <row r="426" spans="1:11" ht="29.25" customHeight="1">
      <c r="A426" s="413"/>
      <c r="B426" s="413"/>
      <c r="C426" s="413"/>
      <c r="D426" s="413"/>
      <c r="E426" s="413"/>
      <c r="F426" s="413"/>
      <c r="G426" s="413"/>
      <c r="H426" s="413"/>
      <c r="I426" s="413"/>
      <c r="J426" s="413"/>
      <c r="K426" s="413"/>
    </row>
    <row r="427" spans="1:11" ht="29.25" customHeight="1">
      <c r="A427" s="413"/>
      <c r="B427" s="413"/>
      <c r="C427" s="413"/>
      <c r="D427" s="413"/>
      <c r="E427" s="413"/>
      <c r="F427" s="413"/>
      <c r="G427" s="413"/>
      <c r="H427" s="413"/>
      <c r="I427" s="413"/>
      <c r="J427" s="413"/>
      <c r="K427" s="413"/>
    </row>
    <row r="428" spans="1:11" ht="29.25" customHeight="1">
      <c r="A428" s="413"/>
      <c r="B428" s="413"/>
      <c r="C428" s="413"/>
      <c r="D428" s="413"/>
      <c r="E428" s="413"/>
      <c r="F428" s="413"/>
      <c r="G428" s="413"/>
      <c r="H428" s="413"/>
      <c r="I428" s="413"/>
      <c r="J428" s="413"/>
      <c r="K428" s="413"/>
    </row>
    <row r="429" spans="1:11" ht="29.25" customHeight="1">
      <c r="A429" s="413"/>
      <c r="B429" s="413"/>
      <c r="C429" s="413"/>
      <c r="D429" s="413"/>
      <c r="E429" s="413"/>
      <c r="F429" s="413"/>
      <c r="G429" s="413"/>
      <c r="H429" s="413"/>
      <c r="I429" s="413"/>
      <c r="J429" s="413"/>
      <c r="K429" s="413"/>
    </row>
    <row r="430" spans="1:11" ht="29.25" customHeight="1">
      <c r="A430" s="413"/>
      <c r="B430" s="413"/>
      <c r="C430" s="413"/>
      <c r="D430" s="413"/>
      <c r="E430" s="413"/>
      <c r="F430" s="413"/>
      <c r="G430" s="413"/>
      <c r="H430" s="413"/>
      <c r="I430" s="413"/>
      <c r="J430" s="413"/>
      <c r="K430" s="413"/>
    </row>
    <row r="431" spans="1:11" ht="29.25" customHeight="1">
      <c r="A431" s="413"/>
      <c r="B431" s="413"/>
      <c r="C431" s="413"/>
      <c r="D431" s="413"/>
      <c r="E431" s="413"/>
      <c r="F431" s="413"/>
      <c r="G431" s="413"/>
      <c r="H431" s="413"/>
      <c r="I431" s="413"/>
      <c r="J431" s="413"/>
      <c r="K431" s="413"/>
    </row>
    <row r="432" spans="1:11" ht="29.25" customHeight="1">
      <c r="A432" s="413"/>
      <c r="B432" s="413"/>
      <c r="C432" s="413"/>
      <c r="D432" s="413"/>
      <c r="E432" s="413"/>
      <c r="F432" s="413"/>
      <c r="G432" s="413"/>
      <c r="H432" s="413"/>
      <c r="I432" s="413"/>
      <c r="J432" s="413"/>
      <c r="K432" s="413"/>
    </row>
    <row r="433" spans="1:11" ht="29.25" customHeight="1">
      <c r="A433" s="413"/>
      <c r="B433" s="413"/>
      <c r="C433" s="413"/>
      <c r="D433" s="413"/>
      <c r="E433" s="413"/>
      <c r="F433" s="413"/>
      <c r="G433" s="413"/>
      <c r="H433" s="413"/>
      <c r="I433" s="413"/>
      <c r="J433" s="413"/>
      <c r="K433" s="413"/>
    </row>
    <row r="434" spans="1:11" ht="29.25" customHeight="1">
      <c r="A434" s="413"/>
      <c r="B434" s="413"/>
      <c r="C434" s="413"/>
      <c r="D434" s="413"/>
      <c r="E434" s="413"/>
      <c r="F434" s="413"/>
      <c r="G434" s="413"/>
      <c r="H434" s="413"/>
      <c r="I434" s="413"/>
      <c r="J434" s="413"/>
      <c r="K434" s="413"/>
    </row>
    <row r="435" spans="1:11" ht="29.25" customHeight="1">
      <c r="A435" s="413"/>
      <c r="B435" s="413"/>
      <c r="C435" s="413"/>
      <c r="D435" s="413"/>
      <c r="E435" s="413"/>
      <c r="F435" s="413"/>
      <c r="G435" s="413"/>
      <c r="H435" s="413"/>
      <c r="I435" s="413"/>
      <c r="J435" s="413"/>
      <c r="K435" s="413"/>
    </row>
    <row r="436" spans="1:11" ht="29.25" customHeight="1">
      <c r="A436" s="413"/>
      <c r="B436" s="413"/>
      <c r="C436" s="413"/>
      <c r="D436" s="413"/>
      <c r="E436" s="413"/>
      <c r="F436" s="413"/>
      <c r="G436" s="413"/>
      <c r="H436" s="413"/>
      <c r="I436" s="413"/>
      <c r="J436" s="413"/>
      <c r="K436" s="413"/>
    </row>
    <row r="437" spans="1:11" ht="29.25" customHeight="1">
      <c r="A437" s="413"/>
      <c r="B437" s="413"/>
      <c r="C437" s="413"/>
      <c r="D437" s="413"/>
      <c r="E437" s="413"/>
      <c r="F437" s="413"/>
      <c r="G437" s="413"/>
      <c r="H437" s="413"/>
      <c r="I437" s="413"/>
      <c r="J437" s="413"/>
      <c r="K437" s="413"/>
    </row>
    <row r="438" spans="1:11" ht="29.25" customHeight="1">
      <c r="A438" s="413"/>
      <c r="B438" s="413"/>
      <c r="C438" s="413"/>
      <c r="D438" s="413"/>
      <c r="E438" s="413"/>
      <c r="F438" s="413"/>
      <c r="G438" s="413"/>
      <c r="H438" s="413"/>
      <c r="I438" s="413"/>
      <c r="J438" s="413"/>
      <c r="K438" s="413"/>
    </row>
    <row r="439" spans="1:11" ht="29.25" customHeight="1">
      <c r="A439" s="413"/>
      <c r="B439" s="413"/>
      <c r="C439" s="413"/>
      <c r="D439" s="413"/>
      <c r="E439" s="413"/>
      <c r="F439" s="413"/>
      <c r="G439" s="413"/>
      <c r="H439" s="413"/>
      <c r="I439" s="413"/>
      <c r="J439" s="413"/>
      <c r="K439" s="413"/>
    </row>
    <row r="440" spans="1:11" ht="29.25" customHeight="1">
      <c r="A440" s="413"/>
      <c r="B440" s="413"/>
      <c r="C440" s="413"/>
      <c r="D440" s="413"/>
      <c r="E440" s="413"/>
      <c r="F440" s="413"/>
      <c r="G440" s="413"/>
      <c r="H440" s="413"/>
      <c r="I440" s="413"/>
      <c r="J440" s="413"/>
      <c r="K440" s="413"/>
    </row>
    <row r="441" spans="1:11" ht="29.25" customHeight="1">
      <c r="A441" s="413"/>
      <c r="B441" s="413"/>
      <c r="C441" s="413"/>
      <c r="D441" s="413"/>
      <c r="E441" s="413"/>
      <c r="F441" s="413"/>
      <c r="G441" s="413"/>
      <c r="H441" s="413"/>
      <c r="I441" s="413"/>
      <c r="J441" s="413"/>
      <c r="K441" s="413"/>
    </row>
    <row r="442" spans="1:11" ht="29.25" customHeight="1">
      <c r="A442" s="413"/>
      <c r="B442" s="413"/>
      <c r="C442" s="413"/>
      <c r="D442" s="413"/>
      <c r="E442" s="413"/>
      <c r="F442" s="413"/>
      <c r="G442" s="413"/>
      <c r="H442" s="413"/>
      <c r="I442" s="413"/>
      <c r="J442" s="413"/>
      <c r="K442" s="413"/>
    </row>
    <row r="443" spans="1:11" ht="29.25" customHeight="1">
      <c r="A443" s="413"/>
      <c r="B443" s="413"/>
      <c r="C443" s="413"/>
      <c r="D443" s="413"/>
      <c r="E443" s="413"/>
      <c r="F443" s="413"/>
      <c r="G443" s="413"/>
      <c r="H443" s="413"/>
      <c r="I443" s="413"/>
      <c r="J443" s="413"/>
      <c r="K443" s="413"/>
    </row>
    <row r="444" spans="1:11" ht="29.25" customHeight="1">
      <c r="A444" s="413"/>
      <c r="B444" s="413"/>
      <c r="C444" s="413"/>
      <c r="D444" s="413"/>
      <c r="E444" s="413"/>
      <c r="F444" s="413"/>
      <c r="G444" s="413"/>
      <c r="H444" s="413"/>
      <c r="I444" s="413"/>
      <c r="J444" s="413"/>
      <c r="K444" s="413"/>
    </row>
    <row r="445" spans="1:11" ht="29.25" customHeight="1">
      <c r="A445" s="413"/>
      <c r="B445" s="413"/>
      <c r="C445" s="413"/>
      <c r="D445" s="413"/>
      <c r="E445" s="413"/>
      <c r="F445" s="413"/>
      <c r="G445" s="413"/>
      <c r="H445" s="413"/>
      <c r="I445" s="413"/>
      <c r="J445" s="413"/>
      <c r="K445" s="413"/>
    </row>
    <row r="446" spans="1:11" ht="29.25" customHeight="1">
      <c r="A446" s="413"/>
      <c r="B446" s="413"/>
      <c r="C446" s="413"/>
      <c r="D446" s="413"/>
      <c r="E446" s="413"/>
      <c r="F446" s="413"/>
      <c r="G446" s="413"/>
      <c r="H446" s="413"/>
      <c r="I446" s="413"/>
      <c r="J446" s="413"/>
      <c r="K446" s="413"/>
    </row>
    <row r="447" spans="1:11" ht="29.25" customHeight="1">
      <c r="A447" s="413"/>
      <c r="B447" s="413"/>
      <c r="C447" s="413"/>
      <c r="D447" s="413"/>
      <c r="E447" s="413"/>
      <c r="F447" s="413"/>
      <c r="G447" s="413"/>
      <c r="H447" s="413"/>
      <c r="I447" s="413"/>
      <c r="J447" s="413"/>
      <c r="K447" s="413"/>
    </row>
    <row r="448" spans="1:11" ht="29.25" customHeight="1">
      <c r="A448" s="413"/>
      <c r="B448" s="413"/>
      <c r="C448" s="413"/>
      <c r="D448" s="413"/>
      <c r="E448" s="413"/>
      <c r="F448" s="413"/>
      <c r="G448" s="413"/>
      <c r="H448" s="413"/>
      <c r="I448" s="413"/>
      <c r="J448" s="413"/>
      <c r="K448" s="413"/>
    </row>
    <row r="449" spans="1:11" ht="29.25" customHeight="1">
      <c r="A449" s="413"/>
      <c r="B449" s="413"/>
      <c r="C449" s="413"/>
      <c r="D449" s="413"/>
      <c r="E449" s="413"/>
      <c r="F449" s="413"/>
      <c r="G449" s="413"/>
      <c r="H449" s="413"/>
      <c r="I449" s="413"/>
      <c r="J449" s="413"/>
      <c r="K449" s="413"/>
    </row>
    <row r="450" spans="1:11" ht="29.25" customHeight="1">
      <c r="A450" s="413"/>
      <c r="B450" s="413"/>
      <c r="C450" s="413"/>
      <c r="D450" s="413"/>
      <c r="E450" s="413"/>
      <c r="F450" s="413"/>
      <c r="G450" s="413"/>
      <c r="H450" s="413"/>
      <c r="I450" s="413"/>
      <c r="J450" s="413"/>
      <c r="K450" s="413"/>
    </row>
    <row r="451" spans="1:11" ht="29.25" customHeight="1">
      <c r="A451" s="413"/>
      <c r="B451" s="413"/>
      <c r="C451" s="413"/>
      <c r="D451" s="413"/>
      <c r="E451" s="413"/>
      <c r="F451" s="413"/>
      <c r="G451" s="413"/>
      <c r="H451" s="413"/>
      <c r="I451" s="413"/>
      <c r="J451" s="413"/>
      <c r="K451" s="413"/>
    </row>
    <row r="452" spans="1:11" ht="29.25" customHeight="1">
      <c r="A452" s="413"/>
      <c r="B452" s="413"/>
      <c r="C452" s="413"/>
      <c r="D452" s="413"/>
      <c r="E452" s="413"/>
      <c r="F452" s="413"/>
      <c r="G452" s="413"/>
      <c r="H452" s="413"/>
      <c r="I452" s="413"/>
      <c r="J452" s="413"/>
      <c r="K452" s="413"/>
    </row>
    <row r="453" spans="1:11" ht="29.25" customHeight="1">
      <c r="A453" s="413"/>
      <c r="B453" s="413"/>
      <c r="C453" s="413"/>
      <c r="D453" s="413"/>
      <c r="E453" s="413"/>
      <c r="F453" s="413"/>
      <c r="G453" s="413"/>
      <c r="H453" s="413"/>
      <c r="I453" s="413"/>
      <c r="J453" s="413"/>
      <c r="K453" s="413"/>
    </row>
    <row r="454" spans="1:11" ht="29.25" customHeight="1">
      <c r="A454" s="413"/>
      <c r="B454" s="413"/>
      <c r="C454" s="413"/>
      <c r="D454" s="413"/>
      <c r="E454" s="413"/>
      <c r="F454" s="413"/>
      <c r="G454" s="413"/>
      <c r="H454" s="413"/>
      <c r="I454" s="413"/>
      <c r="J454" s="413"/>
      <c r="K454" s="413"/>
    </row>
    <row r="455" spans="1:11" ht="29.25" customHeight="1">
      <c r="A455" s="413"/>
      <c r="B455" s="413"/>
      <c r="C455" s="413"/>
      <c r="D455" s="413"/>
      <c r="E455" s="413"/>
      <c r="F455" s="413"/>
      <c r="G455" s="413"/>
      <c r="H455" s="413"/>
      <c r="I455" s="413"/>
      <c r="J455" s="413"/>
      <c r="K455" s="413"/>
    </row>
    <row r="456" spans="1:11" ht="29.25" customHeight="1">
      <c r="A456" s="413"/>
      <c r="B456" s="413"/>
      <c r="C456" s="413"/>
      <c r="D456" s="413"/>
      <c r="E456" s="413"/>
      <c r="F456" s="413"/>
      <c r="G456" s="413"/>
      <c r="H456" s="413"/>
      <c r="I456" s="413"/>
      <c r="J456" s="413"/>
      <c r="K456" s="413"/>
    </row>
    <row r="457" spans="1:11" ht="29.25" customHeight="1">
      <c r="A457" s="413"/>
      <c r="B457" s="413"/>
      <c r="C457" s="413"/>
      <c r="D457" s="413"/>
      <c r="E457" s="413"/>
      <c r="F457" s="413"/>
      <c r="G457" s="413"/>
      <c r="H457" s="413"/>
      <c r="I457" s="413"/>
      <c r="J457" s="413"/>
      <c r="K457" s="413"/>
    </row>
    <row r="458" spans="1:11" ht="29.25" customHeight="1">
      <c r="A458" s="413"/>
      <c r="B458" s="413"/>
      <c r="C458" s="413"/>
      <c r="D458" s="413"/>
      <c r="E458" s="413"/>
      <c r="F458" s="413"/>
      <c r="G458" s="413"/>
      <c r="H458" s="413"/>
      <c r="I458" s="413"/>
      <c r="J458" s="413"/>
      <c r="K458" s="413"/>
    </row>
    <row r="459" spans="1:11" ht="29.25" customHeight="1">
      <c r="A459" s="413"/>
      <c r="B459" s="413"/>
      <c r="C459" s="413"/>
      <c r="D459" s="413"/>
      <c r="E459" s="413"/>
      <c r="F459" s="413"/>
      <c r="G459" s="413"/>
      <c r="H459" s="413"/>
      <c r="I459" s="413"/>
      <c r="J459" s="413"/>
      <c r="K459" s="413"/>
    </row>
    <row r="460" spans="1:11" ht="29.25" customHeight="1">
      <c r="A460" s="413"/>
      <c r="B460" s="413"/>
      <c r="C460" s="413"/>
      <c r="D460" s="413"/>
      <c r="E460" s="413"/>
      <c r="F460" s="413"/>
      <c r="G460" s="413"/>
      <c r="H460" s="413"/>
      <c r="I460" s="413"/>
      <c r="J460" s="413"/>
      <c r="K460" s="413"/>
    </row>
    <row r="461" spans="1:11" ht="29.25" customHeight="1">
      <c r="A461" s="413"/>
      <c r="B461" s="413"/>
      <c r="C461" s="413"/>
      <c r="D461" s="413"/>
      <c r="E461" s="413"/>
      <c r="F461" s="413"/>
      <c r="G461" s="413"/>
      <c r="H461" s="413"/>
      <c r="I461" s="413"/>
      <c r="J461" s="413"/>
      <c r="K461" s="413"/>
    </row>
    <row r="462" spans="1:11" ht="29.25" customHeight="1">
      <c r="A462" s="413"/>
      <c r="B462" s="413"/>
      <c r="C462" s="413"/>
      <c r="D462" s="413"/>
      <c r="E462" s="413"/>
      <c r="F462" s="413"/>
      <c r="G462" s="413"/>
      <c r="H462" s="413"/>
      <c r="I462" s="413"/>
      <c r="J462" s="413"/>
      <c r="K462" s="413"/>
    </row>
    <row r="463" spans="1:11" ht="29.25" customHeight="1">
      <c r="A463" s="413"/>
      <c r="B463" s="413"/>
      <c r="C463" s="413"/>
      <c r="D463" s="413"/>
      <c r="E463" s="413"/>
      <c r="F463" s="413"/>
      <c r="G463" s="413"/>
      <c r="H463" s="413"/>
      <c r="I463" s="413"/>
      <c r="J463" s="413"/>
      <c r="K463" s="413"/>
    </row>
    <row r="464" spans="1:11" ht="29.25" customHeight="1">
      <c r="A464" s="413"/>
      <c r="B464" s="413"/>
      <c r="C464" s="413"/>
      <c r="D464" s="413"/>
      <c r="E464" s="413"/>
      <c r="F464" s="413"/>
      <c r="G464" s="413"/>
      <c r="H464" s="413"/>
      <c r="I464" s="413"/>
      <c r="J464" s="413"/>
      <c r="K464" s="413"/>
    </row>
    <row r="465" spans="1:11" ht="29.25" customHeight="1">
      <c r="A465" s="413"/>
      <c r="B465" s="413"/>
      <c r="C465" s="413"/>
      <c r="D465" s="413"/>
      <c r="E465" s="413"/>
      <c r="F465" s="413"/>
      <c r="G465" s="413"/>
      <c r="H465" s="413"/>
      <c r="I465" s="413"/>
      <c r="J465" s="413"/>
      <c r="K465" s="413"/>
    </row>
    <row r="466" spans="1:11" ht="29.25" customHeight="1">
      <c r="A466" s="413"/>
      <c r="B466" s="413"/>
      <c r="C466" s="413"/>
      <c r="D466" s="413"/>
      <c r="E466" s="413"/>
      <c r="F466" s="413"/>
      <c r="G466" s="413"/>
      <c r="H466" s="413"/>
      <c r="I466" s="413"/>
      <c r="J466" s="413"/>
      <c r="K466" s="413"/>
    </row>
    <row r="467" spans="1:11" ht="29.25" customHeight="1">
      <c r="A467" s="413"/>
      <c r="B467" s="413"/>
      <c r="C467" s="413"/>
      <c r="D467" s="413"/>
      <c r="E467" s="413"/>
      <c r="F467" s="413"/>
      <c r="G467" s="413"/>
      <c r="H467" s="413"/>
      <c r="I467" s="413"/>
      <c r="J467" s="413"/>
      <c r="K467" s="413"/>
    </row>
    <row r="468" spans="1:11" ht="29.25" customHeight="1">
      <c r="A468" s="413"/>
      <c r="B468" s="413"/>
      <c r="C468" s="413"/>
      <c r="D468" s="413"/>
      <c r="E468" s="413"/>
      <c r="F468" s="413"/>
      <c r="G468" s="413"/>
      <c r="H468" s="413"/>
      <c r="I468" s="413"/>
      <c r="J468" s="413"/>
      <c r="K468" s="413"/>
    </row>
    <row r="469" spans="1:11" ht="29.25" customHeight="1">
      <c r="A469" s="413"/>
      <c r="B469" s="413"/>
      <c r="C469" s="413"/>
      <c r="D469" s="413"/>
      <c r="E469" s="413"/>
      <c r="F469" s="413"/>
      <c r="G469" s="413"/>
      <c r="H469" s="413"/>
      <c r="I469" s="413"/>
      <c r="J469" s="413"/>
      <c r="K469" s="413"/>
    </row>
    <row r="470" spans="1:11" ht="29.25" customHeight="1">
      <c r="A470" s="413"/>
      <c r="B470" s="413"/>
      <c r="C470" s="413"/>
      <c r="D470" s="413"/>
      <c r="E470" s="413"/>
      <c r="F470" s="413"/>
      <c r="G470" s="413"/>
      <c r="H470" s="413"/>
      <c r="I470" s="413"/>
      <c r="J470" s="413"/>
      <c r="K470" s="413"/>
    </row>
    <row r="471" spans="1:11" ht="29.25" customHeight="1">
      <c r="A471" s="413"/>
      <c r="B471" s="413"/>
      <c r="C471" s="413"/>
      <c r="D471" s="413"/>
      <c r="E471" s="413"/>
      <c r="F471" s="413"/>
      <c r="G471" s="413"/>
      <c r="H471" s="413"/>
      <c r="I471" s="413"/>
      <c r="J471" s="413"/>
      <c r="K471" s="413"/>
    </row>
    <row r="472" spans="1:11" ht="29.25" customHeight="1">
      <c r="A472" s="413"/>
      <c r="B472" s="413"/>
      <c r="C472" s="413"/>
      <c r="D472" s="413"/>
      <c r="E472" s="413"/>
      <c r="F472" s="413"/>
      <c r="G472" s="413"/>
      <c r="H472" s="413"/>
      <c r="I472" s="413"/>
      <c r="J472" s="413"/>
      <c r="K472" s="413"/>
    </row>
    <row r="473" spans="1:11" ht="29.25" customHeight="1">
      <c r="A473" s="413"/>
      <c r="B473" s="413"/>
      <c r="C473" s="413"/>
      <c r="D473" s="413"/>
      <c r="E473" s="413"/>
      <c r="F473" s="413"/>
      <c r="G473" s="413"/>
      <c r="H473" s="413"/>
      <c r="I473" s="413"/>
      <c r="J473" s="413"/>
      <c r="K473" s="413"/>
    </row>
    <row r="474" spans="1:11" ht="29.25" customHeight="1">
      <c r="A474" s="413"/>
      <c r="B474" s="413"/>
      <c r="C474" s="413"/>
      <c r="D474" s="413"/>
      <c r="E474" s="413"/>
      <c r="F474" s="413"/>
      <c r="G474" s="413"/>
      <c r="H474" s="413"/>
      <c r="I474" s="413"/>
      <c r="J474" s="413"/>
      <c r="K474" s="413"/>
    </row>
    <row r="475" spans="1:11" ht="29.25" customHeight="1">
      <c r="A475" s="413"/>
      <c r="B475" s="413"/>
      <c r="C475" s="413"/>
      <c r="D475" s="413"/>
      <c r="E475" s="413"/>
      <c r="F475" s="413"/>
      <c r="G475" s="413"/>
      <c r="H475" s="413"/>
      <c r="I475" s="413"/>
      <c r="J475" s="413"/>
      <c r="K475" s="413"/>
    </row>
    <row r="476" spans="1:11" ht="29.25" customHeight="1">
      <c r="A476" s="413"/>
      <c r="B476" s="413"/>
      <c r="C476" s="413"/>
      <c r="D476" s="413"/>
      <c r="E476" s="413"/>
      <c r="F476" s="413"/>
      <c r="G476" s="413"/>
      <c r="H476" s="413"/>
      <c r="I476" s="413"/>
      <c r="J476" s="413"/>
      <c r="K476" s="413"/>
    </row>
    <row r="477" spans="1:11" ht="29.25" customHeight="1">
      <c r="A477" s="413"/>
      <c r="B477" s="413"/>
      <c r="C477" s="413"/>
      <c r="D477" s="413"/>
      <c r="E477" s="413"/>
      <c r="F477" s="413"/>
      <c r="G477" s="413"/>
      <c r="H477" s="413"/>
      <c r="I477" s="413"/>
      <c r="J477" s="413"/>
      <c r="K477" s="413"/>
    </row>
    <row r="478" spans="1:11" ht="29.25" customHeight="1">
      <c r="A478" s="413"/>
      <c r="B478" s="413"/>
      <c r="C478" s="413"/>
      <c r="D478" s="413"/>
      <c r="E478" s="413"/>
      <c r="F478" s="413"/>
      <c r="G478" s="413"/>
      <c r="H478" s="413"/>
      <c r="I478" s="413"/>
      <c r="J478" s="413"/>
      <c r="K478" s="413"/>
    </row>
    <row r="479" spans="1:11" ht="29.25" customHeight="1">
      <c r="A479" s="413"/>
      <c r="B479" s="413"/>
      <c r="C479" s="413"/>
      <c r="D479" s="413"/>
      <c r="E479" s="413"/>
      <c r="F479" s="413"/>
      <c r="G479" s="413"/>
      <c r="H479" s="413"/>
      <c r="I479" s="413"/>
      <c r="J479" s="413"/>
      <c r="K479" s="413"/>
    </row>
    <row r="480" spans="1:11" ht="29.25" customHeight="1">
      <c r="A480" s="413"/>
      <c r="B480" s="413"/>
      <c r="C480" s="413"/>
      <c r="D480" s="413"/>
      <c r="E480" s="413"/>
      <c r="F480" s="413"/>
      <c r="G480" s="413"/>
      <c r="H480" s="413"/>
      <c r="I480" s="413"/>
      <c r="J480" s="413"/>
      <c r="K480" s="413"/>
    </row>
    <row r="481" spans="1:11" ht="29.25" customHeight="1">
      <c r="A481" s="413"/>
      <c r="B481" s="413"/>
      <c r="C481" s="413"/>
      <c r="D481" s="413"/>
      <c r="E481" s="413"/>
      <c r="F481" s="413"/>
      <c r="G481" s="413"/>
      <c r="H481" s="413"/>
      <c r="I481" s="413"/>
      <c r="J481" s="413"/>
      <c r="K481" s="413"/>
    </row>
    <row r="482" spans="1:11" ht="29.25" customHeight="1">
      <c r="A482" s="413"/>
      <c r="B482" s="413"/>
      <c r="C482" s="413"/>
      <c r="D482" s="413"/>
      <c r="E482" s="413"/>
      <c r="F482" s="413"/>
      <c r="G482" s="413"/>
      <c r="H482" s="413"/>
      <c r="I482" s="413"/>
      <c r="J482" s="413"/>
      <c r="K482" s="413"/>
    </row>
    <row r="483" spans="1:11" ht="29.25" customHeight="1">
      <c r="A483" s="413"/>
      <c r="B483" s="413"/>
      <c r="C483" s="413"/>
      <c r="D483" s="413"/>
      <c r="E483" s="413"/>
      <c r="F483" s="413"/>
      <c r="G483" s="413"/>
      <c r="H483" s="413"/>
      <c r="I483" s="413"/>
      <c r="J483" s="413"/>
      <c r="K483" s="413"/>
    </row>
    <row r="484" spans="1:11" ht="29.25" customHeight="1">
      <c r="A484" s="413"/>
      <c r="B484" s="413"/>
      <c r="C484" s="413"/>
      <c r="D484" s="413"/>
      <c r="E484" s="413"/>
      <c r="F484" s="413"/>
      <c r="G484" s="413"/>
      <c r="H484" s="413"/>
      <c r="I484" s="413"/>
      <c r="J484" s="413"/>
      <c r="K484" s="413"/>
    </row>
    <row r="485" spans="1:11" ht="29.25" customHeight="1">
      <c r="A485" s="413"/>
      <c r="B485" s="413"/>
      <c r="C485" s="413"/>
      <c r="D485" s="413"/>
      <c r="E485" s="413"/>
      <c r="F485" s="413"/>
      <c r="G485" s="413"/>
      <c r="H485" s="413"/>
      <c r="I485" s="413"/>
      <c r="J485" s="413"/>
      <c r="K485" s="413"/>
    </row>
    <row r="486" spans="1:11" ht="29.25" customHeight="1">
      <c r="A486" s="413"/>
      <c r="B486" s="413"/>
      <c r="C486" s="413"/>
      <c r="D486" s="413"/>
      <c r="E486" s="413"/>
      <c r="F486" s="413"/>
      <c r="G486" s="413"/>
      <c r="H486" s="413"/>
      <c r="I486" s="413"/>
      <c r="J486" s="413"/>
      <c r="K486" s="413"/>
    </row>
    <row r="487" spans="1:11" ht="29.25" customHeight="1">
      <c r="A487" s="413"/>
      <c r="B487" s="413"/>
      <c r="C487" s="413"/>
      <c r="D487" s="413"/>
      <c r="E487" s="413"/>
      <c r="F487" s="413"/>
      <c r="G487" s="413"/>
      <c r="H487" s="413"/>
      <c r="I487" s="413"/>
      <c r="J487" s="413"/>
      <c r="K487" s="413"/>
    </row>
    <row r="488" spans="1:11" ht="29.25" customHeight="1">
      <c r="A488" s="413"/>
      <c r="B488" s="413"/>
      <c r="C488" s="413"/>
      <c r="D488" s="413"/>
      <c r="E488" s="413"/>
      <c r="F488" s="413"/>
      <c r="G488" s="413"/>
      <c r="H488" s="413"/>
      <c r="I488" s="413"/>
      <c r="J488" s="413"/>
      <c r="K488" s="413"/>
    </row>
    <row r="489" spans="1:11" ht="29.25" customHeight="1">
      <c r="A489" s="413"/>
      <c r="B489" s="413"/>
      <c r="C489" s="413"/>
      <c r="D489" s="413"/>
      <c r="E489" s="413"/>
      <c r="F489" s="413"/>
      <c r="G489" s="413"/>
      <c r="H489" s="413"/>
      <c r="I489" s="413"/>
      <c r="J489" s="413"/>
      <c r="K489" s="413"/>
    </row>
    <row r="490" spans="1:11" ht="29.25" customHeight="1">
      <c r="A490" s="413"/>
      <c r="B490" s="413"/>
      <c r="C490" s="413"/>
      <c r="D490" s="413"/>
      <c r="E490" s="413"/>
      <c r="F490" s="413"/>
      <c r="G490" s="413"/>
      <c r="H490" s="413"/>
      <c r="I490" s="413"/>
      <c r="J490" s="413"/>
      <c r="K490" s="413"/>
    </row>
    <row r="491" spans="1:11" ht="29.25" customHeight="1">
      <c r="A491" s="413"/>
      <c r="B491" s="413"/>
      <c r="C491" s="413"/>
      <c r="D491" s="413"/>
      <c r="E491" s="413"/>
      <c r="F491" s="413"/>
      <c r="G491" s="413"/>
      <c r="H491" s="413"/>
      <c r="I491" s="413"/>
      <c r="J491" s="413"/>
      <c r="K491" s="413"/>
    </row>
    <row r="492" spans="1:11" ht="29.25" customHeight="1">
      <c r="A492" s="413"/>
      <c r="B492" s="413"/>
      <c r="C492" s="413"/>
      <c r="D492" s="413"/>
      <c r="E492" s="413"/>
      <c r="F492" s="413"/>
      <c r="G492" s="413"/>
      <c r="H492" s="413"/>
      <c r="I492" s="413"/>
      <c r="J492" s="413"/>
      <c r="K492" s="413"/>
    </row>
    <row r="493" spans="1:11" ht="29.25" customHeight="1">
      <c r="A493" s="413"/>
      <c r="B493" s="413"/>
      <c r="C493" s="413"/>
      <c r="D493" s="413"/>
      <c r="E493" s="413"/>
      <c r="F493" s="413"/>
      <c r="G493" s="413"/>
      <c r="H493" s="413"/>
      <c r="I493" s="413"/>
      <c r="J493" s="413"/>
      <c r="K493" s="413"/>
    </row>
    <row r="494" spans="1:11" ht="29.25" customHeight="1">
      <c r="A494" s="413"/>
      <c r="B494" s="413"/>
      <c r="C494" s="413"/>
      <c r="D494" s="413"/>
      <c r="E494" s="413"/>
      <c r="F494" s="413"/>
      <c r="G494" s="413"/>
      <c r="H494" s="413"/>
      <c r="I494" s="413"/>
      <c r="J494" s="413"/>
      <c r="K494" s="413"/>
    </row>
    <row r="495" spans="1:11" ht="29.25" customHeight="1">
      <c r="A495" s="413"/>
      <c r="B495" s="413"/>
      <c r="C495" s="413"/>
      <c r="D495" s="413"/>
      <c r="E495" s="413"/>
      <c r="F495" s="413"/>
      <c r="G495" s="413"/>
      <c r="H495" s="413"/>
      <c r="I495" s="413"/>
      <c r="J495" s="413"/>
      <c r="K495" s="413"/>
    </row>
    <row r="496" spans="1:11" ht="29.25" customHeight="1">
      <c r="A496" s="413"/>
      <c r="B496" s="413"/>
      <c r="C496" s="413"/>
      <c r="D496" s="413"/>
      <c r="E496" s="413"/>
      <c r="F496" s="413"/>
      <c r="G496" s="413"/>
      <c r="H496" s="413"/>
      <c r="I496" s="413"/>
      <c r="J496" s="413"/>
      <c r="K496" s="413"/>
    </row>
    <row r="497" spans="1:11" ht="29.25" customHeight="1">
      <c r="A497" s="413"/>
      <c r="B497" s="413"/>
      <c r="C497" s="413"/>
      <c r="D497" s="413"/>
      <c r="E497" s="413"/>
      <c r="F497" s="413"/>
      <c r="G497" s="413"/>
      <c r="H497" s="413"/>
      <c r="I497" s="413"/>
      <c r="J497" s="413"/>
      <c r="K497" s="413"/>
    </row>
    <row r="498" spans="1:11" ht="29.25" customHeight="1">
      <c r="A498" s="413"/>
      <c r="B498" s="413"/>
      <c r="C498" s="413"/>
      <c r="D498" s="413"/>
      <c r="E498" s="413"/>
      <c r="F498" s="413"/>
      <c r="G498" s="413"/>
      <c r="H498" s="413"/>
      <c r="I498" s="413"/>
      <c r="J498" s="413"/>
      <c r="K498" s="413"/>
    </row>
    <row r="499" spans="1:11" ht="29.25" customHeight="1">
      <c r="A499" s="413"/>
      <c r="B499" s="413"/>
      <c r="C499" s="413"/>
      <c r="D499" s="413"/>
      <c r="E499" s="413"/>
      <c r="F499" s="413"/>
      <c r="G499" s="413"/>
      <c r="H499" s="413"/>
      <c r="I499" s="413"/>
      <c r="J499" s="413"/>
      <c r="K499" s="413"/>
    </row>
    <row r="500" spans="1:11" ht="29.25" customHeight="1">
      <c r="A500" s="413"/>
      <c r="B500" s="413"/>
      <c r="C500" s="413"/>
      <c r="D500" s="413"/>
      <c r="E500" s="413"/>
      <c r="F500" s="413"/>
      <c r="G500" s="413"/>
      <c r="H500" s="413"/>
      <c r="I500" s="413"/>
      <c r="J500" s="413"/>
      <c r="K500" s="413"/>
    </row>
    <row r="501" spans="1:11" ht="29.25" customHeight="1">
      <c r="A501" s="413"/>
      <c r="B501" s="413"/>
      <c r="C501" s="413"/>
      <c r="D501" s="413"/>
      <c r="E501" s="413"/>
      <c r="F501" s="413"/>
      <c r="G501" s="413"/>
      <c r="H501" s="413"/>
      <c r="I501" s="413"/>
      <c r="J501" s="413"/>
      <c r="K501" s="413"/>
    </row>
    <row r="502" spans="1:11" ht="29.25" customHeight="1">
      <c r="A502" s="413"/>
      <c r="B502" s="413"/>
      <c r="C502" s="413"/>
      <c r="D502" s="413"/>
      <c r="E502" s="413"/>
      <c r="F502" s="413"/>
      <c r="G502" s="413"/>
      <c r="H502" s="413"/>
      <c r="I502" s="413"/>
      <c r="J502" s="413"/>
      <c r="K502" s="413"/>
    </row>
    <row r="503" spans="1:11" ht="29.25" customHeight="1">
      <c r="A503" s="413"/>
      <c r="B503" s="413"/>
      <c r="C503" s="413"/>
      <c r="D503" s="413"/>
      <c r="E503" s="413"/>
      <c r="F503" s="413"/>
      <c r="G503" s="413"/>
      <c r="H503" s="413"/>
      <c r="I503" s="413"/>
      <c r="J503" s="413"/>
      <c r="K503" s="413"/>
    </row>
    <row r="504" spans="1:11" ht="29.25" customHeight="1">
      <c r="A504" s="413"/>
      <c r="B504" s="413"/>
      <c r="C504" s="413"/>
      <c r="D504" s="413"/>
      <c r="E504" s="413"/>
      <c r="F504" s="413"/>
      <c r="G504" s="413"/>
      <c r="H504" s="413"/>
      <c r="I504" s="413"/>
      <c r="J504" s="413"/>
      <c r="K504" s="413"/>
    </row>
    <row r="505" spans="1:11" ht="29.25" customHeight="1">
      <c r="A505" s="413"/>
      <c r="B505" s="413"/>
      <c r="C505" s="413"/>
      <c r="D505" s="413"/>
      <c r="E505" s="413"/>
      <c r="F505" s="413"/>
      <c r="G505" s="413"/>
      <c r="H505" s="413"/>
      <c r="I505" s="413"/>
      <c r="J505" s="413"/>
      <c r="K505" s="413"/>
    </row>
    <row r="506" spans="1:11" ht="29.25" customHeight="1">
      <c r="A506" s="413"/>
      <c r="B506" s="413"/>
      <c r="C506" s="413"/>
      <c r="D506" s="413"/>
      <c r="E506" s="413"/>
      <c r="F506" s="413"/>
      <c r="G506" s="413"/>
      <c r="H506" s="413"/>
      <c r="I506" s="413"/>
      <c r="J506" s="413"/>
      <c r="K506" s="413"/>
    </row>
    <row r="507" spans="1:11" ht="29.25" customHeight="1">
      <c r="A507" s="413"/>
      <c r="B507" s="413"/>
      <c r="C507" s="413"/>
      <c r="D507" s="413"/>
      <c r="E507" s="413"/>
      <c r="F507" s="413"/>
      <c r="G507" s="413"/>
      <c r="H507" s="413"/>
      <c r="I507" s="413"/>
      <c r="J507" s="413"/>
      <c r="K507" s="413"/>
    </row>
    <row r="508" spans="1:11" ht="29.25" customHeight="1">
      <c r="A508" s="413"/>
      <c r="B508" s="413"/>
      <c r="C508" s="413"/>
      <c r="D508" s="413"/>
      <c r="E508" s="413"/>
      <c r="F508" s="413"/>
      <c r="G508" s="413"/>
      <c r="H508" s="413"/>
      <c r="I508" s="413"/>
      <c r="J508" s="413"/>
      <c r="K508" s="413"/>
    </row>
    <row r="509" spans="1:11" ht="29.25" customHeight="1">
      <c r="A509" s="413"/>
      <c r="B509" s="413"/>
      <c r="C509" s="413"/>
      <c r="D509" s="413"/>
      <c r="E509" s="413"/>
      <c r="F509" s="413"/>
      <c r="G509" s="413"/>
      <c r="H509" s="413"/>
      <c r="I509" s="413"/>
      <c r="J509" s="413"/>
      <c r="K509" s="413"/>
    </row>
    <row r="510" spans="1:11" ht="29.25" customHeight="1">
      <c r="A510" s="413"/>
      <c r="B510" s="413"/>
      <c r="C510" s="413"/>
      <c r="D510" s="413"/>
      <c r="E510" s="413"/>
      <c r="F510" s="413"/>
      <c r="G510" s="413"/>
      <c r="H510" s="413"/>
      <c r="I510" s="413"/>
      <c r="J510" s="413"/>
      <c r="K510" s="413"/>
    </row>
    <row r="511" spans="1:11" ht="29.25" customHeight="1">
      <c r="A511" s="413"/>
      <c r="B511" s="413"/>
      <c r="C511" s="413"/>
      <c r="D511" s="413"/>
      <c r="E511" s="413"/>
      <c r="F511" s="413"/>
      <c r="G511" s="413"/>
      <c r="H511" s="413"/>
      <c r="I511" s="413"/>
      <c r="J511" s="413"/>
      <c r="K511" s="413"/>
    </row>
    <row r="512" spans="1:11" ht="29.25" customHeight="1">
      <c r="A512" s="413"/>
      <c r="B512" s="413"/>
      <c r="C512" s="413"/>
      <c r="D512" s="413"/>
      <c r="E512" s="413"/>
      <c r="F512" s="413"/>
      <c r="G512" s="413"/>
      <c r="H512" s="413"/>
      <c r="I512" s="413"/>
      <c r="J512" s="413"/>
      <c r="K512" s="413"/>
    </row>
    <row r="513" spans="1:11" ht="29.25" customHeight="1">
      <c r="A513" s="413"/>
      <c r="B513" s="413"/>
      <c r="C513" s="413"/>
      <c r="D513" s="413"/>
      <c r="E513" s="413"/>
      <c r="F513" s="413"/>
      <c r="G513" s="413"/>
      <c r="H513" s="413"/>
      <c r="I513" s="413"/>
      <c r="J513" s="413"/>
      <c r="K513" s="413"/>
    </row>
    <row r="514" spans="1:11" ht="29.25" customHeight="1">
      <c r="A514" s="413"/>
      <c r="B514" s="413"/>
      <c r="C514" s="413"/>
      <c r="D514" s="413"/>
      <c r="E514" s="413"/>
      <c r="F514" s="413"/>
      <c r="G514" s="413"/>
      <c r="H514" s="413"/>
      <c r="I514" s="413"/>
      <c r="J514" s="413"/>
      <c r="K514" s="413"/>
    </row>
    <row r="515" spans="1:11" ht="29.25" customHeight="1">
      <c r="A515" s="413"/>
      <c r="B515" s="413"/>
      <c r="C515" s="413"/>
      <c r="D515" s="413"/>
      <c r="E515" s="413"/>
      <c r="F515" s="413"/>
      <c r="G515" s="413"/>
      <c r="H515" s="413"/>
      <c r="I515" s="413"/>
      <c r="J515" s="413"/>
      <c r="K515" s="413"/>
    </row>
    <row r="516" spans="1:11" ht="29.25" customHeight="1">
      <c r="A516" s="413"/>
      <c r="B516" s="413"/>
      <c r="C516" s="413"/>
      <c r="D516" s="413"/>
      <c r="E516" s="413"/>
      <c r="F516" s="413"/>
      <c r="G516" s="413"/>
      <c r="H516" s="413"/>
      <c r="I516" s="413"/>
      <c r="J516" s="413"/>
      <c r="K516" s="413"/>
    </row>
    <row r="517" spans="1:11" ht="29.25" customHeight="1">
      <c r="A517" s="413"/>
      <c r="B517" s="413"/>
      <c r="C517" s="413"/>
      <c r="D517" s="413"/>
      <c r="E517" s="413"/>
      <c r="F517" s="413"/>
      <c r="G517" s="413"/>
      <c r="H517" s="413"/>
      <c r="I517" s="413"/>
      <c r="J517" s="413"/>
      <c r="K517" s="413"/>
    </row>
    <row r="518" spans="1:11" ht="29.25" customHeight="1">
      <c r="A518" s="413"/>
      <c r="B518" s="413"/>
      <c r="C518" s="413"/>
      <c r="D518" s="413"/>
      <c r="E518" s="413"/>
      <c r="F518" s="413"/>
      <c r="G518" s="413"/>
      <c r="H518" s="413"/>
      <c r="I518" s="413"/>
      <c r="J518" s="413"/>
      <c r="K518" s="413"/>
    </row>
    <row r="519" spans="1:11" ht="29.25" customHeight="1">
      <c r="A519" s="413"/>
      <c r="B519" s="413"/>
      <c r="C519" s="413"/>
      <c r="D519" s="413"/>
      <c r="E519" s="413"/>
      <c r="F519" s="413"/>
      <c r="G519" s="413"/>
      <c r="H519" s="413"/>
      <c r="I519" s="413"/>
      <c r="J519" s="413"/>
      <c r="K519" s="413"/>
    </row>
    <row r="520" spans="1:11" ht="29.25" customHeight="1">
      <c r="A520" s="413"/>
      <c r="B520" s="413"/>
      <c r="C520" s="413"/>
      <c r="D520" s="413"/>
      <c r="E520" s="413"/>
      <c r="F520" s="413"/>
      <c r="G520" s="413"/>
      <c r="H520" s="413"/>
      <c r="I520" s="413"/>
      <c r="J520" s="413"/>
      <c r="K520" s="413"/>
    </row>
    <row r="521" spans="1:11" ht="29.25" customHeight="1">
      <c r="A521" s="413"/>
      <c r="B521" s="413"/>
      <c r="C521" s="413"/>
      <c r="D521" s="413"/>
      <c r="E521" s="413"/>
      <c r="F521" s="413"/>
      <c r="G521" s="413"/>
      <c r="H521" s="413"/>
      <c r="I521" s="413"/>
      <c r="J521" s="413"/>
      <c r="K521" s="413"/>
    </row>
    <row r="522" spans="1:11" ht="29.25" customHeight="1">
      <c r="A522" s="413"/>
      <c r="B522" s="413"/>
      <c r="C522" s="413"/>
      <c r="D522" s="413"/>
      <c r="E522" s="413"/>
      <c r="F522" s="413"/>
      <c r="G522" s="413"/>
      <c r="H522" s="413"/>
      <c r="I522" s="413"/>
      <c r="J522" s="413"/>
      <c r="K522" s="413"/>
    </row>
    <row r="523" spans="1:11" ht="29.25" customHeight="1">
      <c r="A523" s="413"/>
      <c r="B523" s="413"/>
      <c r="C523" s="413"/>
      <c r="D523" s="413"/>
      <c r="E523" s="413"/>
      <c r="F523" s="413"/>
      <c r="G523" s="413"/>
      <c r="H523" s="413"/>
      <c r="I523" s="413"/>
      <c r="J523" s="413"/>
      <c r="K523" s="413"/>
    </row>
    <row r="524" spans="1:11" ht="29.25" customHeight="1">
      <c r="A524" s="413"/>
      <c r="B524" s="413"/>
      <c r="C524" s="413"/>
      <c r="D524" s="413"/>
      <c r="E524" s="413"/>
      <c r="F524" s="413"/>
      <c r="G524" s="413"/>
      <c r="H524" s="413"/>
      <c r="I524" s="413"/>
      <c r="J524" s="413"/>
      <c r="K524" s="413"/>
    </row>
    <row r="525" spans="1:11" ht="29.25" customHeight="1">
      <c r="A525" s="413"/>
      <c r="B525" s="413"/>
      <c r="C525" s="413"/>
      <c r="D525" s="413"/>
      <c r="E525" s="413"/>
      <c r="F525" s="413"/>
      <c r="G525" s="413"/>
      <c r="H525" s="413"/>
      <c r="I525" s="413"/>
      <c r="J525" s="413"/>
      <c r="K525" s="413"/>
    </row>
    <row r="526" spans="1:11" ht="29.25" customHeight="1">
      <c r="A526" s="413"/>
      <c r="B526" s="413"/>
      <c r="C526" s="413"/>
      <c r="D526" s="413"/>
      <c r="E526" s="413"/>
      <c r="F526" s="413"/>
      <c r="G526" s="413"/>
      <c r="H526" s="413"/>
      <c r="I526" s="413"/>
      <c r="J526" s="413"/>
      <c r="K526" s="413"/>
    </row>
    <row r="527" spans="1:11" ht="29.25" customHeight="1">
      <c r="A527" s="413"/>
      <c r="B527" s="413"/>
      <c r="C527" s="413"/>
      <c r="D527" s="413"/>
      <c r="E527" s="413"/>
      <c r="F527" s="413"/>
      <c r="G527" s="413"/>
      <c r="H527" s="413"/>
      <c r="I527" s="413"/>
      <c r="J527" s="413"/>
      <c r="K527" s="413"/>
    </row>
    <row r="528" spans="1:11" ht="29.25" customHeight="1">
      <c r="A528" s="413"/>
      <c r="B528" s="413"/>
      <c r="C528" s="413"/>
      <c r="D528" s="413"/>
      <c r="E528" s="413"/>
      <c r="F528" s="413"/>
      <c r="G528" s="413"/>
      <c r="H528" s="413"/>
      <c r="I528" s="413"/>
      <c r="J528" s="413"/>
      <c r="K528" s="413"/>
    </row>
    <row r="529" spans="1:11" ht="29.25" customHeight="1">
      <c r="A529" s="413"/>
      <c r="B529" s="413"/>
      <c r="C529" s="413"/>
      <c r="D529" s="413"/>
      <c r="E529" s="413"/>
      <c r="F529" s="413"/>
      <c r="G529" s="413"/>
      <c r="H529" s="413"/>
      <c r="I529" s="413"/>
      <c r="J529" s="413"/>
      <c r="K529" s="413"/>
    </row>
    <row r="530" spans="1:11" ht="29.25" customHeight="1">
      <c r="A530" s="413"/>
      <c r="B530" s="413"/>
      <c r="C530" s="413"/>
      <c r="D530" s="413"/>
      <c r="E530" s="413"/>
      <c r="F530" s="413"/>
      <c r="G530" s="413"/>
      <c r="H530" s="413"/>
      <c r="I530" s="413"/>
      <c r="J530" s="413"/>
      <c r="K530" s="413"/>
    </row>
    <row r="531" spans="1:11" ht="29.25" customHeight="1">
      <c r="A531" s="413"/>
      <c r="B531" s="413"/>
      <c r="C531" s="413"/>
      <c r="D531" s="413"/>
      <c r="E531" s="413"/>
      <c r="F531" s="413"/>
      <c r="G531" s="413"/>
      <c r="H531" s="413"/>
      <c r="I531" s="413"/>
      <c r="J531" s="413"/>
      <c r="K531" s="413"/>
    </row>
    <row r="532" spans="1:11" ht="29.25" customHeight="1">
      <c r="A532" s="413"/>
      <c r="B532" s="413"/>
      <c r="C532" s="413"/>
      <c r="D532" s="413"/>
      <c r="E532" s="413"/>
      <c r="F532" s="413"/>
      <c r="G532" s="413"/>
      <c r="H532" s="413"/>
      <c r="I532" s="413"/>
      <c r="J532" s="413"/>
      <c r="K532" s="413"/>
    </row>
    <row r="533" spans="1:11" ht="29.25" customHeight="1">
      <c r="A533" s="413"/>
      <c r="B533" s="413"/>
      <c r="C533" s="413"/>
      <c r="D533" s="413"/>
      <c r="E533" s="413"/>
      <c r="F533" s="413"/>
      <c r="G533" s="413"/>
      <c r="H533" s="413"/>
      <c r="I533" s="413"/>
      <c r="J533" s="413"/>
      <c r="K533" s="413"/>
    </row>
    <row r="534" spans="1:11" ht="29.25" customHeight="1">
      <c r="A534" s="413"/>
      <c r="B534" s="413"/>
      <c r="C534" s="413"/>
      <c r="D534" s="413"/>
      <c r="E534" s="413"/>
      <c r="F534" s="413"/>
      <c r="G534" s="413"/>
      <c r="H534" s="413"/>
      <c r="I534" s="413"/>
      <c r="J534" s="413"/>
      <c r="K534" s="413"/>
    </row>
    <row r="535" spans="1:11" ht="29.25" customHeight="1">
      <c r="A535" s="413"/>
      <c r="B535" s="413"/>
      <c r="C535" s="413"/>
      <c r="D535" s="413"/>
      <c r="E535" s="413"/>
      <c r="F535" s="413"/>
      <c r="G535" s="413"/>
      <c r="H535" s="413"/>
      <c r="I535" s="413"/>
      <c r="J535" s="413"/>
      <c r="K535" s="413"/>
    </row>
    <row r="536" spans="1:11" ht="29.25" customHeight="1">
      <c r="A536" s="413"/>
      <c r="B536" s="413"/>
      <c r="C536" s="413"/>
      <c r="D536" s="413"/>
      <c r="E536" s="413"/>
      <c r="F536" s="413"/>
      <c r="G536" s="413"/>
      <c r="H536" s="413"/>
      <c r="I536" s="413"/>
      <c r="J536" s="413"/>
      <c r="K536" s="413"/>
    </row>
    <row r="537" spans="1:11" ht="29.25" customHeight="1">
      <c r="A537" s="413"/>
      <c r="B537" s="413"/>
      <c r="C537" s="413"/>
      <c r="D537" s="413"/>
      <c r="E537" s="413"/>
      <c r="F537" s="413"/>
      <c r="G537" s="413"/>
      <c r="H537" s="413"/>
      <c r="I537" s="413"/>
      <c r="J537" s="413"/>
      <c r="K537" s="413"/>
    </row>
    <row r="538" spans="1:11" ht="29.25" customHeight="1">
      <c r="A538" s="413"/>
      <c r="B538" s="413"/>
      <c r="C538" s="413"/>
      <c r="D538" s="413"/>
      <c r="E538" s="413"/>
      <c r="F538" s="413"/>
      <c r="G538" s="413"/>
      <c r="H538" s="413"/>
      <c r="I538" s="413"/>
      <c r="J538" s="413"/>
      <c r="K538" s="413"/>
    </row>
    <row r="539" spans="1:11" ht="29.25" customHeight="1">
      <c r="A539" s="413"/>
      <c r="B539" s="413"/>
      <c r="C539" s="413"/>
      <c r="D539" s="413"/>
      <c r="E539" s="413"/>
      <c r="F539" s="413"/>
      <c r="G539" s="413"/>
      <c r="H539" s="413"/>
      <c r="I539" s="413"/>
      <c r="J539" s="413"/>
      <c r="K539" s="413"/>
    </row>
    <row r="540" spans="1:11" ht="29.25" customHeight="1">
      <c r="A540" s="413"/>
      <c r="B540" s="413"/>
      <c r="C540" s="413"/>
      <c r="D540" s="413"/>
      <c r="E540" s="413"/>
      <c r="F540" s="413"/>
      <c r="G540" s="413"/>
      <c r="H540" s="413"/>
      <c r="I540" s="413"/>
      <c r="J540" s="413"/>
      <c r="K540" s="413"/>
    </row>
    <row r="541" spans="1:11" ht="29.25" customHeight="1">
      <c r="A541" s="413"/>
      <c r="B541" s="413"/>
      <c r="C541" s="413"/>
      <c r="D541" s="413"/>
      <c r="E541" s="413"/>
      <c r="F541" s="413"/>
      <c r="G541" s="413"/>
      <c r="H541" s="413"/>
      <c r="I541" s="413"/>
      <c r="J541" s="413"/>
      <c r="K541" s="413"/>
    </row>
    <row r="542" spans="1:11" ht="29.25" customHeight="1">
      <c r="A542" s="413"/>
      <c r="B542" s="413"/>
      <c r="C542" s="413"/>
      <c r="D542" s="413"/>
      <c r="E542" s="413"/>
      <c r="F542" s="413"/>
      <c r="G542" s="413"/>
      <c r="H542" s="413"/>
      <c r="I542" s="413"/>
      <c r="J542" s="413"/>
      <c r="K542" s="413"/>
    </row>
    <row r="543" spans="1:11" ht="29.25" customHeight="1">
      <c r="A543" s="413"/>
      <c r="B543" s="413"/>
      <c r="C543" s="413"/>
      <c r="D543" s="413"/>
      <c r="E543" s="413"/>
      <c r="F543" s="413"/>
      <c r="G543" s="413"/>
      <c r="H543" s="413"/>
      <c r="I543" s="413"/>
      <c r="J543" s="413"/>
      <c r="K543" s="413"/>
    </row>
    <row r="544" spans="1:11" ht="29.25" customHeight="1">
      <c r="A544" s="413"/>
      <c r="B544" s="413"/>
      <c r="C544" s="413"/>
      <c r="D544" s="413"/>
      <c r="E544" s="413"/>
      <c r="F544" s="413"/>
      <c r="G544" s="413"/>
      <c r="H544" s="413"/>
      <c r="I544" s="413"/>
      <c r="J544" s="413"/>
      <c r="K544" s="413"/>
    </row>
    <row r="545" spans="1:11" ht="29.25" customHeight="1">
      <c r="A545" s="413"/>
      <c r="B545" s="413"/>
      <c r="C545" s="413"/>
      <c r="D545" s="413"/>
      <c r="E545" s="413"/>
      <c r="F545" s="413"/>
      <c r="G545" s="413"/>
      <c r="H545" s="413"/>
      <c r="I545" s="413"/>
      <c r="J545" s="413"/>
      <c r="K545" s="413"/>
    </row>
    <row r="546" spans="1:11" ht="29.25" customHeight="1">
      <c r="A546" s="413"/>
      <c r="B546" s="413"/>
      <c r="C546" s="413"/>
      <c r="D546" s="413"/>
      <c r="E546" s="413"/>
      <c r="F546" s="413"/>
      <c r="G546" s="413"/>
      <c r="H546" s="413"/>
      <c r="I546" s="413"/>
      <c r="J546" s="413"/>
      <c r="K546" s="413"/>
    </row>
    <row r="547" spans="1:11" ht="29.25" customHeight="1">
      <c r="A547" s="413"/>
      <c r="B547" s="413"/>
      <c r="C547" s="413"/>
      <c r="D547" s="413"/>
      <c r="E547" s="413"/>
      <c r="F547" s="413"/>
      <c r="G547" s="413"/>
      <c r="H547" s="413"/>
      <c r="I547" s="413"/>
      <c r="J547" s="413"/>
      <c r="K547" s="413"/>
    </row>
    <row r="548" spans="1:11" ht="29.25" customHeight="1">
      <c r="A548" s="413"/>
      <c r="B548" s="413"/>
      <c r="C548" s="413"/>
      <c r="D548" s="413"/>
      <c r="E548" s="413"/>
      <c r="F548" s="413"/>
      <c r="G548" s="413"/>
      <c r="H548" s="413"/>
      <c r="I548" s="413"/>
      <c r="J548" s="413"/>
      <c r="K548" s="413"/>
    </row>
    <row r="549" spans="1:11" ht="29.25" customHeight="1">
      <c r="A549" s="413"/>
      <c r="B549" s="413"/>
      <c r="C549" s="413"/>
      <c r="D549" s="413"/>
      <c r="E549" s="413"/>
      <c r="F549" s="413"/>
      <c r="G549" s="413"/>
      <c r="H549" s="413"/>
      <c r="I549" s="413"/>
      <c r="J549" s="413"/>
      <c r="K549" s="413"/>
    </row>
    <row r="550" spans="1:11" ht="29.25" customHeight="1">
      <c r="A550" s="413"/>
      <c r="B550" s="413"/>
      <c r="C550" s="413"/>
      <c r="D550" s="413"/>
      <c r="E550" s="413"/>
      <c r="F550" s="413"/>
      <c r="G550" s="413"/>
      <c r="H550" s="413"/>
      <c r="I550" s="413"/>
      <c r="J550" s="413"/>
      <c r="K550" s="413"/>
    </row>
    <row r="551" spans="1:11" ht="29.25" customHeight="1">
      <c r="A551" s="413"/>
      <c r="B551" s="413"/>
      <c r="C551" s="413"/>
      <c r="D551" s="413"/>
      <c r="E551" s="413"/>
      <c r="F551" s="413"/>
      <c r="G551" s="413"/>
      <c r="H551" s="413"/>
      <c r="I551" s="413"/>
      <c r="J551" s="413"/>
      <c r="K551" s="413"/>
    </row>
    <row r="552" spans="1:11" ht="29.25" customHeight="1">
      <c r="A552" s="413"/>
      <c r="B552" s="413"/>
      <c r="C552" s="413"/>
      <c r="D552" s="413"/>
      <c r="E552" s="413"/>
      <c r="F552" s="413"/>
      <c r="G552" s="413"/>
      <c r="H552" s="413"/>
      <c r="I552" s="413"/>
      <c r="J552" s="413"/>
      <c r="K552" s="413"/>
    </row>
    <row r="553" spans="1:11" ht="29.25" customHeight="1">
      <c r="A553" s="413"/>
      <c r="B553" s="413"/>
      <c r="C553" s="413"/>
      <c r="D553" s="413"/>
      <c r="E553" s="413"/>
      <c r="F553" s="413"/>
      <c r="G553" s="413"/>
      <c r="H553" s="413"/>
      <c r="I553" s="413"/>
      <c r="J553" s="413"/>
      <c r="K553" s="413"/>
    </row>
    <row r="554" spans="1:11" ht="29.25" customHeight="1">
      <c r="A554" s="413"/>
      <c r="B554" s="413"/>
      <c r="C554" s="413"/>
      <c r="D554" s="413"/>
      <c r="E554" s="413"/>
      <c r="F554" s="413"/>
      <c r="G554" s="413"/>
      <c r="H554" s="413"/>
      <c r="I554" s="413"/>
      <c r="J554" s="413"/>
      <c r="K554" s="413"/>
    </row>
    <row r="555" spans="1:11" ht="29.25" customHeight="1">
      <c r="A555" s="413"/>
      <c r="B555" s="413"/>
      <c r="C555" s="413"/>
      <c r="D555" s="413"/>
      <c r="E555" s="413"/>
      <c r="F555" s="413"/>
      <c r="G555" s="413"/>
      <c r="H555" s="413"/>
      <c r="I555" s="413"/>
      <c r="J555" s="413"/>
      <c r="K555" s="413"/>
    </row>
    <row r="556" spans="1:11" ht="29.25" customHeight="1">
      <c r="A556" s="413"/>
      <c r="B556" s="413"/>
      <c r="C556" s="413"/>
      <c r="D556" s="413"/>
      <c r="E556" s="413"/>
      <c r="F556" s="413"/>
      <c r="G556" s="413"/>
      <c r="H556" s="413"/>
      <c r="I556" s="413"/>
      <c r="J556" s="413"/>
      <c r="K556" s="413"/>
    </row>
    <row r="557" spans="1:11" ht="29.25" customHeight="1">
      <c r="A557" s="413"/>
      <c r="B557" s="413"/>
      <c r="C557" s="413"/>
      <c r="D557" s="413"/>
      <c r="E557" s="413"/>
      <c r="F557" s="413"/>
      <c r="G557" s="413"/>
      <c r="H557" s="413"/>
      <c r="I557" s="413"/>
      <c r="J557" s="413"/>
      <c r="K557" s="413"/>
    </row>
    <row r="558" spans="1:11" ht="29.25" customHeight="1">
      <c r="A558" s="413"/>
      <c r="B558" s="413"/>
      <c r="C558" s="413"/>
      <c r="D558" s="413"/>
      <c r="E558" s="413"/>
      <c r="F558" s="413"/>
      <c r="G558" s="413"/>
      <c r="H558" s="413"/>
      <c r="I558" s="413"/>
      <c r="J558" s="413"/>
      <c r="K558" s="413"/>
    </row>
    <row r="559" spans="1:11" ht="29.25" customHeight="1">
      <c r="A559" s="413"/>
      <c r="B559" s="413"/>
      <c r="C559" s="413"/>
      <c r="D559" s="413"/>
      <c r="E559" s="413"/>
      <c r="F559" s="413"/>
      <c r="G559" s="413"/>
      <c r="H559" s="413"/>
      <c r="I559" s="413"/>
      <c r="J559" s="413"/>
      <c r="K559" s="413"/>
    </row>
    <row r="560" spans="1:11" ht="29.25" customHeight="1">
      <c r="A560" s="413"/>
      <c r="B560" s="413"/>
      <c r="C560" s="413"/>
      <c r="D560" s="413"/>
      <c r="E560" s="413"/>
      <c r="F560" s="413"/>
      <c r="G560" s="413"/>
      <c r="H560" s="413"/>
      <c r="I560" s="413"/>
      <c r="J560" s="413"/>
      <c r="K560" s="413"/>
    </row>
    <row r="561" spans="1:11" ht="29.25" customHeight="1">
      <c r="A561" s="413"/>
      <c r="B561" s="413"/>
      <c r="C561" s="413"/>
      <c r="D561" s="413"/>
      <c r="E561" s="413"/>
      <c r="F561" s="413"/>
      <c r="G561" s="413"/>
      <c r="H561" s="413"/>
      <c r="I561" s="413"/>
      <c r="J561" s="413"/>
      <c r="K561" s="413"/>
    </row>
    <row r="562" spans="1:11" ht="29.25" customHeight="1">
      <c r="A562" s="413"/>
      <c r="B562" s="413"/>
      <c r="C562" s="413"/>
      <c r="D562" s="413"/>
      <c r="E562" s="413"/>
      <c r="F562" s="413"/>
      <c r="G562" s="413"/>
      <c r="H562" s="413"/>
      <c r="I562" s="413"/>
      <c r="J562" s="413"/>
      <c r="K562" s="413"/>
    </row>
    <row r="563" spans="1:11" ht="29.25" customHeight="1">
      <c r="A563" s="413"/>
      <c r="B563" s="413"/>
      <c r="C563" s="413"/>
      <c r="D563" s="413"/>
      <c r="E563" s="413"/>
      <c r="F563" s="413"/>
      <c r="G563" s="413"/>
      <c r="H563" s="413"/>
      <c r="I563" s="413"/>
      <c r="J563" s="413"/>
      <c r="K563" s="413"/>
    </row>
    <row r="564" spans="1:11" ht="29.25" customHeight="1">
      <c r="A564" s="413"/>
      <c r="B564" s="413"/>
      <c r="C564" s="413"/>
      <c r="D564" s="413"/>
      <c r="E564" s="413"/>
      <c r="F564" s="413"/>
      <c r="G564" s="413"/>
      <c r="H564" s="413"/>
      <c r="I564" s="413"/>
      <c r="J564" s="413"/>
      <c r="K564" s="413"/>
    </row>
    <row r="565" spans="1:11" ht="29.25" customHeight="1">
      <c r="A565" s="413"/>
      <c r="B565" s="413"/>
      <c r="C565" s="413"/>
      <c r="D565" s="413"/>
      <c r="E565" s="413"/>
      <c r="F565" s="413"/>
      <c r="G565" s="413"/>
      <c r="H565" s="413"/>
      <c r="I565" s="413"/>
      <c r="J565" s="413"/>
      <c r="K565" s="413"/>
    </row>
    <row r="566" spans="1:11" ht="29.25" customHeight="1">
      <c r="A566" s="413"/>
      <c r="B566" s="413"/>
      <c r="C566" s="413"/>
      <c r="D566" s="413"/>
      <c r="E566" s="413"/>
      <c r="F566" s="413"/>
      <c r="G566" s="413"/>
      <c r="H566" s="413"/>
      <c r="I566" s="413"/>
      <c r="J566" s="413"/>
      <c r="K566" s="413"/>
    </row>
    <row r="567" spans="1:11" ht="29.25" customHeight="1">
      <c r="A567" s="413"/>
      <c r="B567" s="413"/>
      <c r="C567" s="413"/>
      <c r="D567" s="413"/>
      <c r="E567" s="413"/>
      <c r="F567" s="413"/>
      <c r="G567" s="413"/>
      <c r="H567" s="413"/>
      <c r="I567" s="413"/>
      <c r="J567" s="413"/>
      <c r="K567" s="413"/>
    </row>
    <row r="568" spans="1:11" ht="29.25" customHeight="1">
      <c r="A568" s="413"/>
      <c r="B568" s="413"/>
      <c r="C568" s="413"/>
      <c r="D568" s="413"/>
      <c r="E568" s="413"/>
      <c r="F568" s="413"/>
      <c r="G568" s="413"/>
      <c r="H568" s="413"/>
      <c r="I568" s="413"/>
      <c r="J568" s="413"/>
      <c r="K568" s="413"/>
    </row>
    <row r="569" spans="1:11" ht="29.25" customHeight="1">
      <c r="A569" s="413"/>
      <c r="B569" s="413"/>
      <c r="C569" s="413"/>
      <c r="D569" s="413"/>
      <c r="E569" s="413"/>
      <c r="F569" s="413"/>
      <c r="G569" s="413"/>
      <c r="H569" s="413"/>
      <c r="I569" s="413"/>
      <c r="J569" s="413"/>
      <c r="K569" s="413"/>
    </row>
    <row r="570" spans="1:11" ht="29.25" customHeight="1">
      <c r="A570" s="413"/>
      <c r="B570" s="413"/>
      <c r="C570" s="413"/>
      <c r="D570" s="413"/>
      <c r="E570" s="413"/>
      <c r="F570" s="413"/>
      <c r="G570" s="413"/>
      <c r="H570" s="413"/>
      <c r="I570" s="413"/>
      <c r="J570" s="413"/>
      <c r="K570" s="413"/>
    </row>
    <row r="571" spans="1:11" ht="29.25" customHeight="1">
      <c r="A571" s="413"/>
      <c r="B571" s="413"/>
      <c r="C571" s="413"/>
      <c r="D571" s="413"/>
      <c r="E571" s="413"/>
      <c r="F571" s="413"/>
      <c r="G571" s="413"/>
      <c r="H571" s="413"/>
      <c r="I571" s="413"/>
      <c r="J571" s="413"/>
      <c r="K571" s="413"/>
    </row>
    <row r="572" spans="1:11" ht="29.25" customHeight="1">
      <c r="A572" s="413"/>
      <c r="B572" s="413"/>
      <c r="C572" s="413"/>
      <c r="D572" s="413"/>
      <c r="E572" s="413"/>
      <c r="F572" s="413"/>
      <c r="G572" s="413"/>
      <c r="H572" s="413"/>
      <c r="I572" s="413"/>
      <c r="J572" s="413"/>
      <c r="K572" s="413"/>
    </row>
    <row r="573" spans="1:11" ht="29.25" customHeight="1">
      <c r="A573" s="413"/>
      <c r="B573" s="413"/>
      <c r="C573" s="413"/>
      <c r="D573" s="413"/>
      <c r="E573" s="413"/>
      <c r="F573" s="413"/>
      <c r="G573" s="413"/>
      <c r="H573" s="413"/>
      <c r="I573" s="413"/>
      <c r="J573" s="413"/>
      <c r="K573" s="413"/>
    </row>
    <row r="574" spans="1:11" ht="29.25" customHeight="1">
      <c r="A574" s="413"/>
      <c r="B574" s="413"/>
      <c r="C574" s="413"/>
      <c r="D574" s="413"/>
      <c r="E574" s="413"/>
      <c r="F574" s="413"/>
      <c r="G574" s="413"/>
      <c r="H574" s="413"/>
      <c r="I574" s="413"/>
      <c r="J574" s="413"/>
      <c r="K574" s="413"/>
    </row>
    <row r="575" spans="1:11" ht="29.25" customHeight="1">
      <c r="A575" s="413"/>
      <c r="B575" s="413"/>
      <c r="C575" s="413"/>
      <c r="D575" s="413"/>
      <c r="E575" s="413"/>
      <c r="F575" s="413"/>
      <c r="G575" s="413"/>
      <c r="H575" s="413"/>
      <c r="I575" s="413"/>
      <c r="J575" s="413"/>
      <c r="K575" s="413"/>
    </row>
    <row r="576" spans="1:11" ht="29.25" customHeight="1">
      <c r="A576" s="413"/>
      <c r="B576" s="413"/>
      <c r="C576" s="413"/>
      <c r="D576" s="413"/>
      <c r="E576" s="413"/>
      <c r="F576" s="413"/>
      <c r="G576" s="413"/>
      <c r="H576" s="413"/>
      <c r="I576" s="413"/>
      <c r="J576" s="413"/>
      <c r="K576" s="413"/>
    </row>
    <row r="577" spans="1:11" ht="29.25" customHeight="1">
      <c r="A577" s="413"/>
      <c r="B577" s="413"/>
      <c r="C577" s="413"/>
      <c r="D577" s="413"/>
      <c r="E577" s="413"/>
      <c r="F577" s="413"/>
      <c r="G577" s="413"/>
      <c r="H577" s="413"/>
      <c r="I577" s="413"/>
      <c r="J577" s="413"/>
      <c r="K577" s="413"/>
    </row>
    <row r="578" spans="1:11" ht="29.25" customHeight="1">
      <c r="A578" s="413"/>
      <c r="B578" s="413"/>
      <c r="C578" s="413"/>
      <c r="D578" s="413"/>
      <c r="E578" s="413"/>
      <c r="F578" s="413"/>
      <c r="G578" s="413"/>
      <c r="H578" s="413"/>
      <c r="I578" s="413"/>
      <c r="J578" s="413"/>
      <c r="K578" s="413"/>
    </row>
    <row r="579" spans="1:11" ht="29.25" customHeight="1">
      <c r="A579" s="413"/>
      <c r="B579" s="413"/>
      <c r="C579" s="413"/>
      <c r="D579" s="413"/>
      <c r="E579" s="413"/>
      <c r="F579" s="413"/>
      <c r="G579" s="413"/>
      <c r="H579" s="413"/>
      <c r="I579" s="413"/>
      <c r="J579" s="413"/>
      <c r="K579" s="413"/>
    </row>
    <row r="580" spans="1:11" ht="29.25" customHeight="1">
      <c r="A580" s="413"/>
      <c r="B580" s="413"/>
      <c r="C580" s="413"/>
      <c r="D580" s="413"/>
      <c r="E580" s="413"/>
      <c r="F580" s="413"/>
      <c r="G580" s="413"/>
      <c r="H580" s="413"/>
      <c r="I580" s="413"/>
      <c r="J580" s="413"/>
      <c r="K580" s="413"/>
    </row>
    <row r="581" spans="1:11" ht="29.25" customHeight="1">
      <c r="A581" s="413"/>
      <c r="B581" s="413"/>
      <c r="C581" s="413"/>
      <c r="D581" s="413"/>
      <c r="E581" s="413"/>
      <c r="F581" s="413"/>
      <c r="G581" s="413"/>
      <c r="H581" s="413"/>
      <c r="I581" s="413"/>
      <c r="J581" s="413"/>
      <c r="K581" s="413"/>
    </row>
    <row r="582" spans="1:11" ht="29.25" customHeight="1">
      <c r="A582" s="413"/>
      <c r="B582" s="413"/>
      <c r="C582" s="413"/>
      <c r="D582" s="413"/>
      <c r="E582" s="413"/>
      <c r="F582" s="413"/>
      <c r="G582" s="413"/>
      <c r="H582" s="413"/>
      <c r="I582" s="413"/>
      <c r="J582" s="413"/>
      <c r="K582" s="413"/>
    </row>
    <row r="583" spans="1:11" ht="29.25" customHeight="1">
      <c r="A583" s="413"/>
      <c r="B583" s="413"/>
      <c r="C583" s="413"/>
      <c r="D583" s="413"/>
      <c r="E583" s="413"/>
      <c r="F583" s="413"/>
      <c r="G583" s="413"/>
      <c r="H583" s="413"/>
      <c r="I583" s="413"/>
      <c r="J583" s="413"/>
      <c r="K583" s="413"/>
    </row>
    <row r="584" spans="1:11" ht="29.25" customHeight="1">
      <c r="A584" s="413"/>
      <c r="B584" s="413"/>
      <c r="C584" s="413"/>
      <c r="D584" s="413"/>
      <c r="E584" s="413"/>
      <c r="F584" s="413"/>
      <c r="G584" s="413"/>
      <c r="H584" s="413"/>
      <c r="I584" s="413"/>
      <c r="J584" s="413"/>
      <c r="K584" s="413"/>
    </row>
    <row r="585" spans="1:11" ht="29.25" customHeight="1">
      <c r="A585" s="413"/>
      <c r="B585" s="413"/>
      <c r="C585" s="413"/>
      <c r="D585" s="413"/>
      <c r="E585" s="413"/>
      <c r="F585" s="413"/>
      <c r="G585" s="413"/>
      <c r="H585" s="413"/>
      <c r="I585" s="413"/>
      <c r="J585" s="413"/>
      <c r="K585" s="413"/>
    </row>
    <row r="586" spans="1:11" ht="29.25" customHeight="1">
      <c r="A586" s="413"/>
      <c r="B586" s="413"/>
      <c r="C586" s="413"/>
      <c r="D586" s="413"/>
      <c r="E586" s="413"/>
      <c r="F586" s="413"/>
      <c r="G586" s="413"/>
      <c r="H586" s="413"/>
      <c r="I586" s="413"/>
      <c r="J586" s="413"/>
      <c r="K586" s="413"/>
    </row>
    <row r="587" spans="1:11" ht="29.25" customHeight="1">
      <c r="A587" s="413"/>
      <c r="B587" s="413"/>
      <c r="C587" s="413"/>
      <c r="D587" s="413"/>
      <c r="E587" s="413"/>
      <c r="F587" s="413"/>
      <c r="G587" s="413"/>
      <c r="H587" s="413"/>
      <c r="I587" s="413"/>
      <c r="J587" s="413"/>
      <c r="K587" s="413"/>
    </row>
    <row r="588" spans="1:11" ht="29.25" customHeight="1">
      <c r="A588" s="413"/>
      <c r="B588" s="413"/>
      <c r="C588" s="413"/>
      <c r="D588" s="413"/>
      <c r="E588" s="413"/>
      <c r="F588" s="413"/>
      <c r="G588" s="413"/>
      <c r="H588" s="413"/>
      <c r="I588" s="413"/>
      <c r="J588" s="413"/>
      <c r="K588" s="413"/>
    </row>
    <row r="589" spans="1:11" ht="29.25" customHeight="1">
      <c r="A589" s="413"/>
      <c r="B589" s="413"/>
      <c r="C589" s="413"/>
      <c r="D589" s="413"/>
      <c r="E589" s="413"/>
      <c r="F589" s="413"/>
      <c r="G589" s="413"/>
      <c r="H589" s="413"/>
      <c r="I589" s="413"/>
      <c r="J589" s="413"/>
      <c r="K589" s="413"/>
    </row>
    <row r="590" spans="1:11" ht="29.25" customHeight="1">
      <c r="A590" s="413"/>
      <c r="B590" s="413"/>
      <c r="C590" s="413"/>
      <c r="D590" s="413"/>
      <c r="E590" s="413"/>
      <c r="F590" s="413"/>
      <c r="G590" s="413"/>
      <c r="H590" s="413"/>
      <c r="I590" s="413"/>
      <c r="J590" s="413"/>
      <c r="K590" s="413"/>
    </row>
    <row r="591" spans="1:11" ht="29.25" customHeight="1">
      <c r="A591" s="413"/>
      <c r="B591" s="413"/>
      <c r="C591" s="413"/>
      <c r="D591" s="413"/>
      <c r="E591" s="413"/>
      <c r="F591" s="413"/>
      <c r="G591" s="413"/>
      <c r="H591" s="413"/>
      <c r="I591" s="413"/>
      <c r="J591" s="413"/>
      <c r="K591" s="413"/>
    </row>
    <row r="592" spans="1:11" ht="29.25" customHeight="1">
      <c r="A592" s="413"/>
      <c r="B592" s="413"/>
      <c r="C592" s="413"/>
      <c r="D592" s="413"/>
      <c r="E592" s="413"/>
      <c r="F592" s="413"/>
      <c r="G592" s="413"/>
      <c r="H592" s="413"/>
      <c r="I592" s="413"/>
      <c r="J592" s="413"/>
      <c r="K592" s="413"/>
    </row>
    <row r="593" spans="1:11" ht="29.25" customHeight="1">
      <c r="A593" s="413"/>
      <c r="B593" s="413"/>
      <c r="C593" s="413"/>
      <c r="D593" s="413"/>
      <c r="E593" s="413"/>
      <c r="F593" s="413"/>
      <c r="G593" s="413"/>
      <c r="H593" s="413"/>
      <c r="I593" s="413"/>
      <c r="J593" s="413"/>
      <c r="K593" s="413"/>
    </row>
    <row r="594" spans="1:11" ht="29.25" customHeight="1">
      <c r="A594" s="413"/>
      <c r="B594" s="413"/>
      <c r="C594" s="413"/>
      <c r="D594" s="413"/>
      <c r="E594" s="413"/>
      <c r="F594" s="413"/>
      <c r="G594" s="413"/>
      <c r="H594" s="413"/>
      <c r="I594" s="413"/>
      <c r="J594" s="413"/>
      <c r="K594" s="413"/>
    </row>
    <row r="595" spans="1:11" ht="29.25" customHeight="1">
      <c r="A595" s="413"/>
      <c r="B595" s="413"/>
      <c r="C595" s="413"/>
      <c r="D595" s="413"/>
      <c r="E595" s="413"/>
      <c r="F595" s="413"/>
      <c r="G595" s="413"/>
      <c r="H595" s="413"/>
      <c r="I595" s="413"/>
      <c r="J595" s="413"/>
      <c r="K595" s="413"/>
    </row>
    <row r="596" spans="1:11" ht="29.25" customHeight="1">
      <c r="A596" s="413"/>
      <c r="B596" s="413"/>
      <c r="C596" s="413"/>
      <c r="D596" s="413"/>
      <c r="E596" s="413"/>
      <c r="F596" s="413"/>
      <c r="G596" s="413"/>
      <c r="H596" s="413"/>
      <c r="I596" s="413"/>
      <c r="J596" s="413"/>
      <c r="K596" s="413"/>
    </row>
    <row r="597" spans="1:11" ht="29.25" customHeight="1">
      <c r="A597" s="413"/>
      <c r="B597" s="413"/>
      <c r="C597" s="413"/>
      <c r="D597" s="413"/>
      <c r="E597" s="413"/>
      <c r="F597" s="413"/>
      <c r="G597" s="413"/>
      <c r="H597" s="413"/>
      <c r="I597" s="413"/>
      <c r="J597" s="413"/>
      <c r="K597" s="413"/>
    </row>
    <row r="598" spans="1:11" ht="29.25" customHeight="1">
      <c r="A598" s="413"/>
      <c r="B598" s="413"/>
      <c r="C598" s="413"/>
      <c r="D598" s="413"/>
      <c r="E598" s="413"/>
      <c r="F598" s="413"/>
      <c r="G598" s="413"/>
      <c r="H598" s="413"/>
      <c r="I598" s="413"/>
      <c r="J598" s="413"/>
      <c r="K598" s="413"/>
    </row>
    <row r="599" spans="1:11" ht="29.25" customHeight="1">
      <c r="A599" s="413"/>
      <c r="B599" s="413"/>
      <c r="C599" s="413"/>
      <c r="D599" s="413"/>
      <c r="E599" s="413"/>
      <c r="F599" s="413"/>
      <c r="G599" s="413"/>
      <c r="H599" s="413"/>
      <c r="I599" s="413"/>
      <c r="J599" s="413"/>
      <c r="K599" s="413"/>
    </row>
    <row r="600" spans="1:11" ht="29.25" customHeight="1">
      <c r="A600" s="413"/>
      <c r="B600" s="413"/>
      <c r="C600" s="413"/>
      <c r="D600" s="413"/>
      <c r="E600" s="413"/>
      <c r="F600" s="413"/>
      <c r="G600" s="413"/>
      <c r="H600" s="413"/>
      <c r="I600" s="413"/>
      <c r="J600" s="413"/>
      <c r="K600" s="413"/>
    </row>
    <row r="601" spans="1:11" ht="29.25" customHeight="1">
      <c r="A601" s="413"/>
      <c r="B601" s="413"/>
      <c r="C601" s="413"/>
      <c r="D601" s="413"/>
      <c r="E601" s="413"/>
      <c r="F601" s="413"/>
      <c r="G601" s="413"/>
      <c r="H601" s="413"/>
      <c r="I601" s="413"/>
      <c r="J601" s="413"/>
      <c r="K601" s="413"/>
    </row>
    <row r="602" spans="1:11" ht="29.25" customHeight="1">
      <c r="A602" s="413"/>
      <c r="B602" s="413"/>
      <c r="C602" s="413"/>
      <c r="D602" s="413"/>
      <c r="E602" s="413"/>
      <c r="F602" s="413"/>
      <c r="G602" s="413"/>
      <c r="H602" s="413"/>
      <c r="I602" s="413"/>
      <c r="J602" s="413"/>
      <c r="K602" s="413"/>
    </row>
    <row r="603" spans="1:11" ht="29.25" customHeight="1">
      <c r="A603" s="413"/>
      <c r="B603" s="413"/>
      <c r="C603" s="413"/>
      <c r="D603" s="413"/>
      <c r="E603" s="413"/>
      <c r="F603" s="413"/>
      <c r="G603" s="413"/>
      <c r="H603" s="413"/>
      <c r="I603" s="413"/>
      <c r="J603" s="413"/>
      <c r="K603" s="413"/>
    </row>
    <row r="604" spans="1:11" ht="29.25" customHeight="1">
      <c r="A604" s="413"/>
      <c r="B604" s="413"/>
      <c r="C604" s="413"/>
      <c r="D604" s="413"/>
      <c r="E604" s="413"/>
      <c r="F604" s="413"/>
      <c r="G604" s="413"/>
      <c r="H604" s="413"/>
      <c r="I604" s="413"/>
      <c r="J604" s="413"/>
      <c r="K604" s="413"/>
    </row>
    <row r="605" spans="1:11" ht="29.25" customHeight="1">
      <c r="A605" s="413"/>
      <c r="B605" s="413"/>
      <c r="C605" s="413"/>
      <c r="D605" s="413"/>
      <c r="E605" s="413"/>
      <c r="F605" s="413"/>
      <c r="G605" s="413"/>
      <c r="H605" s="413"/>
      <c r="I605" s="413"/>
      <c r="J605" s="413"/>
      <c r="K605" s="413"/>
    </row>
    <row r="606" spans="1:11" ht="29.25" customHeight="1">
      <c r="A606" s="413"/>
      <c r="B606" s="413"/>
      <c r="C606" s="413"/>
      <c r="D606" s="413"/>
      <c r="E606" s="413"/>
      <c r="F606" s="413"/>
      <c r="G606" s="413"/>
      <c r="H606" s="413"/>
      <c r="I606" s="413"/>
      <c r="J606" s="413"/>
      <c r="K606" s="413"/>
    </row>
    <row r="607" spans="1:11" ht="29.25" customHeight="1">
      <c r="A607" s="413"/>
      <c r="B607" s="413"/>
      <c r="C607" s="413"/>
      <c r="D607" s="413"/>
      <c r="E607" s="413"/>
      <c r="F607" s="413"/>
      <c r="G607" s="413"/>
      <c r="H607" s="413"/>
      <c r="I607" s="413"/>
      <c r="J607" s="413"/>
      <c r="K607" s="413"/>
    </row>
    <row r="608" spans="1:11" ht="29.25" customHeight="1">
      <c r="A608" s="413"/>
      <c r="B608" s="413"/>
      <c r="C608" s="413"/>
      <c r="D608" s="413"/>
      <c r="E608" s="413"/>
      <c r="F608" s="413"/>
      <c r="G608" s="413"/>
      <c r="H608" s="413"/>
      <c r="I608" s="413"/>
      <c r="J608" s="413"/>
      <c r="K608" s="413"/>
    </row>
    <row r="609" spans="1:11" ht="29.25" customHeight="1">
      <c r="A609" s="413"/>
      <c r="B609" s="413"/>
      <c r="C609" s="413"/>
      <c r="D609" s="413"/>
      <c r="E609" s="413"/>
      <c r="F609" s="413"/>
      <c r="G609" s="413"/>
      <c r="H609" s="413"/>
      <c r="I609" s="413"/>
      <c r="J609" s="413"/>
      <c r="K609" s="413"/>
    </row>
    <row r="610" spans="1:11" ht="29.25" customHeight="1">
      <c r="A610" s="413"/>
      <c r="B610" s="413"/>
      <c r="C610" s="413"/>
      <c r="D610" s="413"/>
      <c r="E610" s="413"/>
      <c r="F610" s="413"/>
      <c r="G610" s="413"/>
      <c r="H610" s="413"/>
      <c r="I610" s="413"/>
      <c r="J610" s="413"/>
      <c r="K610" s="413"/>
    </row>
    <row r="611" spans="1:11" ht="29.25" customHeight="1">
      <c r="A611" s="413"/>
      <c r="B611" s="413"/>
      <c r="C611" s="413"/>
      <c r="D611" s="413"/>
      <c r="E611" s="413"/>
      <c r="F611" s="413"/>
      <c r="G611" s="413"/>
      <c r="H611" s="413"/>
      <c r="I611" s="413"/>
      <c r="J611" s="413"/>
      <c r="K611" s="413"/>
    </row>
    <row r="612" spans="1:11" ht="29.25" customHeight="1">
      <c r="A612" s="413"/>
      <c r="B612" s="413"/>
      <c r="C612" s="413"/>
      <c r="D612" s="413"/>
      <c r="E612" s="413"/>
      <c r="F612" s="413"/>
      <c r="G612" s="413"/>
      <c r="H612" s="413"/>
      <c r="I612" s="413"/>
      <c r="J612" s="413"/>
      <c r="K612" s="413"/>
    </row>
    <row r="613" spans="1:11" ht="29.25" customHeight="1">
      <c r="A613" s="413"/>
      <c r="B613" s="413"/>
      <c r="C613" s="413"/>
      <c r="D613" s="413"/>
      <c r="E613" s="413"/>
      <c r="F613" s="413"/>
      <c r="G613" s="413"/>
      <c r="H613" s="413"/>
      <c r="I613" s="413"/>
      <c r="J613" s="413"/>
      <c r="K613" s="413"/>
    </row>
    <row r="614" spans="1:11" ht="29.25" customHeight="1">
      <c r="A614" s="413"/>
      <c r="B614" s="413"/>
      <c r="C614" s="413"/>
      <c r="D614" s="413"/>
      <c r="E614" s="413"/>
      <c r="F614" s="413"/>
      <c r="G614" s="413"/>
      <c r="H614" s="413"/>
      <c r="I614" s="413"/>
      <c r="J614" s="413"/>
      <c r="K614" s="413"/>
    </row>
    <row r="615" spans="1:11" ht="29.25" customHeight="1">
      <c r="A615" s="413"/>
      <c r="B615" s="413"/>
      <c r="C615" s="413"/>
      <c r="D615" s="413"/>
      <c r="E615" s="413"/>
      <c r="F615" s="413"/>
      <c r="G615" s="413"/>
      <c r="H615" s="413"/>
      <c r="I615" s="413"/>
      <c r="J615" s="413"/>
      <c r="K615" s="413"/>
    </row>
    <row r="616" spans="1:11" ht="29.25" customHeight="1">
      <c r="A616" s="413"/>
      <c r="B616" s="413"/>
      <c r="C616" s="413"/>
      <c r="D616" s="413"/>
      <c r="E616" s="413"/>
      <c r="F616" s="413"/>
      <c r="G616" s="413"/>
      <c r="H616" s="413"/>
      <c r="I616" s="413"/>
      <c r="J616" s="413"/>
      <c r="K616" s="413"/>
    </row>
    <row r="617" spans="1:11" ht="29.25" customHeight="1">
      <c r="A617" s="413"/>
      <c r="B617" s="413"/>
      <c r="C617" s="413"/>
      <c r="D617" s="413"/>
      <c r="E617" s="413"/>
      <c r="F617" s="413"/>
      <c r="G617" s="413"/>
      <c r="H617" s="413"/>
      <c r="I617" s="413"/>
      <c r="J617" s="413"/>
      <c r="K617" s="413"/>
    </row>
    <row r="618" spans="1:11" ht="29.25" customHeight="1">
      <c r="A618" s="413"/>
      <c r="B618" s="413"/>
      <c r="C618" s="413"/>
      <c r="D618" s="413"/>
      <c r="E618" s="413"/>
      <c r="F618" s="413"/>
      <c r="G618" s="413"/>
      <c r="H618" s="413"/>
      <c r="I618" s="413"/>
      <c r="J618" s="413"/>
      <c r="K618" s="413"/>
    </row>
    <row r="619" spans="1:11" ht="29.25" customHeight="1">
      <c r="A619" s="413"/>
      <c r="B619" s="413"/>
      <c r="C619" s="413"/>
      <c r="D619" s="413"/>
      <c r="E619" s="413"/>
      <c r="F619" s="413"/>
      <c r="G619" s="413"/>
      <c r="H619" s="413"/>
      <c r="I619" s="413"/>
      <c r="J619" s="413"/>
      <c r="K619" s="413"/>
    </row>
    <row r="620" spans="1:11" ht="29.25" customHeight="1">
      <c r="A620" s="413"/>
      <c r="B620" s="413"/>
      <c r="C620" s="413"/>
      <c r="D620" s="413"/>
      <c r="E620" s="413"/>
      <c r="F620" s="413"/>
      <c r="G620" s="413"/>
      <c r="H620" s="413"/>
      <c r="I620" s="413"/>
      <c r="J620" s="413"/>
      <c r="K620" s="413"/>
    </row>
    <row r="621" spans="1:11" ht="29.25" customHeight="1">
      <c r="A621" s="413"/>
      <c r="B621" s="413"/>
      <c r="C621" s="413"/>
      <c r="D621" s="413"/>
      <c r="E621" s="413"/>
      <c r="F621" s="413"/>
      <c r="G621" s="413"/>
      <c r="H621" s="413"/>
      <c r="I621" s="413"/>
      <c r="J621" s="413"/>
      <c r="K621" s="413"/>
    </row>
    <row r="622" spans="1:11" ht="29.25" customHeight="1">
      <c r="A622" s="413"/>
      <c r="B622" s="413"/>
      <c r="C622" s="413"/>
      <c r="D622" s="413"/>
      <c r="E622" s="413"/>
      <c r="F622" s="413"/>
      <c r="G622" s="413"/>
      <c r="H622" s="413"/>
      <c r="I622" s="413"/>
      <c r="J622" s="413"/>
      <c r="K622" s="413"/>
    </row>
    <row r="623" spans="1:11" ht="29.25" customHeight="1">
      <c r="A623" s="413"/>
      <c r="B623" s="413"/>
      <c r="C623" s="413"/>
      <c r="D623" s="413"/>
      <c r="E623" s="413"/>
      <c r="F623" s="413"/>
      <c r="G623" s="413"/>
      <c r="H623" s="413"/>
      <c r="I623" s="413"/>
      <c r="J623" s="413"/>
      <c r="K623" s="413"/>
    </row>
    <row r="624" spans="1:11" ht="29.25" customHeight="1">
      <c r="A624" s="413"/>
      <c r="B624" s="413"/>
      <c r="C624" s="413"/>
      <c r="D624" s="413"/>
      <c r="E624" s="413"/>
      <c r="F624" s="413"/>
      <c r="G624" s="413"/>
      <c r="H624" s="413"/>
      <c r="I624" s="413"/>
      <c r="J624" s="413"/>
      <c r="K624" s="413"/>
    </row>
    <row r="625" spans="1:11" ht="29.25" customHeight="1">
      <c r="A625" s="413"/>
      <c r="B625" s="413"/>
      <c r="C625" s="413"/>
      <c r="D625" s="413"/>
      <c r="E625" s="413"/>
      <c r="F625" s="413"/>
      <c r="G625" s="413"/>
      <c r="H625" s="413"/>
      <c r="I625" s="413"/>
      <c r="J625" s="413"/>
      <c r="K625" s="413"/>
    </row>
    <row r="626" spans="1:11" ht="29.25" customHeight="1">
      <c r="A626" s="413"/>
      <c r="B626" s="413"/>
      <c r="C626" s="413"/>
      <c r="D626" s="413"/>
      <c r="E626" s="413"/>
      <c r="F626" s="413"/>
      <c r="G626" s="413"/>
      <c r="H626" s="413"/>
      <c r="I626" s="413"/>
      <c r="J626" s="413"/>
      <c r="K626" s="413"/>
    </row>
    <row r="627" spans="1:11" ht="29.25" customHeight="1">
      <c r="A627" s="413"/>
      <c r="B627" s="413"/>
      <c r="C627" s="413"/>
      <c r="D627" s="413"/>
      <c r="E627" s="413"/>
      <c r="F627" s="413"/>
      <c r="G627" s="413"/>
      <c r="H627" s="413"/>
      <c r="I627" s="413"/>
      <c r="J627" s="413"/>
      <c r="K627" s="413"/>
    </row>
    <row r="628" spans="1:11" ht="29.25" customHeight="1">
      <c r="A628" s="413"/>
      <c r="B628" s="413"/>
      <c r="C628" s="413"/>
      <c r="D628" s="413"/>
      <c r="E628" s="413"/>
      <c r="F628" s="413"/>
      <c r="G628" s="413"/>
      <c r="H628" s="413"/>
      <c r="I628" s="413"/>
      <c r="J628" s="413"/>
      <c r="K628" s="413"/>
    </row>
    <row r="629" spans="1:11" ht="29.25" customHeight="1">
      <c r="A629" s="413"/>
      <c r="B629" s="413"/>
      <c r="C629" s="413"/>
      <c r="D629" s="413"/>
      <c r="E629" s="413"/>
      <c r="F629" s="413"/>
      <c r="G629" s="413"/>
      <c r="H629" s="413"/>
      <c r="I629" s="413"/>
      <c r="J629" s="413"/>
      <c r="K629" s="413"/>
    </row>
    <row r="630" spans="1:11" ht="29.25" customHeight="1">
      <c r="A630" s="413"/>
      <c r="B630" s="413"/>
      <c r="C630" s="413"/>
      <c r="D630" s="413"/>
      <c r="E630" s="413"/>
      <c r="F630" s="413"/>
      <c r="G630" s="413"/>
      <c r="H630" s="413"/>
      <c r="I630" s="413"/>
      <c r="J630" s="413"/>
      <c r="K630" s="413"/>
    </row>
    <row r="631" spans="1:11" ht="29.25" customHeight="1">
      <c r="A631" s="413"/>
      <c r="B631" s="413"/>
      <c r="C631" s="413"/>
      <c r="D631" s="413"/>
      <c r="E631" s="413"/>
      <c r="F631" s="413"/>
      <c r="G631" s="413"/>
      <c r="H631" s="413"/>
      <c r="I631" s="413"/>
      <c r="J631" s="413"/>
      <c r="K631" s="413"/>
    </row>
    <row r="632" spans="1:11" ht="29.25" customHeight="1">
      <c r="A632" s="413"/>
      <c r="B632" s="413"/>
      <c r="C632" s="413"/>
      <c r="D632" s="413"/>
      <c r="E632" s="413"/>
      <c r="F632" s="413"/>
      <c r="G632" s="413"/>
      <c r="H632" s="413"/>
      <c r="I632" s="413"/>
      <c r="J632" s="413"/>
      <c r="K632" s="413"/>
    </row>
    <row r="633" spans="1:11" ht="29.25" customHeight="1">
      <c r="A633" s="413"/>
      <c r="B633" s="413"/>
      <c r="C633" s="413"/>
      <c r="D633" s="413"/>
      <c r="E633" s="413"/>
      <c r="F633" s="413"/>
      <c r="G633" s="413"/>
      <c r="H633" s="413"/>
      <c r="I633" s="413"/>
      <c r="J633" s="413"/>
      <c r="K633" s="413"/>
    </row>
    <row r="634" spans="1:11" ht="29.25" customHeight="1">
      <c r="A634" s="413"/>
      <c r="B634" s="413"/>
      <c r="C634" s="413"/>
      <c r="D634" s="413"/>
      <c r="E634" s="413"/>
      <c r="F634" s="413"/>
      <c r="G634" s="413"/>
      <c r="H634" s="413"/>
      <c r="I634" s="413"/>
      <c r="J634" s="413"/>
      <c r="K634" s="413"/>
    </row>
    <row r="635" spans="1:11" ht="29.25" customHeight="1">
      <c r="A635" s="413"/>
      <c r="B635" s="413"/>
      <c r="C635" s="413"/>
      <c r="D635" s="413"/>
      <c r="E635" s="413"/>
      <c r="F635" s="413"/>
      <c r="G635" s="413"/>
      <c r="H635" s="413"/>
      <c r="I635" s="413"/>
      <c r="J635" s="413"/>
      <c r="K635" s="413"/>
    </row>
    <row r="636" spans="1:11" ht="29.25" customHeight="1">
      <c r="A636" s="413"/>
      <c r="B636" s="413"/>
      <c r="C636" s="413"/>
      <c r="D636" s="413"/>
      <c r="E636" s="413"/>
      <c r="F636" s="413"/>
      <c r="G636" s="413"/>
      <c r="H636" s="413"/>
      <c r="I636" s="413"/>
      <c r="J636" s="413"/>
      <c r="K636" s="413"/>
    </row>
    <row r="637" spans="1:11" ht="29.25" customHeight="1">
      <c r="A637" s="413"/>
      <c r="B637" s="413"/>
      <c r="C637" s="413"/>
      <c r="D637" s="413"/>
      <c r="E637" s="413"/>
      <c r="F637" s="413"/>
      <c r="G637" s="413"/>
      <c r="H637" s="413"/>
      <c r="I637" s="413"/>
      <c r="J637" s="413"/>
      <c r="K637" s="413"/>
    </row>
    <row r="638" spans="1:11" ht="29.25" customHeight="1">
      <c r="A638" s="413"/>
      <c r="B638" s="413"/>
      <c r="C638" s="413"/>
      <c r="D638" s="413"/>
      <c r="E638" s="413"/>
      <c r="F638" s="413"/>
      <c r="G638" s="413"/>
      <c r="H638" s="413"/>
      <c r="I638" s="413"/>
      <c r="J638" s="413"/>
      <c r="K638" s="413"/>
    </row>
    <row r="639" spans="1:11" ht="29.25" customHeight="1">
      <c r="A639" s="413"/>
      <c r="B639" s="413"/>
      <c r="C639" s="413"/>
      <c r="D639" s="413"/>
      <c r="E639" s="413"/>
      <c r="F639" s="413"/>
      <c r="G639" s="413"/>
      <c r="H639" s="413"/>
      <c r="I639" s="413"/>
      <c r="J639" s="413"/>
      <c r="K639" s="413"/>
    </row>
    <row r="640" spans="1:11" ht="29.25" customHeight="1">
      <c r="A640" s="413"/>
      <c r="B640" s="413"/>
      <c r="C640" s="413"/>
      <c r="D640" s="413"/>
      <c r="E640" s="413"/>
      <c r="F640" s="413"/>
      <c r="G640" s="413"/>
      <c r="H640" s="413"/>
      <c r="I640" s="413"/>
      <c r="J640" s="413"/>
      <c r="K640" s="413"/>
    </row>
    <row r="641" spans="1:11" ht="29.25" customHeight="1">
      <c r="A641" s="413"/>
      <c r="B641" s="413"/>
      <c r="C641" s="413"/>
      <c r="D641" s="413"/>
      <c r="E641" s="413"/>
      <c r="F641" s="413"/>
      <c r="G641" s="413"/>
      <c r="H641" s="413"/>
      <c r="I641" s="413"/>
      <c r="J641" s="413"/>
      <c r="K641" s="413"/>
    </row>
    <row r="642" spans="1:11" ht="29.25" customHeight="1">
      <c r="A642" s="413"/>
      <c r="B642" s="413"/>
      <c r="C642" s="413"/>
      <c r="D642" s="413"/>
      <c r="E642" s="413"/>
      <c r="F642" s="413"/>
      <c r="G642" s="413"/>
      <c r="H642" s="413"/>
      <c r="I642" s="413"/>
      <c r="J642" s="413"/>
      <c r="K642" s="413"/>
    </row>
    <row r="643" spans="1:11" ht="29.25" customHeight="1">
      <c r="A643" s="413"/>
      <c r="B643" s="413"/>
      <c r="C643" s="413"/>
      <c r="D643" s="413"/>
      <c r="E643" s="413"/>
      <c r="F643" s="413"/>
      <c r="G643" s="413"/>
      <c r="H643" s="413"/>
      <c r="I643" s="413"/>
      <c r="J643" s="413"/>
      <c r="K643" s="413"/>
    </row>
    <row r="644" spans="1:11" ht="29.25" customHeight="1">
      <c r="A644" s="413"/>
      <c r="B644" s="413"/>
      <c r="C644" s="413"/>
      <c r="D644" s="413"/>
      <c r="E644" s="413"/>
      <c r="F644" s="413"/>
      <c r="G644" s="413"/>
      <c r="H644" s="413"/>
      <c r="I644" s="413"/>
      <c r="J644" s="413"/>
      <c r="K644" s="413"/>
    </row>
    <row r="645" spans="1:11" ht="29.25" customHeight="1">
      <c r="A645" s="413"/>
      <c r="B645" s="413"/>
      <c r="C645" s="413"/>
      <c r="D645" s="413"/>
      <c r="E645" s="413"/>
      <c r="F645" s="413"/>
      <c r="G645" s="413"/>
      <c r="H645" s="413"/>
      <c r="I645" s="413"/>
      <c r="J645" s="413"/>
      <c r="K645" s="413"/>
    </row>
    <row r="646" spans="1:11" ht="29.25" customHeight="1">
      <c r="A646" s="413"/>
      <c r="B646" s="413"/>
      <c r="C646" s="413"/>
      <c r="D646" s="413"/>
      <c r="E646" s="413"/>
      <c r="F646" s="413"/>
      <c r="G646" s="413"/>
      <c r="H646" s="413"/>
      <c r="I646" s="413"/>
      <c r="J646" s="413"/>
      <c r="K646" s="413"/>
    </row>
    <row r="647" spans="1:11" ht="29.25" customHeight="1">
      <c r="A647" s="413"/>
      <c r="B647" s="413"/>
      <c r="C647" s="413"/>
      <c r="D647" s="413"/>
      <c r="E647" s="413"/>
      <c r="F647" s="413"/>
      <c r="G647" s="413"/>
      <c r="H647" s="413"/>
      <c r="I647" s="413"/>
      <c r="J647" s="413"/>
      <c r="K647" s="413"/>
    </row>
    <row r="648" spans="1:11" ht="29.25" customHeight="1">
      <c r="A648" s="413"/>
      <c r="B648" s="413"/>
      <c r="C648" s="413"/>
      <c r="D648" s="413"/>
      <c r="E648" s="413"/>
      <c r="F648" s="413"/>
      <c r="G648" s="413"/>
      <c r="H648" s="413"/>
      <c r="I648" s="413"/>
      <c r="J648" s="413"/>
      <c r="K648" s="413"/>
    </row>
    <row r="649" spans="1:11" ht="29.25" customHeight="1">
      <c r="A649" s="413"/>
      <c r="B649" s="413"/>
      <c r="C649" s="413"/>
      <c r="D649" s="413"/>
      <c r="E649" s="413"/>
      <c r="F649" s="413"/>
      <c r="G649" s="413"/>
      <c r="H649" s="413"/>
      <c r="I649" s="413"/>
      <c r="J649" s="413"/>
      <c r="K649" s="413"/>
    </row>
    <row r="650" spans="1:11" ht="29.25" customHeight="1">
      <c r="A650" s="413"/>
      <c r="B650" s="413"/>
      <c r="C650" s="413"/>
      <c r="D650" s="413"/>
      <c r="E650" s="413"/>
      <c r="F650" s="413"/>
      <c r="G650" s="413"/>
      <c r="H650" s="413"/>
      <c r="I650" s="413"/>
      <c r="J650" s="413"/>
      <c r="K650" s="413"/>
    </row>
    <row r="651" spans="1:11" ht="29.25" customHeight="1">
      <c r="A651" s="413"/>
      <c r="B651" s="413"/>
      <c r="C651" s="413"/>
      <c r="D651" s="413"/>
      <c r="E651" s="413"/>
      <c r="F651" s="413"/>
      <c r="G651" s="413"/>
      <c r="H651" s="413"/>
      <c r="I651" s="413"/>
      <c r="J651" s="413"/>
      <c r="K651" s="413"/>
    </row>
    <row r="652" spans="1:11" ht="29.25" customHeight="1">
      <c r="A652" s="413"/>
      <c r="B652" s="413"/>
      <c r="C652" s="413"/>
      <c r="D652" s="413"/>
      <c r="E652" s="413"/>
      <c r="F652" s="413"/>
      <c r="G652" s="413"/>
      <c r="H652" s="413"/>
      <c r="I652" s="413"/>
      <c r="J652" s="413"/>
      <c r="K652" s="413"/>
    </row>
    <row r="653" spans="1:11" ht="29.25" customHeight="1">
      <c r="A653" s="413"/>
      <c r="B653" s="413"/>
      <c r="C653" s="413"/>
      <c r="D653" s="413"/>
      <c r="E653" s="413"/>
      <c r="F653" s="413"/>
      <c r="G653" s="413"/>
      <c r="H653" s="413"/>
      <c r="I653" s="413"/>
      <c r="J653" s="413"/>
      <c r="K653" s="413"/>
    </row>
    <row r="654" spans="1:11" ht="29.25" customHeight="1">
      <c r="A654" s="413"/>
      <c r="B654" s="413"/>
      <c r="C654" s="413"/>
      <c r="D654" s="413"/>
      <c r="E654" s="413"/>
      <c r="F654" s="413"/>
      <c r="G654" s="413"/>
      <c r="H654" s="413"/>
      <c r="I654" s="413"/>
      <c r="J654" s="413"/>
      <c r="K654" s="413"/>
    </row>
    <row r="655" spans="1:11" ht="29.25" customHeight="1">
      <c r="A655" s="413"/>
      <c r="B655" s="413"/>
      <c r="C655" s="413"/>
      <c r="D655" s="413"/>
      <c r="E655" s="413"/>
      <c r="F655" s="413"/>
      <c r="G655" s="413"/>
      <c r="H655" s="413"/>
      <c r="I655" s="413"/>
      <c r="J655" s="413"/>
      <c r="K655" s="413"/>
    </row>
    <row r="656" spans="1:11" ht="29.25" customHeight="1">
      <c r="A656" s="413"/>
      <c r="B656" s="413"/>
      <c r="C656" s="413"/>
      <c r="D656" s="413"/>
      <c r="E656" s="413"/>
      <c r="F656" s="413"/>
      <c r="G656" s="413"/>
      <c r="H656" s="413"/>
      <c r="I656" s="413"/>
      <c r="J656" s="413"/>
      <c r="K656" s="413"/>
    </row>
    <row r="657" spans="1:11" ht="29.25" customHeight="1">
      <c r="A657" s="413"/>
      <c r="B657" s="413"/>
      <c r="C657" s="413"/>
      <c r="D657" s="413"/>
      <c r="E657" s="413"/>
      <c r="F657" s="413"/>
      <c r="G657" s="413"/>
      <c r="H657" s="413"/>
      <c r="I657" s="413"/>
      <c r="J657" s="413"/>
      <c r="K657" s="413"/>
    </row>
    <row r="658" spans="1:11" ht="29.25" customHeight="1">
      <c r="A658" s="413"/>
      <c r="B658" s="413"/>
      <c r="C658" s="413"/>
      <c r="D658" s="413"/>
      <c r="E658" s="413"/>
      <c r="F658" s="413"/>
      <c r="G658" s="413"/>
      <c r="H658" s="413"/>
      <c r="I658" s="413"/>
      <c r="J658" s="413"/>
      <c r="K658" s="413"/>
    </row>
    <row r="659" spans="1:11" ht="29.25" customHeight="1">
      <c r="A659" s="413"/>
      <c r="B659" s="413"/>
      <c r="C659" s="413"/>
      <c r="D659" s="413"/>
      <c r="E659" s="413"/>
      <c r="F659" s="413"/>
      <c r="G659" s="413"/>
      <c r="H659" s="413"/>
      <c r="I659" s="413"/>
      <c r="J659" s="413"/>
      <c r="K659" s="413"/>
    </row>
    <row r="660" spans="1:11" ht="29.25" customHeight="1">
      <c r="A660" s="413"/>
      <c r="B660" s="413"/>
      <c r="C660" s="413"/>
      <c r="D660" s="413"/>
      <c r="E660" s="413"/>
      <c r="F660" s="413"/>
      <c r="G660" s="413"/>
      <c r="H660" s="413"/>
      <c r="I660" s="413"/>
      <c r="J660" s="413"/>
      <c r="K660" s="413"/>
    </row>
    <row r="661" spans="1:11" ht="29.25" customHeight="1">
      <c r="A661" s="413"/>
      <c r="B661" s="413"/>
      <c r="C661" s="413"/>
      <c r="D661" s="413"/>
      <c r="E661" s="413"/>
      <c r="F661" s="413"/>
      <c r="G661" s="413"/>
      <c r="H661" s="413"/>
      <c r="I661" s="413"/>
      <c r="J661" s="413"/>
      <c r="K661" s="413"/>
    </row>
    <row r="662" spans="1:11" ht="29.25" customHeight="1">
      <c r="A662" s="413"/>
      <c r="B662" s="413"/>
      <c r="C662" s="413"/>
      <c r="D662" s="413"/>
      <c r="E662" s="413"/>
      <c r="F662" s="413"/>
      <c r="G662" s="413"/>
      <c r="H662" s="413"/>
      <c r="I662" s="413"/>
      <c r="J662" s="413"/>
      <c r="K662" s="413"/>
    </row>
    <row r="663" spans="1:11" ht="29.25" customHeight="1">
      <c r="A663" s="413"/>
      <c r="B663" s="413"/>
      <c r="C663" s="413"/>
      <c r="D663" s="413"/>
      <c r="E663" s="413"/>
      <c r="F663" s="413"/>
      <c r="G663" s="413"/>
      <c r="H663" s="413"/>
      <c r="I663" s="413"/>
      <c r="J663" s="413"/>
      <c r="K663" s="413"/>
    </row>
    <row r="664" spans="1:11" ht="29.25" customHeight="1">
      <c r="A664" s="413"/>
      <c r="B664" s="413"/>
      <c r="C664" s="413"/>
      <c r="D664" s="413"/>
      <c r="E664" s="413"/>
      <c r="F664" s="413"/>
      <c r="G664" s="413"/>
      <c r="H664" s="413"/>
      <c r="I664" s="413"/>
      <c r="J664" s="413"/>
      <c r="K664" s="413"/>
    </row>
    <row r="665" spans="1:11" ht="29.25" customHeight="1">
      <c r="A665" s="413"/>
      <c r="B665" s="413"/>
      <c r="C665" s="413"/>
      <c r="D665" s="413"/>
      <c r="E665" s="413"/>
      <c r="F665" s="413"/>
      <c r="G665" s="413"/>
      <c r="H665" s="413"/>
      <c r="I665" s="413"/>
      <c r="J665" s="413"/>
      <c r="K665" s="413"/>
    </row>
    <row r="666" spans="1:11" ht="29.25" customHeight="1">
      <c r="A666" s="413"/>
      <c r="B666" s="413"/>
      <c r="C666" s="413"/>
      <c r="D666" s="413"/>
      <c r="E666" s="413"/>
      <c r="F666" s="413"/>
      <c r="G666" s="413"/>
      <c r="H666" s="413"/>
      <c r="I666" s="413"/>
      <c r="J666" s="413"/>
      <c r="K666" s="413"/>
    </row>
    <row r="667" spans="1:11" ht="29.25" customHeight="1">
      <c r="A667" s="413"/>
      <c r="B667" s="413"/>
      <c r="C667" s="413"/>
      <c r="D667" s="413"/>
      <c r="E667" s="413"/>
      <c r="F667" s="413"/>
      <c r="G667" s="413"/>
      <c r="H667" s="413"/>
      <c r="I667" s="413"/>
      <c r="J667" s="413"/>
      <c r="K667" s="413"/>
    </row>
    <row r="668" spans="1:11" ht="29.25" customHeight="1">
      <c r="A668" s="413"/>
      <c r="B668" s="413"/>
      <c r="C668" s="413"/>
      <c r="D668" s="413"/>
      <c r="E668" s="413"/>
      <c r="F668" s="413"/>
      <c r="G668" s="413"/>
      <c r="H668" s="413"/>
      <c r="I668" s="413"/>
      <c r="J668" s="413"/>
      <c r="K668" s="413"/>
    </row>
    <row r="669" spans="1:11" ht="29.25" customHeight="1">
      <c r="A669" s="413"/>
      <c r="B669" s="413"/>
      <c r="C669" s="413"/>
      <c r="D669" s="413"/>
      <c r="E669" s="413"/>
      <c r="F669" s="413"/>
      <c r="G669" s="413"/>
      <c r="H669" s="413"/>
      <c r="I669" s="413"/>
      <c r="J669" s="413"/>
      <c r="K669" s="413"/>
    </row>
    <row r="670" spans="1:11" ht="29.25" customHeight="1">
      <c r="A670" s="413"/>
      <c r="B670" s="413"/>
      <c r="C670" s="413"/>
      <c r="D670" s="413"/>
      <c r="E670" s="413"/>
      <c r="F670" s="413"/>
      <c r="G670" s="413"/>
      <c r="H670" s="413"/>
      <c r="I670" s="413"/>
      <c r="J670" s="413"/>
      <c r="K670" s="413"/>
    </row>
    <row r="671" spans="1:11" ht="29.25" customHeight="1">
      <c r="A671" s="413"/>
      <c r="B671" s="413"/>
      <c r="C671" s="413"/>
      <c r="D671" s="413"/>
      <c r="E671" s="413"/>
      <c r="F671" s="413"/>
      <c r="G671" s="413"/>
      <c r="H671" s="413"/>
      <c r="I671" s="413"/>
      <c r="J671" s="413"/>
      <c r="K671" s="413"/>
    </row>
    <row r="672" spans="1:11" ht="29.25" customHeight="1">
      <c r="A672" s="413"/>
      <c r="B672" s="413"/>
      <c r="C672" s="413"/>
      <c r="D672" s="413"/>
      <c r="E672" s="413"/>
      <c r="F672" s="413"/>
      <c r="G672" s="413"/>
      <c r="H672" s="413"/>
      <c r="I672" s="413"/>
      <c r="J672" s="413"/>
      <c r="K672" s="413"/>
    </row>
    <row r="673" spans="1:11" ht="29.25" customHeight="1">
      <c r="A673" s="413"/>
      <c r="B673" s="413"/>
      <c r="C673" s="413"/>
      <c r="D673" s="413"/>
      <c r="E673" s="413"/>
      <c r="F673" s="413"/>
      <c r="G673" s="413"/>
      <c r="H673" s="413"/>
      <c r="I673" s="413"/>
      <c r="J673" s="413"/>
      <c r="K673" s="413"/>
    </row>
    <row r="674" spans="1:11" ht="29.25" customHeight="1">
      <c r="A674" s="413"/>
      <c r="B674" s="413"/>
      <c r="C674" s="413"/>
      <c r="D674" s="413"/>
      <c r="E674" s="413"/>
      <c r="F674" s="413"/>
      <c r="G674" s="413"/>
      <c r="H674" s="413"/>
      <c r="I674" s="413"/>
      <c r="J674" s="413"/>
      <c r="K674" s="413"/>
    </row>
    <row r="675" spans="1:11" ht="29.25" customHeight="1">
      <c r="A675" s="413"/>
      <c r="B675" s="413"/>
      <c r="C675" s="413"/>
      <c r="D675" s="413"/>
      <c r="E675" s="413"/>
      <c r="F675" s="413"/>
      <c r="G675" s="413"/>
      <c r="H675" s="413"/>
      <c r="I675" s="413"/>
      <c r="J675" s="413"/>
      <c r="K675" s="413"/>
    </row>
    <row r="676" spans="1:11" ht="29.25" customHeight="1">
      <c r="A676" s="413"/>
      <c r="B676" s="413"/>
      <c r="C676" s="413"/>
      <c r="D676" s="413"/>
      <c r="E676" s="413"/>
      <c r="F676" s="413"/>
      <c r="G676" s="413"/>
      <c r="H676" s="413"/>
      <c r="I676" s="413"/>
      <c r="J676" s="413"/>
      <c r="K676" s="413"/>
    </row>
    <row r="677" spans="1:11" ht="29.25" customHeight="1">
      <c r="A677" s="413"/>
      <c r="B677" s="413"/>
      <c r="C677" s="413"/>
      <c r="D677" s="413"/>
      <c r="E677" s="413"/>
      <c r="F677" s="413"/>
      <c r="G677" s="413"/>
      <c r="H677" s="413"/>
      <c r="I677" s="413"/>
      <c r="J677" s="413"/>
      <c r="K677" s="413"/>
    </row>
    <row r="678" spans="1:11" ht="29.25" customHeight="1">
      <c r="A678" s="413"/>
      <c r="B678" s="413"/>
      <c r="C678" s="413"/>
      <c r="D678" s="413"/>
      <c r="E678" s="413"/>
      <c r="F678" s="413"/>
      <c r="G678" s="413"/>
      <c r="H678" s="413"/>
      <c r="I678" s="413"/>
      <c r="J678" s="413"/>
      <c r="K678" s="413"/>
    </row>
    <row r="679" spans="1:11" ht="29.25" customHeight="1">
      <c r="A679" s="413"/>
      <c r="B679" s="413"/>
      <c r="C679" s="413"/>
      <c r="D679" s="413"/>
      <c r="E679" s="413"/>
      <c r="F679" s="413"/>
      <c r="G679" s="413"/>
      <c r="H679" s="413"/>
      <c r="I679" s="413"/>
      <c r="J679" s="413"/>
      <c r="K679" s="413"/>
    </row>
    <row r="680" spans="1:11" ht="29.25" customHeight="1">
      <c r="A680" s="413"/>
      <c r="B680" s="413"/>
      <c r="C680" s="413"/>
      <c r="D680" s="413"/>
      <c r="E680" s="413"/>
      <c r="F680" s="413"/>
      <c r="G680" s="413"/>
      <c r="H680" s="413"/>
      <c r="I680" s="413"/>
      <c r="J680" s="413"/>
      <c r="K680" s="413"/>
    </row>
    <row r="681" spans="1:11" ht="29.25" customHeight="1">
      <c r="A681" s="413"/>
      <c r="B681" s="413"/>
      <c r="C681" s="413"/>
      <c r="D681" s="413"/>
      <c r="E681" s="413"/>
      <c r="F681" s="413"/>
      <c r="G681" s="413"/>
      <c r="H681" s="413"/>
      <c r="I681" s="413"/>
      <c r="J681" s="413"/>
      <c r="K681" s="413"/>
    </row>
    <row r="682" spans="1:11" ht="29.25" customHeight="1">
      <c r="A682" s="413"/>
      <c r="B682" s="413"/>
      <c r="C682" s="413"/>
      <c r="D682" s="413"/>
      <c r="E682" s="413"/>
      <c r="F682" s="413"/>
      <c r="G682" s="413"/>
      <c r="H682" s="413"/>
      <c r="I682" s="413"/>
      <c r="J682" s="413"/>
      <c r="K682" s="413"/>
    </row>
    <row r="683" spans="1:11" ht="29.25" customHeight="1">
      <c r="A683" s="413"/>
      <c r="B683" s="413"/>
      <c r="C683" s="413"/>
      <c r="D683" s="413"/>
      <c r="E683" s="413"/>
      <c r="F683" s="413"/>
      <c r="G683" s="413"/>
      <c r="H683" s="413"/>
      <c r="I683" s="413"/>
      <c r="J683" s="413"/>
      <c r="K683" s="413"/>
    </row>
    <row r="684" spans="1:11" ht="29.25" customHeight="1">
      <c r="A684" s="413"/>
      <c r="B684" s="413"/>
      <c r="C684" s="413"/>
      <c r="D684" s="413"/>
      <c r="E684" s="413"/>
      <c r="F684" s="413"/>
      <c r="G684" s="413"/>
      <c r="H684" s="413"/>
      <c r="I684" s="413"/>
      <c r="J684" s="413"/>
      <c r="K684" s="413"/>
    </row>
    <row r="685" spans="1:11" ht="29.25" customHeight="1">
      <c r="A685" s="413"/>
      <c r="B685" s="413"/>
      <c r="C685" s="413"/>
      <c r="D685" s="413"/>
      <c r="E685" s="413"/>
      <c r="F685" s="413"/>
      <c r="G685" s="413"/>
      <c r="H685" s="413"/>
      <c r="I685" s="413"/>
      <c r="J685" s="413"/>
      <c r="K685" s="413"/>
    </row>
    <row r="686" spans="1:11" ht="29.25" customHeight="1">
      <c r="A686" s="413"/>
      <c r="B686" s="413"/>
      <c r="C686" s="413"/>
      <c r="D686" s="413"/>
      <c r="E686" s="413"/>
      <c r="F686" s="413"/>
      <c r="G686" s="413"/>
      <c r="H686" s="413"/>
      <c r="I686" s="413"/>
      <c r="J686" s="413"/>
      <c r="K686" s="413"/>
    </row>
    <row r="687" spans="1:11" ht="29.25" customHeight="1">
      <c r="A687" s="413"/>
      <c r="B687" s="413"/>
      <c r="C687" s="413"/>
      <c r="D687" s="413"/>
      <c r="E687" s="413"/>
      <c r="F687" s="413"/>
      <c r="G687" s="413"/>
      <c r="H687" s="413"/>
      <c r="I687" s="413"/>
      <c r="J687" s="413"/>
      <c r="K687" s="413"/>
    </row>
    <row r="688" spans="1:11" ht="29.25" customHeight="1">
      <c r="A688" s="413"/>
      <c r="B688" s="413"/>
      <c r="C688" s="413"/>
      <c r="D688" s="413"/>
      <c r="E688" s="413"/>
      <c r="F688" s="413"/>
      <c r="G688" s="413"/>
      <c r="H688" s="413"/>
      <c r="I688" s="413"/>
      <c r="J688" s="413"/>
      <c r="K688" s="413"/>
    </row>
    <row r="689" spans="1:11" ht="29.25" customHeight="1">
      <c r="A689" s="413"/>
      <c r="B689" s="413"/>
      <c r="C689" s="413"/>
      <c r="D689" s="413"/>
      <c r="E689" s="413"/>
      <c r="F689" s="413"/>
      <c r="G689" s="413"/>
      <c r="H689" s="413"/>
      <c r="I689" s="413"/>
      <c r="J689" s="413"/>
      <c r="K689" s="413"/>
    </row>
    <row r="690" spans="1:11" ht="29.25" customHeight="1">
      <c r="A690" s="413"/>
      <c r="B690" s="413"/>
      <c r="C690" s="413"/>
      <c r="D690" s="413"/>
      <c r="E690" s="413"/>
      <c r="F690" s="413"/>
      <c r="G690" s="413"/>
      <c r="H690" s="413"/>
      <c r="I690" s="413"/>
      <c r="J690" s="413"/>
      <c r="K690" s="413"/>
    </row>
    <row r="691" spans="1:11" ht="29.25" customHeight="1">
      <c r="A691" s="413"/>
      <c r="B691" s="413"/>
      <c r="C691" s="413"/>
      <c r="D691" s="413"/>
      <c r="E691" s="413"/>
      <c r="F691" s="413"/>
      <c r="G691" s="413"/>
      <c r="H691" s="413"/>
      <c r="I691" s="413"/>
      <c r="J691" s="413"/>
      <c r="K691" s="413"/>
    </row>
    <row r="692" spans="1:11" ht="29.25" customHeight="1">
      <c r="A692" s="413"/>
      <c r="B692" s="413"/>
      <c r="C692" s="413"/>
      <c r="D692" s="413"/>
      <c r="E692" s="413"/>
      <c r="F692" s="413"/>
      <c r="G692" s="413"/>
      <c r="H692" s="413"/>
      <c r="I692" s="413"/>
      <c r="J692" s="413"/>
      <c r="K692" s="413"/>
    </row>
    <row r="693" spans="1:11" ht="29.25" customHeight="1">
      <c r="A693" s="413"/>
      <c r="B693" s="413"/>
      <c r="C693" s="413"/>
      <c r="D693" s="413"/>
      <c r="E693" s="413"/>
      <c r="F693" s="413"/>
      <c r="G693" s="413"/>
      <c r="H693" s="413"/>
      <c r="I693" s="413"/>
      <c r="J693" s="413"/>
      <c r="K693" s="413"/>
    </row>
    <row r="694" spans="1:11" ht="29.25" customHeight="1">
      <c r="A694" s="413"/>
      <c r="B694" s="413"/>
      <c r="C694" s="413"/>
      <c r="D694" s="413"/>
      <c r="E694" s="413"/>
      <c r="F694" s="413"/>
      <c r="G694" s="413"/>
      <c r="H694" s="413"/>
      <c r="I694" s="413"/>
      <c r="J694" s="413"/>
      <c r="K694" s="413"/>
    </row>
    <row r="695" spans="1:11" ht="29.25" customHeight="1">
      <c r="A695" s="413"/>
      <c r="B695" s="413"/>
      <c r="C695" s="413"/>
      <c r="D695" s="413"/>
      <c r="E695" s="413"/>
      <c r="F695" s="413"/>
      <c r="G695" s="413"/>
      <c r="H695" s="413"/>
      <c r="I695" s="413"/>
      <c r="J695" s="413"/>
      <c r="K695" s="413"/>
    </row>
    <row r="696" spans="1:11" ht="29.25" customHeight="1">
      <c r="A696" s="413"/>
      <c r="B696" s="413"/>
      <c r="C696" s="413"/>
      <c r="D696" s="413"/>
      <c r="E696" s="413"/>
      <c r="F696" s="413"/>
      <c r="G696" s="413"/>
      <c r="H696" s="413"/>
      <c r="I696" s="413"/>
      <c r="J696" s="413"/>
      <c r="K696" s="413"/>
    </row>
    <row r="697" spans="1:11" ht="29.25" customHeight="1">
      <c r="A697" s="413"/>
      <c r="B697" s="413"/>
      <c r="C697" s="413"/>
      <c r="D697" s="413"/>
      <c r="E697" s="413"/>
      <c r="F697" s="413"/>
      <c r="G697" s="413"/>
      <c r="H697" s="413"/>
      <c r="I697" s="413"/>
      <c r="J697" s="413"/>
      <c r="K697" s="413"/>
    </row>
    <row r="698" spans="1:11" ht="29.25" customHeight="1">
      <c r="A698" s="413"/>
      <c r="B698" s="413"/>
      <c r="C698" s="413"/>
      <c r="D698" s="413"/>
      <c r="E698" s="413"/>
      <c r="F698" s="413"/>
      <c r="G698" s="413"/>
      <c r="H698" s="413"/>
      <c r="I698" s="413"/>
      <c r="J698" s="413"/>
      <c r="K698" s="413"/>
    </row>
    <row r="699" spans="1:11" ht="29.25" customHeight="1">
      <c r="A699" s="413"/>
      <c r="B699" s="413"/>
      <c r="C699" s="413"/>
      <c r="D699" s="413"/>
      <c r="E699" s="413"/>
      <c r="F699" s="413"/>
      <c r="G699" s="413"/>
      <c r="H699" s="413"/>
      <c r="I699" s="413"/>
      <c r="J699" s="413"/>
      <c r="K699" s="413"/>
    </row>
    <row r="700" spans="1:11" ht="29.25" customHeight="1">
      <c r="A700" s="413"/>
      <c r="B700" s="413"/>
      <c r="C700" s="413"/>
      <c r="D700" s="413"/>
      <c r="E700" s="413"/>
      <c r="F700" s="413"/>
      <c r="G700" s="413"/>
      <c r="H700" s="413"/>
      <c r="I700" s="413"/>
      <c r="J700" s="413"/>
      <c r="K700" s="413"/>
    </row>
    <row r="701" spans="1:11" ht="29.25" customHeight="1">
      <c r="A701" s="413"/>
      <c r="B701" s="413"/>
      <c r="C701" s="413"/>
      <c r="D701" s="413"/>
      <c r="E701" s="413"/>
      <c r="F701" s="413"/>
      <c r="G701" s="413"/>
      <c r="H701" s="413"/>
      <c r="I701" s="413"/>
      <c r="J701" s="413"/>
      <c r="K701" s="413"/>
    </row>
    <row r="702" spans="1:11" ht="29.25" customHeight="1">
      <c r="A702" s="413"/>
      <c r="B702" s="413"/>
      <c r="C702" s="413"/>
      <c r="D702" s="413"/>
      <c r="E702" s="413"/>
      <c r="F702" s="413"/>
      <c r="G702" s="413"/>
      <c r="H702" s="413"/>
      <c r="I702" s="413"/>
      <c r="J702" s="413"/>
      <c r="K702" s="413"/>
    </row>
    <row r="703" spans="1:11" ht="29.25" customHeight="1">
      <c r="A703" s="413"/>
      <c r="B703" s="413"/>
      <c r="C703" s="413"/>
      <c r="D703" s="413"/>
      <c r="E703" s="413"/>
      <c r="F703" s="413"/>
      <c r="G703" s="413"/>
      <c r="H703" s="413"/>
      <c r="I703" s="413"/>
      <c r="J703" s="413"/>
      <c r="K703" s="413"/>
    </row>
    <row r="704" spans="1:11" ht="29.25" customHeight="1">
      <c r="A704" s="413"/>
      <c r="B704" s="413"/>
      <c r="C704" s="413"/>
      <c r="D704" s="413"/>
      <c r="E704" s="413"/>
      <c r="F704" s="413"/>
      <c r="G704" s="413"/>
      <c r="H704" s="413"/>
      <c r="I704" s="413"/>
      <c r="J704" s="413"/>
      <c r="K704" s="413"/>
    </row>
    <row r="705" spans="1:11" ht="29.25" customHeight="1">
      <c r="A705" s="413"/>
      <c r="B705" s="413"/>
      <c r="C705" s="413"/>
      <c r="D705" s="413"/>
      <c r="E705" s="413"/>
      <c r="F705" s="413"/>
      <c r="G705" s="413"/>
      <c r="H705" s="413"/>
      <c r="I705" s="413"/>
      <c r="J705" s="413"/>
      <c r="K705" s="413"/>
    </row>
    <row r="706" spans="1:11" ht="29.25" customHeight="1">
      <c r="A706" s="413"/>
      <c r="B706" s="413"/>
      <c r="C706" s="413"/>
      <c r="D706" s="413"/>
      <c r="E706" s="413"/>
      <c r="F706" s="413"/>
      <c r="G706" s="413"/>
      <c r="H706" s="413"/>
      <c r="I706" s="413"/>
      <c r="J706" s="413"/>
      <c r="K706" s="413"/>
    </row>
    <row r="707" spans="1:11" ht="29.25" customHeight="1">
      <c r="A707" s="413"/>
      <c r="B707" s="413"/>
      <c r="C707" s="413"/>
      <c r="D707" s="413"/>
      <c r="E707" s="413"/>
      <c r="F707" s="413"/>
      <c r="G707" s="413"/>
      <c r="H707" s="413"/>
      <c r="I707" s="413"/>
      <c r="J707" s="413"/>
      <c r="K707" s="413"/>
    </row>
    <row r="708" spans="1:11" ht="29.25" customHeight="1">
      <c r="A708" s="413"/>
      <c r="B708" s="413"/>
      <c r="C708" s="413"/>
      <c r="D708" s="413"/>
      <c r="E708" s="413"/>
      <c r="F708" s="413"/>
      <c r="G708" s="413"/>
      <c r="H708" s="413"/>
      <c r="I708" s="413"/>
      <c r="J708" s="413"/>
      <c r="K708" s="413"/>
    </row>
    <row r="709" spans="1:11" ht="29.25" customHeight="1">
      <c r="A709" s="413"/>
      <c r="B709" s="413"/>
      <c r="C709" s="413"/>
      <c r="D709" s="413"/>
      <c r="E709" s="413"/>
      <c r="F709" s="413"/>
      <c r="G709" s="413"/>
      <c r="H709" s="413"/>
      <c r="I709" s="413"/>
      <c r="J709" s="413"/>
      <c r="K709" s="413"/>
    </row>
    <row r="710" spans="1:11" ht="29.25" customHeight="1">
      <c r="A710" s="413"/>
      <c r="B710" s="413"/>
      <c r="C710" s="413"/>
      <c r="D710" s="413"/>
      <c r="E710" s="413"/>
      <c r="F710" s="413"/>
      <c r="G710" s="413"/>
      <c r="H710" s="413"/>
      <c r="I710" s="413"/>
      <c r="J710" s="413"/>
      <c r="K710" s="413"/>
    </row>
    <row r="711" spans="1:11" ht="29.25" customHeight="1">
      <c r="A711" s="413"/>
      <c r="B711" s="413"/>
      <c r="C711" s="413"/>
      <c r="D711" s="413"/>
      <c r="E711" s="413"/>
      <c r="F711" s="413"/>
      <c r="G711" s="413"/>
      <c r="H711" s="413"/>
      <c r="I711" s="413"/>
      <c r="J711" s="413"/>
      <c r="K711" s="413"/>
    </row>
    <row r="712" spans="1:11" ht="29.25" customHeight="1">
      <c r="A712" s="413"/>
      <c r="B712" s="413"/>
      <c r="C712" s="413"/>
      <c r="D712" s="413"/>
      <c r="E712" s="413"/>
      <c r="F712" s="413"/>
      <c r="G712" s="413"/>
      <c r="H712" s="413"/>
      <c r="I712" s="413"/>
      <c r="J712" s="413"/>
      <c r="K712" s="413"/>
    </row>
    <row r="713" spans="1:11" ht="29.25" customHeight="1">
      <c r="A713" s="413"/>
      <c r="B713" s="413"/>
      <c r="C713" s="413"/>
      <c r="D713" s="413"/>
      <c r="E713" s="413"/>
      <c r="F713" s="413"/>
      <c r="G713" s="413"/>
      <c r="H713" s="413"/>
      <c r="I713" s="413"/>
      <c r="J713" s="413"/>
      <c r="K713" s="413"/>
    </row>
    <row r="714" spans="1:11" ht="29.25" customHeight="1">
      <c r="A714" s="413"/>
      <c r="B714" s="413"/>
      <c r="C714" s="413"/>
      <c r="D714" s="413"/>
      <c r="E714" s="413"/>
      <c r="F714" s="413"/>
      <c r="G714" s="413"/>
      <c r="H714" s="413"/>
      <c r="I714" s="413"/>
      <c r="J714" s="413"/>
      <c r="K714" s="413"/>
    </row>
    <row r="715" spans="1:11" ht="29.25" customHeight="1">
      <c r="A715" s="413"/>
      <c r="B715" s="413"/>
      <c r="C715" s="413"/>
      <c r="D715" s="413"/>
      <c r="E715" s="413"/>
      <c r="F715" s="413"/>
      <c r="G715" s="413"/>
      <c r="H715" s="413"/>
      <c r="I715" s="413"/>
      <c r="J715" s="413"/>
      <c r="K715" s="413"/>
    </row>
    <row r="716" spans="1:11" ht="29.25" customHeight="1">
      <c r="A716" s="413"/>
      <c r="B716" s="413"/>
      <c r="C716" s="413"/>
      <c r="D716" s="413"/>
      <c r="E716" s="413"/>
      <c r="F716" s="413"/>
      <c r="G716" s="413"/>
      <c r="H716" s="413"/>
      <c r="I716" s="413"/>
      <c r="J716" s="413"/>
      <c r="K716" s="413"/>
    </row>
    <row r="717" spans="1:11" ht="29.25" customHeight="1">
      <c r="A717" s="413"/>
      <c r="B717" s="413"/>
      <c r="C717" s="413"/>
      <c r="D717" s="413"/>
      <c r="E717" s="413"/>
      <c r="F717" s="413"/>
      <c r="G717" s="413"/>
      <c r="H717" s="413"/>
      <c r="I717" s="413"/>
      <c r="J717" s="413"/>
      <c r="K717" s="413"/>
    </row>
    <row r="718" spans="1:11" ht="29.25" customHeight="1">
      <c r="A718" s="413"/>
      <c r="B718" s="413"/>
      <c r="C718" s="413"/>
      <c r="D718" s="413"/>
      <c r="E718" s="413"/>
      <c r="F718" s="413"/>
      <c r="G718" s="413"/>
      <c r="H718" s="413"/>
      <c r="I718" s="413"/>
      <c r="J718" s="413"/>
      <c r="K718" s="413"/>
    </row>
    <row r="719" spans="1:11" ht="29.25" customHeight="1">
      <c r="A719" s="413"/>
      <c r="B719" s="413"/>
      <c r="C719" s="413"/>
      <c r="D719" s="413"/>
      <c r="E719" s="413"/>
      <c r="F719" s="413"/>
      <c r="G719" s="413"/>
      <c r="H719" s="413"/>
      <c r="I719" s="413"/>
      <c r="J719" s="413"/>
      <c r="K719" s="413"/>
    </row>
    <row r="720" spans="1:11" ht="29.25" customHeight="1">
      <c r="A720" s="413"/>
      <c r="B720" s="413"/>
      <c r="C720" s="413"/>
      <c r="D720" s="413"/>
      <c r="E720" s="413"/>
      <c r="F720" s="413"/>
      <c r="G720" s="413"/>
      <c r="H720" s="413"/>
      <c r="I720" s="413"/>
      <c r="J720" s="413"/>
      <c r="K720" s="413"/>
    </row>
    <row r="721" spans="1:11" ht="29.25" customHeight="1">
      <c r="A721" s="413"/>
      <c r="B721" s="413"/>
      <c r="C721" s="413"/>
      <c r="D721" s="413"/>
      <c r="E721" s="413"/>
      <c r="F721" s="413"/>
      <c r="G721" s="413"/>
      <c r="H721" s="413"/>
      <c r="I721" s="413"/>
      <c r="J721" s="413"/>
      <c r="K721" s="413"/>
    </row>
    <row r="722" spans="1:11" ht="29.25" customHeight="1">
      <c r="A722" s="413"/>
      <c r="B722" s="413"/>
      <c r="C722" s="413"/>
      <c r="D722" s="413"/>
      <c r="E722" s="413"/>
      <c r="F722" s="413"/>
      <c r="G722" s="413"/>
      <c r="H722" s="413"/>
      <c r="I722" s="413"/>
      <c r="J722" s="413"/>
      <c r="K722" s="413"/>
    </row>
    <row r="723" spans="1:11" ht="29.25" customHeight="1">
      <c r="A723" s="413"/>
      <c r="B723" s="413"/>
      <c r="C723" s="413"/>
      <c r="D723" s="413"/>
      <c r="E723" s="413"/>
      <c r="F723" s="413"/>
      <c r="G723" s="413"/>
      <c r="H723" s="413"/>
      <c r="I723" s="413"/>
      <c r="J723" s="413"/>
      <c r="K723" s="413"/>
    </row>
    <row r="724" spans="1:11" ht="29.25" customHeight="1">
      <c r="A724" s="413"/>
      <c r="B724" s="413"/>
      <c r="C724" s="413"/>
      <c r="D724" s="413"/>
      <c r="E724" s="413"/>
      <c r="F724" s="413"/>
      <c r="G724" s="413"/>
      <c r="H724" s="413"/>
      <c r="I724" s="413"/>
      <c r="J724" s="413"/>
      <c r="K724" s="413"/>
    </row>
    <row r="725" spans="1:11" ht="29.25" customHeight="1">
      <c r="A725" s="413"/>
      <c r="B725" s="413"/>
      <c r="C725" s="413"/>
      <c r="D725" s="413"/>
      <c r="E725" s="413"/>
      <c r="F725" s="413"/>
      <c r="G725" s="413"/>
      <c r="H725" s="413"/>
      <c r="I725" s="413"/>
      <c r="J725" s="413"/>
      <c r="K725" s="413"/>
    </row>
    <row r="726" spans="1:11" ht="29.25" customHeight="1">
      <c r="A726" s="413"/>
      <c r="B726" s="413"/>
      <c r="C726" s="413"/>
      <c r="D726" s="413"/>
      <c r="E726" s="413"/>
      <c r="F726" s="413"/>
      <c r="G726" s="413"/>
      <c r="H726" s="413"/>
      <c r="I726" s="413"/>
      <c r="J726" s="413"/>
      <c r="K726" s="413"/>
    </row>
    <row r="727" spans="1:11" ht="29.25" customHeight="1">
      <c r="A727" s="413"/>
      <c r="B727" s="413"/>
      <c r="C727" s="413"/>
      <c r="D727" s="413"/>
      <c r="E727" s="413"/>
      <c r="F727" s="413"/>
      <c r="G727" s="413"/>
      <c r="H727" s="413"/>
      <c r="I727" s="413"/>
      <c r="J727" s="413"/>
      <c r="K727" s="413"/>
    </row>
    <row r="728" spans="1:11" ht="29.25" customHeight="1">
      <c r="A728" s="413"/>
      <c r="B728" s="413"/>
      <c r="C728" s="413"/>
      <c r="D728" s="413"/>
      <c r="E728" s="413"/>
      <c r="F728" s="413"/>
      <c r="G728" s="413"/>
      <c r="H728" s="413"/>
      <c r="I728" s="413"/>
      <c r="J728" s="413"/>
      <c r="K728" s="413"/>
    </row>
    <row r="729" spans="1:11" ht="29.25" customHeight="1">
      <c r="A729" s="413"/>
      <c r="B729" s="413"/>
      <c r="C729" s="413"/>
      <c r="D729" s="413"/>
      <c r="E729" s="413"/>
      <c r="F729" s="413"/>
      <c r="G729" s="413"/>
      <c r="H729" s="413"/>
      <c r="I729" s="413"/>
      <c r="J729" s="413"/>
      <c r="K729" s="413"/>
    </row>
    <row r="730" spans="1:11" ht="29.25" customHeight="1">
      <c r="A730" s="413"/>
      <c r="B730" s="413"/>
      <c r="C730" s="413"/>
      <c r="D730" s="413"/>
      <c r="E730" s="413"/>
      <c r="F730" s="413"/>
      <c r="G730" s="413"/>
      <c r="H730" s="413"/>
      <c r="I730" s="413"/>
      <c r="J730" s="413"/>
      <c r="K730" s="413"/>
    </row>
    <row r="731" spans="1:11" ht="29.25" customHeight="1">
      <c r="A731" s="413"/>
      <c r="B731" s="413"/>
      <c r="C731" s="413"/>
      <c r="D731" s="413"/>
      <c r="E731" s="413"/>
      <c r="F731" s="413"/>
      <c r="G731" s="413"/>
      <c r="H731" s="413"/>
      <c r="I731" s="413"/>
      <c r="J731" s="413"/>
      <c r="K731" s="413"/>
    </row>
    <row r="732" spans="1:11" ht="29.25" customHeight="1">
      <c r="A732" s="413"/>
      <c r="B732" s="413"/>
      <c r="C732" s="413"/>
      <c r="D732" s="413"/>
      <c r="E732" s="413"/>
      <c r="F732" s="413"/>
      <c r="G732" s="413"/>
      <c r="H732" s="413"/>
      <c r="I732" s="413"/>
      <c r="J732" s="413"/>
      <c r="K732" s="413"/>
    </row>
    <row r="733" spans="1:11" ht="29.25" customHeight="1">
      <c r="A733" s="413"/>
      <c r="B733" s="413"/>
      <c r="C733" s="413"/>
      <c r="D733" s="413"/>
      <c r="E733" s="413"/>
      <c r="F733" s="413"/>
      <c r="G733" s="413"/>
      <c r="H733" s="413"/>
      <c r="I733" s="413"/>
      <c r="J733" s="413"/>
      <c r="K733" s="413"/>
    </row>
    <row r="734" spans="1:11" ht="29.25" customHeight="1">
      <c r="A734" s="413"/>
      <c r="B734" s="413"/>
      <c r="C734" s="413"/>
      <c r="D734" s="413"/>
      <c r="E734" s="413"/>
      <c r="F734" s="413"/>
      <c r="G734" s="413"/>
      <c r="H734" s="413"/>
      <c r="I734" s="413"/>
      <c r="J734" s="413"/>
      <c r="K734" s="413"/>
    </row>
    <row r="735" spans="1:11" ht="29.25" customHeight="1">
      <c r="A735" s="413"/>
      <c r="B735" s="413"/>
      <c r="C735" s="413"/>
      <c r="D735" s="413"/>
      <c r="E735" s="413"/>
      <c r="F735" s="413"/>
      <c r="G735" s="413"/>
      <c r="H735" s="413"/>
      <c r="I735" s="413"/>
      <c r="J735" s="413"/>
      <c r="K735" s="413"/>
    </row>
    <row r="736" spans="1:11" ht="29.25" customHeight="1">
      <c r="A736" s="413"/>
      <c r="B736" s="413"/>
      <c r="C736" s="413"/>
      <c r="D736" s="413"/>
      <c r="E736" s="413"/>
      <c r="F736" s="413"/>
      <c r="G736" s="413"/>
      <c r="H736" s="413"/>
      <c r="I736" s="413"/>
      <c r="J736" s="413"/>
      <c r="K736" s="413"/>
    </row>
    <row r="737" spans="1:11" ht="29.25" customHeight="1">
      <c r="A737" s="413"/>
      <c r="B737" s="413"/>
      <c r="C737" s="413"/>
      <c r="D737" s="413"/>
      <c r="E737" s="413"/>
      <c r="F737" s="413"/>
      <c r="G737" s="413"/>
      <c r="H737" s="413"/>
      <c r="I737" s="413"/>
      <c r="J737" s="413"/>
      <c r="K737" s="413"/>
    </row>
    <row r="738" spans="1:11" ht="29.25" customHeight="1">
      <c r="A738" s="413"/>
      <c r="B738" s="413"/>
      <c r="C738" s="413"/>
      <c r="D738" s="413"/>
      <c r="E738" s="413"/>
      <c r="F738" s="413"/>
      <c r="G738" s="413"/>
      <c r="H738" s="413"/>
      <c r="I738" s="413"/>
      <c r="J738" s="413"/>
      <c r="K738" s="413"/>
    </row>
    <row r="739" spans="1:11" ht="29.25" customHeight="1">
      <c r="A739" s="413"/>
      <c r="B739" s="413"/>
      <c r="C739" s="413"/>
      <c r="D739" s="413"/>
      <c r="E739" s="413"/>
      <c r="F739" s="413"/>
      <c r="G739" s="413"/>
      <c r="H739" s="413"/>
      <c r="I739" s="413"/>
      <c r="J739" s="413"/>
      <c r="K739" s="413"/>
    </row>
    <row r="740" spans="1:11" ht="29.25" customHeight="1">
      <c r="A740" s="413"/>
      <c r="B740" s="413"/>
      <c r="C740" s="413"/>
      <c r="D740" s="413"/>
      <c r="E740" s="413"/>
      <c r="F740" s="413"/>
      <c r="G740" s="413"/>
      <c r="H740" s="413"/>
      <c r="I740" s="413"/>
      <c r="J740" s="413"/>
      <c r="K740" s="413"/>
    </row>
    <row r="741" spans="1:11" ht="29.25" customHeight="1">
      <c r="A741" s="413"/>
      <c r="B741" s="413"/>
      <c r="C741" s="413"/>
      <c r="D741" s="413"/>
      <c r="E741" s="413"/>
      <c r="F741" s="413"/>
      <c r="G741" s="413"/>
      <c r="H741" s="413"/>
      <c r="I741" s="413"/>
      <c r="J741" s="413"/>
      <c r="K741" s="413"/>
    </row>
    <row r="742" spans="1:11" ht="29.25" customHeight="1">
      <c r="A742" s="413"/>
      <c r="B742" s="413"/>
      <c r="C742" s="413"/>
      <c r="D742" s="413"/>
      <c r="E742" s="413"/>
      <c r="F742" s="413"/>
      <c r="G742" s="413"/>
      <c r="H742" s="413"/>
      <c r="I742" s="413"/>
      <c r="J742" s="413"/>
      <c r="K742" s="413"/>
    </row>
    <row r="743" spans="1:11" ht="29.25" customHeight="1">
      <c r="A743" s="413"/>
      <c r="B743" s="413"/>
      <c r="C743" s="413"/>
      <c r="D743" s="413"/>
      <c r="E743" s="413"/>
      <c r="F743" s="413"/>
      <c r="G743" s="413"/>
      <c r="H743" s="413"/>
      <c r="I743" s="413"/>
      <c r="J743" s="413"/>
      <c r="K743" s="413"/>
    </row>
    <row r="744" spans="1:11" ht="29.25" customHeight="1">
      <c r="A744" s="413"/>
      <c r="B744" s="413"/>
      <c r="C744" s="413"/>
      <c r="D744" s="413"/>
      <c r="E744" s="413"/>
      <c r="F744" s="413"/>
      <c r="G744" s="413"/>
      <c r="H744" s="413"/>
      <c r="I744" s="413"/>
      <c r="J744" s="413"/>
      <c r="K744" s="413"/>
    </row>
    <row r="745" spans="1:11" ht="29.25" customHeight="1">
      <c r="A745" s="413"/>
      <c r="B745" s="413"/>
      <c r="C745" s="413"/>
      <c r="D745" s="413"/>
      <c r="E745" s="413"/>
      <c r="F745" s="413"/>
      <c r="G745" s="413"/>
      <c r="H745" s="413"/>
      <c r="I745" s="413"/>
      <c r="J745" s="413"/>
      <c r="K745" s="413"/>
    </row>
    <row r="746" spans="1:11" ht="29.25" customHeight="1">
      <c r="A746" s="413"/>
      <c r="B746" s="413"/>
      <c r="C746" s="413"/>
      <c r="D746" s="413"/>
      <c r="E746" s="413"/>
      <c r="F746" s="413"/>
      <c r="G746" s="413"/>
      <c r="H746" s="413"/>
      <c r="I746" s="413"/>
      <c r="J746" s="413"/>
      <c r="K746" s="413"/>
    </row>
    <row r="747" spans="1:11" ht="29.25" customHeight="1">
      <c r="A747" s="413"/>
      <c r="B747" s="413"/>
      <c r="C747" s="413"/>
      <c r="D747" s="413"/>
      <c r="E747" s="413"/>
      <c r="F747" s="413"/>
      <c r="G747" s="413"/>
      <c r="H747" s="413"/>
      <c r="I747" s="413"/>
      <c r="J747" s="413"/>
      <c r="K747" s="413"/>
    </row>
    <row r="748" spans="1:11" ht="29.25" customHeight="1">
      <c r="A748" s="413"/>
      <c r="B748" s="413"/>
      <c r="C748" s="413"/>
      <c r="D748" s="413"/>
      <c r="E748" s="413"/>
      <c r="F748" s="413"/>
      <c r="G748" s="413"/>
      <c r="H748" s="413"/>
      <c r="I748" s="413"/>
      <c r="J748" s="413"/>
      <c r="K748" s="413"/>
    </row>
    <row r="749" spans="1:11" ht="29.25" customHeight="1">
      <c r="A749" s="413"/>
      <c r="B749" s="413"/>
      <c r="C749" s="413"/>
      <c r="D749" s="413"/>
      <c r="E749" s="413"/>
      <c r="F749" s="413"/>
      <c r="G749" s="413"/>
      <c r="H749" s="413"/>
      <c r="I749" s="413"/>
      <c r="J749" s="413"/>
      <c r="K749" s="413"/>
    </row>
    <row r="750" spans="1:11" ht="29.25" customHeight="1">
      <c r="A750" s="413"/>
      <c r="B750" s="413"/>
      <c r="C750" s="413"/>
      <c r="D750" s="413"/>
      <c r="E750" s="413"/>
      <c r="F750" s="413"/>
      <c r="G750" s="413"/>
      <c r="H750" s="413"/>
      <c r="I750" s="413"/>
      <c r="J750" s="413"/>
      <c r="K750" s="413"/>
    </row>
    <row r="751" spans="1:11" ht="29.25" customHeight="1">
      <c r="A751" s="413"/>
      <c r="B751" s="413"/>
      <c r="C751" s="413"/>
      <c r="D751" s="413"/>
      <c r="E751" s="413"/>
      <c r="F751" s="413"/>
      <c r="G751" s="413"/>
      <c r="H751" s="413"/>
      <c r="I751" s="413"/>
      <c r="J751" s="413"/>
      <c r="K751" s="413"/>
    </row>
    <row r="752" spans="1:11" ht="29.25" customHeight="1">
      <c r="A752" s="413"/>
      <c r="B752" s="413"/>
      <c r="C752" s="413"/>
      <c r="D752" s="413"/>
      <c r="E752" s="413"/>
      <c r="F752" s="413"/>
      <c r="G752" s="413"/>
      <c r="H752" s="413"/>
      <c r="I752" s="413"/>
      <c r="J752" s="413"/>
      <c r="K752" s="413"/>
    </row>
    <row r="753" spans="1:11" ht="29.25" customHeight="1">
      <c r="A753" s="413"/>
      <c r="B753" s="413"/>
      <c r="C753" s="413"/>
      <c r="D753" s="413"/>
      <c r="E753" s="413"/>
      <c r="F753" s="413"/>
      <c r="G753" s="413"/>
      <c r="H753" s="413"/>
      <c r="I753" s="413"/>
      <c r="J753" s="413"/>
      <c r="K753" s="413"/>
    </row>
    <row r="754" spans="1:11" ht="29.25" customHeight="1">
      <c r="A754" s="413"/>
      <c r="B754" s="413"/>
      <c r="C754" s="413"/>
      <c r="D754" s="413"/>
      <c r="E754" s="413"/>
      <c r="F754" s="413"/>
      <c r="G754" s="413"/>
      <c r="H754" s="413"/>
      <c r="I754" s="413"/>
      <c r="J754" s="413"/>
      <c r="K754" s="413"/>
    </row>
    <row r="755" spans="1:11" ht="29.25" customHeight="1">
      <c r="A755" s="413"/>
      <c r="B755" s="413"/>
      <c r="C755" s="413"/>
      <c r="D755" s="413"/>
      <c r="E755" s="413"/>
      <c r="F755" s="413"/>
      <c r="G755" s="413"/>
      <c r="H755" s="413"/>
      <c r="I755" s="413"/>
      <c r="J755" s="413"/>
      <c r="K755" s="413"/>
    </row>
    <row r="756" spans="1:11" ht="29.25" customHeight="1">
      <c r="A756" s="413"/>
      <c r="B756" s="413"/>
      <c r="C756" s="413"/>
      <c r="D756" s="413"/>
      <c r="E756" s="413"/>
      <c r="F756" s="413"/>
      <c r="G756" s="413"/>
      <c r="H756" s="413"/>
      <c r="I756" s="413"/>
      <c r="J756" s="413"/>
      <c r="K756" s="413"/>
    </row>
    <row r="757" spans="1:11" ht="29.25" customHeight="1">
      <c r="A757" s="413"/>
      <c r="B757" s="413"/>
      <c r="C757" s="413"/>
      <c r="D757" s="413"/>
      <c r="E757" s="413"/>
      <c r="F757" s="413"/>
      <c r="G757" s="413"/>
      <c r="H757" s="413"/>
      <c r="I757" s="413"/>
      <c r="J757" s="413"/>
      <c r="K757" s="413"/>
    </row>
    <row r="758" spans="1:11" ht="29.25" customHeight="1">
      <c r="A758" s="413"/>
      <c r="B758" s="413"/>
      <c r="C758" s="413"/>
      <c r="D758" s="413"/>
      <c r="E758" s="413"/>
      <c r="F758" s="413"/>
      <c r="G758" s="413"/>
      <c r="H758" s="413"/>
      <c r="I758" s="413"/>
      <c r="J758" s="413"/>
      <c r="K758" s="413"/>
    </row>
    <row r="759" spans="1:11" ht="29.25" customHeight="1">
      <c r="A759" s="413"/>
      <c r="B759" s="413"/>
      <c r="C759" s="413"/>
      <c r="D759" s="413"/>
      <c r="E759" s="413"/>
      <c r="F759" s="413"/>
      <c r="G759" s="413"/>
      <c r="H759" s="413"/>
      <c r="I759" s="413"/>
      <c r="J759" s="413"/>
      <c r="K759" s="413"/>
    </row>
    <row r="760" spans="1:11" ht="29.25" customHeight="1">
      <c r="A760" s="413"/>
      <c r="B760" s="413"/>
      <c r="C760" s="413"/>
      <c r="D760" s="413"/>
      <c r="E760" s="413"/>
      <c r="F760" s="413"/>
      <c r="G760" s="413"/>
      <c r="H760" s="413"/>
      <c r="I760" s="413"/>
      <c r="J760" s="413"/>
      <c r="K760" s="413"/>
    </row>
    <row r="761" spans="1:11" ht="29.25" customHeight="1">
      <c r="A761" s="413"/>
      <c r="B761" s="413"/>
      <c r="C761" s="413"/>
      <c r="D761" s="413"/>
      <c r="E761" s="413"/>
      <c r="F761" s="413"/>
      <c r="G761" s="413"/>
      <c r="H761" s="413"/>
      <c r="I761" s="413"/>
      <c r="J761" s="413"/>
      <c r="K761" s="413"/>
    </row>
    <row r="762" spans="1:11" ht="29.25" customHeight="1">
      <c r="A762" s="413"/>
      <c r="B762" s="413"/>
      <c r="C762" s="413"/>
      <c r="D762" s="413"/>
      <c r="E762" s="413"/>
      <c r="F762" s="413"/>
      <c r="G762" s="413"/>
      <c r="H762" s="413"/>
      <c r="I762" s="413"/>
      <c r="J762" s="413"/>
      <c r="K762" s="413"/>
    </row>
    <row r="763" spans="1:11" ht="29.25" customHeight="1">
      <c r="A763" s="413"/>
      <c r="B763" s="413"/>
      <c r="C763" s="413"/>
      <c r="D763" s="413"/>
      <c r="E763" s="413"/>
      <c r="F763" s="413"/>
      <c r="G763" s="413"/>
      <c r="H763" s="413"/>
      <c r="I763" s="413"/>
      <c r="J763" s="413"/>
      <c r="K763" s="413"/>
    </row>
    <row r="764" spans="1:11" ht="29.25" customHeight="1">
      <c r="A764" s="413"/>
      <c r="B764" s="413"/>
      <c r="C764" s="413"/>
      <c r="D764" s="413"/>
      <c r="E764" s="413"/>
      <c r="F764" s="413"/>
      <c r="G764" s="413"/>
      <c r="H764" s="413"/>
      <c r="I764" s="413"/>
      <c r="J764" s="413"/>
      <c r="K764" s="413"/>
    </row>
    <row r="765" spans="1:11" ht="29.25" customHeight="1">
      <c r="A765" s="413"/>
      <c r="B765" s="413"/>
      <c r="C765" s="413"/>
      <c r="D765" s="413"/>
      <c r="E765" s="413"/>
      <c r="F765" s="413"/>
      <c r="G765" s="413"/>
      <c r="H765" s="413"/>
      <c r="I765" s="413"/>
      <c r="J765" s="413"/>
      <c r="K765" s="413"/>
    </row>
    <row r="766" spans="1:11" ht="29.25" customHeight="1">
      <c r="A766" s="413"/>
      <c r="B766" s="413"/>
      <c r="C766" s="413"/>
      <c r="D766" s="413"/>
      <c r="E766" s="413"/>
      <c r="F766" s="413"/>
      <c r="G766" s="413"/>
      <c r="H766" s="413"/>
      <c r="I766" s="413"/>
      <c r="J766" s="413"/>
      <c r="K766" s="413"/>
    </row>
    <row r="767" spans="1:11" ht="29.25" customHeight="1">
      <c r="A767" s="413"/>
      <c r="B767" s="413"/>
      <c r="C767" s="413"/>
      <c r="D767" s="413"/>
      <c r="E767" s="413"/>
      <c r="F767" s="413"/>
      <c r="G767" s="413"/>
      <c r="H767" s="413"/>
      <c r="I767" s="413"/>
      <c r="J767" s="413"/>
      <c r="K767" s="413"/>
    </row>
    <row r="768" spans="1:11" ht="29.25" customHeight="1">
      <c r="A768" s="413"/>
      <c r="B768" s="413"/>
      <c r="C768" s="413"/>
      <c r="D768" s="413"/>
      <c r="E768" s="413"/>
      <c r="F768" s="413"/>
      <c r="G768" s="413"/>
      <c r="H768" s="413"/>
      <c r="I768" s="413"/>
      <c r="J768" s="413"/>
      <c r="K768" s="413"/>
    </row>
    <row r="769" spans="1:11" ht="29.25" customHeight="1">
      <c r="A769" s="413"/>
      <c r="B769" s="413"/>
      <c r="C769" s="413"/>
      <c r="D769" s="413"/>
      <c r="E769" s="413"/>
      <c r="F769" s="413"/>
      <c r="G769" s="413"/>
      <c r="H769" s="413"/>
      <c r="I769" s="413"/>
      <c r="J769" s="413"/>
      <c r="K769" s="413"/>
    </row>
    <row r="770" spans="1:11" ht="29.25" customHeight="1">
      <c r="A770" s="413"/>
      <c r="B770" s="413"/>
      <c r="C770" s="413"/>
      <c r="D770" s="413"/>
      <c r="E770" s="413"/>
      <c r="F770" s="413"/>
      <c r="G770" s="413"/>
      <c r="H770" s="413"/>
      <c r="I770" s="413"/>
      <c r="J770" s="413"/>
      <c r="K770" s="413"/>
    </row>
    <row r="771" spans="1:11" ht="29.25" customHeight="1">
      <c r="A771" s="413"/>
      <c r="B771" s="413"/>
      <c r="C771" s="413"/>
      <c r="D771" s="413"/>
      <c r="E771" s="413"/>
      <c r="F771" s="413"/>
      <c r="G771" s="413"/>
      <c r="H771" s="413"/>
      <c r="I771" s="413"/>
      <c r="J771" s="413"/>
      <c r="K771" s="413"/>
    </row>
    <row r="772" spans="1:11" ht="29.25" customHeight="1">
      <c r="A772" s="413"/>
      <c r="B772" s="413"/>
      <c r="C772" s="413"/>
      <c r="D772" s="413"/>
      <c r="E772" s="413"/>
      <c r="F772" s="413"/>
      <c r="G772" s="413"/>
      <c r="H772" s="413"/>
      <c r="I772" s="413"/>
      <c r="J772" s="413"/>
      <c r="K772" s="413"/>
    </row>
    <row r="773" spans="1:11" ht="29.25" customHeight="1">
      <c r="A773" s="413"/>
      <c r="B773" s="413"/>
      <c r="C773" s="413"/>
      <c r="D773" s="413"/>
      <c r="E773" s="413"/>
      <c r="F773" s="413"/>
      <c r="G773" s="413"/>
      <c r="H773" s="413"/>
      <c r="I773" s="413"/>
      <c r="J773" s="413"/>
      <c r="K773" s="413"/>
    </row>
    <row r="774" spans="1:11" ht="29.25" customHeight="1">
      <c r="A774" s="413"/>
      <c r="B774" s="413"/>
      <c r="C774" s="413"/>
      <c r="D774" s="413"/>
      <c r="E774" s="413"/>
      <c r="F774" s="413"/>
      <c r="G774" s="413"/>
      <c r="H774" s="413"/>
      <c r="I774" s="413"/>
      <c r="J774" s="413"/>
      <c r="K774" s="413"/>
    </row>
    <row r="775" spans="1:11" ht="29.25" customHeight="1">
      <c r="A775" s="413"/>
      <c r="B775" s="413"/>
      <c r="C775" s="413"/>
      <c r="D775" s="413"/>
      <c r="E775" s="413"/>
      <c r="F775" s="413"/>
      <c r="G775" s="413"/>
      <c r="H775" s="413"/>
      <c r="I775" s="413"/>
      <c r="J775" s="413"/>
      <c r="K775" s="413"/>
    </row>
    <row r="776" spans="1:11" ht="29.25" customHeight="1">
      <c r="A776" s="413"/>
      <c r="B776" s="413"/>
      <c r="C776" s="413"/>
      <c r="D776" s="413"/>
      <c r="E776" s="413"/>
      <c r="F776" s="413"/>
      <c r="G776" s="413"/>
      <c r="H776" s="413"/>
      <c r="I776" s="413"/>
      <c r="J776" s="413"/>
      <c r="K776" s="413"/>
    </row>
    <row r="777" spans="1:11" ht="29.25" customHeight="1">
      <c r="A777" s="413"/>
      <c r="B777" s="413"/>
      <c r="C777" s="413"/>
      <c r="D777" s="413"/>
      <c r="E777" s="413"/>
      <c r="F777" s="413"/>
      <c r="G777" s="413"/>
      <c r="H777" s="413"/>
      <c r="I777" s="413"/>
      <c r="J777" s="413"/>
      <c r="K777" s="413"/>
    </row>
    <row r="778" spans="1:11" ht="29.25" customHeight="1">
      <c r="A778" s="413"/>
      <c r="B778" s="413"/>
      <c r="C778" s="413"/>
      <c r="D778" s="413"/>
      <c r="E778" s="413"/>
      <c r="F778" s="413"/>
      <c r="G778" s="413"/>
      <c r="H778" s="413"/>
      <c r="I778" s="413"/>
      <c r="J778" s="413"/>
      <c r="K778" s="413"/>
    </row>
    <row r="779" spans="1:11" ht="29.25" customHeight="1">
      <c r="A779" s="413"/>
      <c r="B779" s="413"/>
      <c r="C779" s="413"/>
      <c r="D779" s="413"/>
      <c r="E779" s="413"/>
      <c r="F779" s="413"/>
      <c r="G779" s="413"/>
      <c r="H779" s="413"/>
      <c r="I779" s="413"/>
      <c r="J779" s="413"/>
      <c r="K779" s="413"/>
    </row>
    <row r="780" spans="1:11" ht="29.25" customHeight="1">
      <c r="A780" s="413"/>
      <c r="B780" s="413"/>
      <c r="C780" s="413"/>
      <c r="D780" s="413"/>
      <c r="E780" s="413"/>
      <c r="F780" s="413"/>
      <c r="G780" s="413"/>
      <c r="H780" s="413"/>
      <c r="I780" s="413"/>
      <c r="J780" s="413"/>
      <c r="K780" s="413"/>
    </row>
    <row r="781" spans="1:11" ht="29.25" customHeight="1">
      <c r="A781" s="413"/>
      <c r="B781" s="413"/>
      <c r="C781" s="413"/>
      <c r="D781" s="413"/>
      <c r="E781" s="413"/>
      <c r="F781" s="413"/>
      <c r="G781" s="413"/>
      <c r="H781" s="413"/>
      <c r="I781" s="413"/>
      <c r="J781" s="413"/>
      <c r="K781" s="413"/>
    </row>
    <row r="782" spans="1:11" ht="29.25" customHeight="1">
      <c r="A782" s="413"/>
      <c r="B782" s="413"/>
      <c r="C782" s="413"/>
      <c r="D782" s="413"/>
      <c r="E782" s="413"/>
      <c r="F782" s="413"/>
      <c r="G782" s="413"/>
      <c r="H782" s="413"/>
      <c r="I782" s="413"/>
      <c r="J782" s="413"/>
      <c r="K782" s="413"/>
    </row>
    <row r="783" spans="1:11" ht="29.25" customHeight="1">
      <c r="A783" s="413"/>
      <c r="B783" s="413"/>
      <c r="C783" s="413"/>
      <c r="D783" s="413"/>
      <c r="E783" s="413"/>
      <c r="F783" s="413"/>
      <c r="G783" s="413"/>
      <c r="H783" s="413"/>
      <c r="I783" s="413"/>
      <c r="J783" s="413"/>
      <c r="K783" s="413"/>
    </row>
    <row r="784" spans="1:11" ht="29.25" customHeight="1">
      <c r="A784" s="413"/>
      <c r="B784" s="413"/>
      <c r="C784" s="413"/>
      <c r="D784" s="413"/>
      <c r="E784" s="413"/>
      <c r="F784" s="413"/>
      <c r="G784" s="413"/>
      <c r="H784" s="413"/>
      <c r="I784" s="413"/>
      <c r="J784" s="413"/>
      <c r="K784" s="413"/>
    </row>
    <row r="785" spans="1:11" ht="29.25" customHeight="1">
      <c r="A785" s="413"/>
      <c r="B785" s="413"/>
      <c r="C785" s="413"/>
      <c r="D785" s="413"/>
      <c r="E785" s="413"/>
      <c r="F785" s="413"/>
      <c r="G785" s="413"/>
      <c r="H785" s="413"/>
      <c r="I785" s="413"/>
      <c r="J785" s="413"/>
      <c r="K785" s="413"/>
    </row>
    <row r="786" spans="1:11" ht="29.25" customHeight="1">
      <c r="A786" s="413"/>
      <c r="B786" s="413"/>
      <c r="C786" s="413"/>
      <c r="D786" s="413"/>
      <c r="E786" s="413"/>
      <c r="F786" s="413"/>
      <c r="G786" s="413"/>
      <c r="H786" s="413"/>
      <c r="I786" s="413"/>
      <c r="J786" s="413"/>
      <c r="K786" s="413"/>
    </row>
    <row r="787" spans="1:11" ht="29.25" customHeight="1">
      <c r="A787" s="413"/>
      <c r="B787" s="413"/>
      <c r="C787" s="413"/>
      <c r="D787" s="413"/>
      <c r="E787" s="413"/>
      <c r="F787" s="413"/>
      <c r="G787" s="413"/>
      <c r="H787" s="413"/>
      <c r="I787" s="413"/>
      <c r="J787" s="413"/>
      <c r="K787" s="413"/>
    </row>
    <row r="788" spans="1:11" ht="29.25" customHeight="1">
      <c r="A788" s="413"/>
      <c r="B788" s="413"/>
      <c r="C788" s="413"/>
      <c r="D788" s="413"/>
      <c r="E788" s="413"/>
      <c r="F788" s="413"/>
      <c r="G788" s="413"/>
      <c r="H788" s="413"/>
      <c r="I788" s="413"/>
      <c r="J788" s="413"/>
      <c r="K788" s="413"/>
    </row>
    <row r="789" spans="1:11" ht="29.25" customHeight="1">
      <c r="A789" s="413"/>
      <c r="B789" s="413"/>
      <c r="C789" s="413"/>
      <c r="D789" s="413"/>
      <c r="E789" s="413"/>
      <c r="F789" s="413"/>
      <c r="G789" s="413"/>
      <c r="H789" s="413"/>
      <c r="I789" s="413"/>
      <c r="J789" s="413"/>
      <c r="K789" s="413"/>
    </row>
    <row r="790" spans="1:11" ht="29.25" customHeight="1">
      <c r="A790" s="413"/>
      <c r="B790" s="413"/>
      <c r="C790" s="413"/>
      <c r="D790" s="413"/>
      <c r="E790" s="413"/>
      <c r="F790" s="413"/>
      <c r="G790" s="413"/>
      <c r="H790" s="413"/>
      <c r="I790" s="413"/>
      <c r="J790" s="413"/>
      <c r="K790" s="413"/>
    </row>
    <row r="791" spans="1:11" ht="29.25" customHeight="1">
      <c r="A791" s="413"/>
      <c r="B791" s="413"/>
      <c r="C791" s="413"/>
      <c r="D791" s="413"/>
      <c r="E791" s="413"/>
      <c r="F791" s="413"/>
      <c r="G791" s="413"/>
      <c r="H791" s="413"/>
      <c r="I791" s="413"/>
      <c r="J791" s="413"/>
      <c r="K791" s="413"/>
    </row>
    <row r="792" spans="1:11" ht="29.25" customHeight="1">
      <c r="A792" s="413"/>
      <c r="B792" s="413"/>
      <c r="C792" s="413"/>
      <c r="D792" s="413"/>
      <c r="E792" s="413"/>
      <c r="F792" s="413"/>
      <c r="G792" s="413"/>
      <c r="H792" s="413"/>
      <c r="I792" s="413"/>
      <c r="J792" s="413"/>
      <c r="K792" s="413"/>
    </row>
    <row r="793" spans="1:11" ht="29.25" customHeight="1">
      <c r="A793" s="413"/>
      <c r="B793" s="413"/>
      <c r="C793" s="413"/>
      <c r="D793" s="413"/>
      <c r="E793" s="413"/>
      <c r="F793" s="413"/>
      <c r="G793" s="413"/>
      <c r="H793" s="413"/>
      <c r="I793" s="413"/>
      <c r="J793" s="413"/>
      <c r="K793" s="413"/>
    </row>
    <row r="794" spans="1:11" ht="29.25" customHeight="1">
      <c r="A794" s="413"/>
      <c r="B794" s="413"/>
      <c r="C794" s="413"/>
      <c r="D794" s="413"/>
      <c r="E794" s="413"/>
      <c r="F794" s="413"/>
      <c r="G794" s="413"/>
      <c r="H794" s="413"/>
      <c r="I794" s="413"/>
      <c r="J794" s="413"/>
      <c r="K794" s="413"/>
    </row>
    <row r="795" spans="1:11" ht="29.25" customHeight="1">
      <c r="A795" s="413"/>
      <c r="B795" s="413"/>
      <c r="C795" s="413"/>
      <c r="D795" s="413"/>
      <c r="E795" s="413"/>
      <c r="F795" s="413"/>
      <c r="G795" s="413"/>
      <c r="H795" s="413"/>
      <c r="I795" s="413"/>
      <c r="J795" s="413"/>
      <c r="K795" s="413"/>
    </row>
    <row r="796" spans="1:11" ht="29.25" customHeight="1">
      <c r="A796" s="413"/>
      <c r="B796" s="413"/>
      <c r="C796" s="413"/>
      <c r="D796" s="413"/>
      <c r="E796" s="413"/>
      <c r="F796" s="413"/>
      <c r="G796" s="413"/>
      <c r="H796" s="413"/>
      <c r="I796" s="413"/>
      <c r="J796" s="413"/>
      <c r="K796" s="413"/>
    </row>
    <row r="797" spans="1:11" ht="29.25" customHeight="1">
      <c r="A797" s="413"/>
      <c r="B797" s="413"/>
      <c r="C797" s="413"/>
      <c r="D797" s="413"/>
      <c r="E797" s="413"/>
      <c r="F797" s="413"/>
      <c r="G797" s="413"/>
      <c r="H797" s="413"/>
      <c r="I797" s="413"/>
      <c r="J797" s="413"/>
      <c r="K797" s="413"/>
    </row>
    <row r="798" spans="1:11" ht="29.25" customHeight="1">
      <c r="A798" s="413"/>
      <c r="B798" s="413"/>
      <c r="C798" s="413"/>
      <c r="D798" s="413"/>
      <c r="E798" s="413"/>
      <c r="F798" s="413"/>
      <c r="G798" s="413"/>
      <c r="H798" s="413"/>
      <c r="I798" s="413"/>
      <c r="J798" s="413"/>
      <c r="K798" s="413"/>
    </row>
    <row r="799" spans="1:11" ht="29.25" customHeight="1">
      <c r="A799" s="413"/>
      <c r="B799" s="413"/>
      <c r="C799" s="413"/>
      <c r="D799" s="413"/>
      <c r="E799" s="413"/>
      <c r="F799" s="413"/>
      <c r="G799" s="413"/>
      <c r="H799" s="413"/>
      <c r="I799" s="413"/>
      <c r="J799" s="413"/>
      <c r="K799" s="413"/>
    </row>
    <row r="800" spans="1:11" ht="29.25" customHeight="1">
      <c r="A800" s="413"/>
      <c r="B800" s="413"/>
      <c r="C800" s="413"/>
      <c r="D800" s="413"/>
      <c r="E800" s="413"/>
      <c r="F800" s="413"/>
      <c r="G800" s="413"/>
      <c r="H800" s="413"/>
      <c r="I800" s="413"/>
      <c r="J800" s="413"/>
      <c r="K800" s="413"/>
    </row>
    <row r="801" spans="1:11" ht="29.25" customHeight="1">
      <c r="A801" s="413"/>
      <c r="B801" s="413"/>
      <c r="C801" s="413"/>
      <c r="D801" s="413"/>
      <c r="E801" s="413"/>
      <c r="F801" s="413"/>
      <c r="G801" s="413"/>
      <c r="H801" s="413"/>
      <c r="I801" s="413"/>
      <c r="J801" s="413"/>
      <c r="K801" s="413"/>
    </row>
    <row r="802" spans="1:11" ht="29.25" customHeight="1">
      <c r="A802" s="413"/>
      <c r="B802" s="413"/>
      <c r="C802" s="413"/>
      <c r="D802" s="413"/>
      <c r="E802" s="413"/>
      <c r="F802" s="413"/>
      <c r="G802" s="413"/>
      <c r="H802" s="413"/>
      <c r="I802" s="413"/>
      <c r="J802" s="413"/>
      <c r="K802" s="413"/>
    </row>
    <row r="803" spans="1:11" ht="29.25" customHeight="1">
      <c r="A803" s="413"/>
      <c r="B803" s="413"/>
      <c r="C803" s="413"/>
      <c r="D803" s="413"/>
      <c r="E803" s="413"/>
      <c r="F803" s="413"/>
      <c r="G803" s="413"/>
      <c r="H803" s="413"/>
      <c r="I803" s="413"/>
      <c r="J803" s="413"/>
      <c r="K803" s="413"/>
    </row>
    <row r="804" spans="1:11" ht="29.25" customHeight="1">
      <c r="A804" s="413"/>
      <c r="B804" s="413"/>
      <c r="C804" s="413"/>
      <c r="D804" s="413"/>
      <c r="E804" s="413"/>
      <c r="F804" s="413"/>
      <c r="G804" s="413"/>
      <c r="H804" s="413"/>
      <c r="I804" s="413"/>
      <c r="J804" s="413"/>
      <c r="K804" s="413"/>
    </row>
    <row r="805" spans="1:11" ht="29.25" customHeight="1">
      <c r="A805" s="413"/>
      <c r="B805" s="413"/>
      <c r="C805" s="413"/>
      <c r="D805" s="413"/>
      <c r="E805" s="413"/>
      <c r="F805" s="413"/>
      <c r="G805" s="413"/>
      <c r="H805" s="413"/>
      <c r="I805" s="413"/>
      <c r="J805" s="413"/>
      <c r="K805" s="413"/>
    </row>
    <row r="806" spans="1:11" ht="29.25" customHeight="1">
      <c r="A806" s="413"/>
      <c r="B806" s="413"/>
      <c r="C806" s="413"/>
      <c r="D806" s="413"/>
      <c r="E806" s="413"/>
      <c r="F806" s="413"/>
      <c r="G806" s="413"/>
      <c r="H806" s="413"/>
      <c r="I806" s="413"/>
      <c r="J806" s="413"/>
      <c r="K806" s="413"/>
    </row>
    <row r="807" spans="1:11" ht="29.25" customHeight="1">
      <c r="A807" s="413"/>
      <c r="B807" s="413"/>
      <c r="C807" s="413"/>
      <c r="D807" s="413"/>
      <c r="E807" s="413"/>
      <c r="F807" s="413"/>
      <c r="G807" s="413"/>
      <c r="H807" s="413"/>
      <c r="I807" s="413"/>
      <c r="J807" s="413"/>
      <c r="K807" s="413"/>
    </row>
    <row r="808" spans="1:11" ht="29.25" customHeight="1">
      <c r="A808" s="413"/>
      <c r="B808" s="413"/>
      <c r="C808" s="413"/>
      <c r="D808" s="413"/>
      <c r="E808" s="413"/>
      <c r="F808" s="413"/>
      <c r="G808" s="413"/>
      <c r="H808" s="413"/>
      <c r="I808" s="413"/>
      <c r="J808" s="413"/>
      <c r="K808" s="413"/>
    </row>
    <row r="809" spans="1:11" ht="29.25" customHeight="1">
      <c r="A809" s="413"/>
      <c r="B809" s="413"/>
      <c r="C809" s="413"/>
      <c r="D809" s="413"/>
      <c r="E809" s="413"/>
      <c r="F809" s="413"/>
      <c r="G809" s="413"/>
      <c r="H809" s="413"/>
      <c r="I809" s="413"/>
      <c r="J809" s="413"/>
      <c r="K809" s="413"/>
    </row>
    <row r="810" spans="1:11" ht="29.25" customHeight="1">
      <c r="A810" s="413"/>
      <c r="B810" s="413"/>
      <c r="C810" s="413"/>
      <c r="D810" s="413"/>
      <c r="E810" s="413"/>
      <c r="F810" s="413"/>
      <c r="G810" s="413"/>
      <c r="H810" s="413"/>
      <c r="I810" s="413"/>
      <c r="J810" s="413"/>
      <c r="K810" s="413"/>
    </row>
    <row r="811" spans="1:11" ht="29.25" customHeight="1">
      <c r="A811" s="413"/>
      <c r="B811" s="413"/>
      <c r="C811" s="413"/>
      <c r="D811" s="413"/>
      <c r="E811" s="413"/>
      <c r="F811" s="413"/>
      <c r="G811" s="413"/>
      <c r="H811" s="413"/>
      <c r="I811" s="413"/>
      <c r="J811" s="413"/>
      <c r="K811" s="413"/>
    </row>
    <row r="812" spans="1:11" ht="29.25" customHeight="1">
      <c r="A812" s="413"/>
      <c r="B812" s="413"/>
      <c r="C812" s="413"/>
      <c r="D812" s="413"/>
      <c r="E812" s="413"/>
      <c r="F812" s="413"/>
      <c r="G812" s="413"/>
      <c r="H812" s="413"/>
      <c r="I812" s="413"/>
      <c r="J812" s="413"/>
      <c r="K812" s="413"/>
    </row>
    <row r="813" spans="1:11" ht="29.25" customHeight="1">
      <c r="A813" s="413"/>
      <c r="B813" s="413"/>
      <c r="C813" s="413"/>
      <c r="D813" s="413"/>
      <c r="E813" s="413"/>
      <c r="F813" s="413"/>
      <c r="G813" s="413"/>
      <c r="H813" s="413"/>
      <c r="I813" s="413"/>
      <c r="J813" s="413"/>
      <c r="K813" s="413"/>
    </row>
    <row r="814" spans="1:11" ht="29.25" customHeight="1">
      <c r="A814" s="413"/>
      <c r="B814" s="413"/>
      <c r="C814" s="413"/>
      <c r="D814" s="413"/>
      <c r="E814" s="413"/>
      <c r="F814" s="413"/>
      <c r="G814" s="413"/>
      <c r="H814" s="413"/>
      <c r="I814" s="413"/>
      <c r="J814" s="413"/>
      <c r="K814" s="413"/>
    </row>
    <row r="815" spans="1:11" ht="29.25" customHeight="1">
      <c r="A815" s="413"/>
      <c r="B815" s="413"/>
      <c r="C815" s="413"/>
      <c r="D815" s="413"/>
      <c r="E815" s="413"/>
      <c r="F815" s="413"/>
      <c r="G815" s="413"/>
      <c r="H815" s="413"/>
      <c r="I815" s="413"/>
      <c r="J815" s="413"/>
      <c r="K815" s="413"/>
    </row>
    <row r="816" spans="1:11" ht="29.25" customHeight="1">
      <c r="A816" s="413"/>
      <c r="B816" s="413"/>
      <c r="C816" s="413"/>
      <c r="D816" s="413"/>
      <c r="E816" s="413"/>
      <c r="F816" s="413"/>
      <c r="G816" s="413"/>
      <c r="H816" s="413"/>
      <c r="I816" s="413"/>
      <c r="J816" s="413"/>
      <c r="K816" s="413"/>
    </row>
    <row r="817" spans="1:11" ht="29.25" customHeight="1">
      <c r="A817" s="413"/>
      <c r="B817" s="413"/>
      <c r="C817" s="413"/>
      <c r="D817" s="413"/>
      <c r="E817" s="413"/>
      <c r="F817" s="413"/>
      <c r="G817" s="413"/>
      <c r="H817" s="413"/>
      <c r="I817" s="413"/>
      <c r="J817" s="413"/>
      <c r="K817" s="413"/>
    </row>
    <row r="818" spans="1:11" ht="29.25" customHeight="1">
      <c r="A818" s="413"/>
      <c r="B818" s="413"/>
      <c r="C818" s="413"/>
      <c r="D818" s="413"/>
      <c r="E818" s="413"/>
      <c r="F818" s="413"/>
      <c r="G818" s="413"/>
      <c r="H818" s="413"/>
      <c r="I818" s="413"/>
      <c r="J818" s="413"/>
      <c r="K818" s="413"/>
    </row>
    <row r="819" spans="1:11" ht="29.25" customHeight="1">
      <c r="A819" s="413"/>
      <c r="B819" s="413"/>
      <c r="C819" s="413"/>
      <c r="D819" s="413"/>
      <c r="E819" s="413"/>
      <c r="F819" s="413"/>
      <c r="G819" s="413"/>
      <c r="H819" s="413"/>
      <c r="I819" s="413"/>
      <c r="J819" s="413"/>
      <c r="K819" s="413"/>
    </row>
    <row r="820" spans="1:11" ht="29.25" customHeight="1">
      <c r="A820" s="413"/>
      <c r="B820" s="413"/>
      <c r="C820" s="413"/>
      <c r="D820" s="413"/>
      <c r="E820" s="413"/>
      <c r="F820" s="413"/>
      <c r="G820" s="413"/>
      <c r="H820" s="413"/>
      <c r="I820" s="413"/>
      <c r="J820" s="413"/>
      <c r="K820" s="413"/>
    </row>
    <row r="821" spans="1:11" ht="29.25" customHeight="1">
      <c r="A821" s="413"/>
      <c r="B821" s="413"/>
      <c r="C821" s="413"/>
      <c r="D821" s="413"/>
      <c r="E821" s="413"/>
      <c r="F821" s="413"/>
      <c r="G821" s="413"/>
      <c r="H821" s="413"/>
      <c r="I821" s="413"/>
      <c r="J821" s="413"/>
      <c r="K821" s="413"/>
    </row>
    <row r="822" spans="1:11" ht="29.25" customHeight="1">
      <c r="A822" s="413"/>
      <c r="B822" s="413"/>
      <c r="C822" s="413"/>
      <c r="D822" s="413"/>
      <c r="E822" s="413"/>
      <c r="F822" s="413"/>
      <c r="G822" s="413"/>
      <c r="H822" s="413"/>
      <c r="I822" s="413"/>
      <c r="J822" s="413"/>
      <c r="K822" s="413"/>
    </row>
    <row r="823" spans="1:11" ht="29.25" customHeight="1">
      <c r="A823" s="413"/>
      <c r="B823" s="413"/>
      <c r="C823" s="413"/>
      <c r="D823" s="413"/>
      <c r="E823" s="413"/>
      <c r="F823" s="413"/>
      <c r="G823" s="413"/>
      <c r="H823" s="413"/>
      <c r="I823" s="413"/>
      <c r="J823" s="413"/>
      <c r="K823" s="413"/>
    </row>
    <row r="824" spans="1:11" ht="29.25" customHeight="1">
      <c r="A824" s="413"/>
      <c r="B824" s="413"/>
      <c r="C824" s="413"/>
      <c r="D824" s="413"/>
      <c r="E824" s="413"/>
      <c r="F824" s="413"/>
      <c r="G824" s="413"/>
      <c r="H824" s="413"/>
      <c r="I824" s="413"/>
      <c r="J824" s="413"/>
      <c r="K824" s="413"/>
    </row>
    <row r="825" spans="1:11" ht="29.25" customHeight="1">
      <c r="A825" s="413"/>
      <c r="B825" s="413"/>
      <c r="C825" s="413"/>
      <c r="D825" s="413"/>
      <c r="E825" s="413"/>
      <c r="F825" s="413"/>
      <c r="G825" s="413"/>
      <c r="H825" s="413"/>
      <c r="I825" s="413"/>
      <c r="J825" s="413"/>
      <c r="K825" s="413"/>
    </row>
    <row r="826" spans="1:11" ht="29.25" customHeight="1">
      <c r="A826" s="413"/>
      <c r="B826" s="413"/>
      <c r="C826" s="413"/>
      <c r="D826" s="413"/>
      <c r="E826" s="413"/>
      <c r="F826" s="413"/>
      <c r="G826" s="413"/>
      <c r="H826" s="413"/>
      <c r="I826" s="413"/>
      <c r="J826" s="413"/>
      <c r="K826" s="413"/>
    </row>
    <row r="827" spans="1:11" ht="29.25" customHeight="1">
      <c r="A827" s="413"/>
      <c r="B827" s="413"/>
      <c r="C827" s="413"/>
      <c r="D827" s="413"/>
      <c r="E827" s="413"/>
      <c r="F827" s="413"/>
      <c r="G827" s="413"/>
      <c r="H827" s="413"/>
      <c r="I827" s="413"/>
      <c r="J827" s="413"/>
      <c r="K827" s="413"/>
    </row>
    <row r="828" spans="1:11" ht="29.25" customHeight="1">
      <c r="A828" s="413"/>
      <c r="B828" s="413"/>
      <c r="C828" s="413"/>
      <c r="D828" s="413"/>
      <c r="E828" s="413"/>
      <c r="F828" s="413"/>
      <c r="G828" s="413"/>
      <c r="H828" s="413"/>
      <c r="I828" s="413"/>
      <c r="J828" s="413"/>
      <c r="K828" s="413"/>
    </row>
    <row r="829" spans="1:11" ht="29.25" customHeight="1">
      <c r="A829" s="413"/>
      <c r="B829" s="413"/>
      <c r="C829" s="413"/>
      <c r="D829" s="413"/>
      <c r="E829" s="413"/>
      <c r="F829" s="413"/>
      <c r="G829" s="413"/>
      <c r="H829" s="413"/>
      <c r="I829" s="413"/>
      <c r="J829" s="413"/>
      <c r="K829" s="413"/>
    </row>
    <row r="830" spans="1:11" ht="29.25" customHeight="1">
      <c r="A830" s="413"/>
      <c r="B830" s="413"/>
      <c r="C830" s="413"/>
      <c r="D830" s="413"/>
      <c r="E830" s="413"/>
      <c r="F830" s="413"/>
      <c r="G830" s="413"/>
      <c r="H830" s="413"/>
      <c r="I830" s="413"/>
      <c r="J830" s="413"/>
      <c r="K830" s="413"/>
    </row>
    <row r="831" spans="1:11" ht="29.25" customHeight="1">
      <c r="A831" s="413"/>
      <c r="B831" s="413"/>
      <c r="C831" s="413"/>
      <c r="D831" s="413"/>
      <c r="E831" s="413"/>
      <c r="F831" s="413"/>
      <c r="G831" s="413"/>
      <c r="H831" s="413"/>
      <c r="I831" s="413"/>
      <c r="J831" s="413"/>
      <c r="K831" s="413"/>
    </row>
    <row r="832" spans="1:11" ht="29.25" customHeight="1">
      <c r="A832" s="413"/>
      <c r="B832" s="413"/>
      <c r="C832" s="413"/>
      <c r="D832" s="413"/>
      <c r="E832" s="413"/>
      <c r="F832" s="413"/>
      <c r="G832" s="413"/>
      <c r="H832" s="413"/>
      <c r="I832" s="413"/>
      <c r="J832" s="413"/>
      <c r="K832" s="413"/>
    </row>
    <row r="833" spans="1:11" ht="29.25" customHeight="1">
      <c r="A833" s="413"/>
      <c r="B833" s="413"/>
      <c r="C833" s="413"/>
      <c r="D833" s="413"/>
      <c r="E833" s="413"/>
      <c r="F833" s="413"/>
      <c r="G833" s="413"/>
      <c r="H833" s="413"/>
      <c r="I833" s="413"/>
      <c r="J833" s="413"/>
      <c r="K833" s="413"/>
    </row>
    <row r="834" spans="1:11" ht="29.25" customHeight="1">
      <c r="A834" s="413"/>
      <c r="B834" s="413"/>
      <c r="C834" s="413"/>
      <c r="D834" s="413"/>
      <c r="E834" s="413"/>
      <c r="F834" s="413"/>
      <c r="G834" s="413"/>
      <c r="H834" s="413"/>
      <c r="I834" s="413"/>
      <c r="J834" s="413"/>
      <c r="K834" s="413"/>
    </row>
    <row r="835" spans="1:11" ht="29.25" customHeight="1">
      <c r="A835" s="413"/>
      <c r="B835" s="413"/>
      <c r="C835" s="413"/>
      <c r="D835" s="413"/>
      <c r="E835" s="413"/>
      <c r="F835" s="413"/>
      <c r="G835" s="413"/>
      <c r="H835" s="413"/>
      <c r="I835" s="413"/>
      <c r="J835" s="413"/>
      <c r="K835" s="413"/>
    </row>
    <row r="836" spans="1:11" ht="29.25" customHeight="1">
      <c r="A836" s="413"/>
      <c r="B836" s="413"/>
      <c r="C836" s="413"/>
      <c r="D836" s="413"/>
      <c r="E836" s="413"/>
      <c r="F836" s="413"/>
      <c r="G836" s="413"/>
      <c r="H836" s="413"/>
      <c r="I836" s="413"/>
      <c r="J836" s="413"/>
      <c r="K836" s="413"/>
    </row>
    <row r="837" spans="1:11" ht="29.25" customHeight="1">
      <c r="A837" s="413"/>
      <c r="B837" s="413"/>
      <c r="C837" s="413"/>
      <c r="D837" s="413"/>
      <c r="E837" s="413"/>
      <c r="F837" s="413"/>
      <c r="G837" s="413"/>
      <c r="H837" s="413"/>
      <c r="I837" s="413"/>
      <c r="J837" s="413"/>
      <c r="K837" s="413"/>
    </row>
    <row r="838" spans="1:11" ht="29.25" customHeight="1">
      <c r="A838" s="413"/>
      <c r="B838" s="413"/>
      <c r="C838" s="413"/>
      <c r="D838" s="413"/>
      <c r="E838" s="413"/>
      <c r="F838" s="413"/>
      <c r="G838" s="413"/>
      <c r="H838" s="413"/>
      <c r="I838" s="413"/>
      <c r="J838" s="413"/>
      <c r="K838" s="413"/>
    </row>
    <row r="839" spans="1:11" ht="29.25" customHeight="1">
      <c r="A839" s="413"/>
      <c r="B839" s="413"/>
      <c r="C839" s="413"/>
      <c r="D839" s="413"/>
      <c r="E839" s="413"/>
      <c r="F839" s="413"/>
      <c r="G839" s="413"/>
      <c r="H839" s="413"/>
      <c r="I839" s="413"/>
      <c r="J839" s="413"/>
      <c r="K839" s="413"/>
    </row>
    <row r="840" spans="1:11" ht="29.25" customHeight="1">
      <c r="A840" s="413"/>
      <c r="B840" s="413"/>
      <c r="C840" s="413"/>
      <c r="D840" s="413"/>
      <c r="E840" s="413"/>
      <c r="F840" s="413"/>
      <c r="G840" s="413"/>
      <c r="H840" s="413"/>
      <c r="I840" s="413"/>
      <c r="J840" s="413"/>
      <c r="K840" s="413"/>
    </row>
    <row r="841" spans="1:11" ht="29.25" customHeight="1">
      <c r="A841" s="413"/>
      <c r="B841" s="413"/>
      <c r="C841" s="413"/>
      <c r="D841" s="413"/>
      <c r="E841" s="413"/>
      <c r="F841" s="413"/>
      <c r="G841" s="413"/>
      <c r="H841" s="413"/>
      <c r="I841" s="413"/>
      <c r="J841" s="413"/>
      <c r="K841" s="413"/>
    </row>
    <row r="842" spans="1:11" ht="29.25" customHeight="1">
      <c r="A842" s="413"/>
      <c r="B842" s="413"/>
      <c r="C842" s="413"/>
      <c r="D842" s="413"/>
      <c r="E842" s="413"/>
      <c r="F842" s="413"/>
      <c r="G842" s="413"/>
      <c r="H842" s="413"/>
      <c r="I842" s="413"/>
      <c r="J842" s="413"/>
      <c r="K842" s="413"/>
    </row>
    <row r="843" spans="1:11" ht="29.25" customHeight="1">
      <c r="A843" s="413"/>
      <c r="B843" s="413"/>
      <c r="C843" s="413"/>
      <c r="D843" s="413"/>
      <c r="E843" s="413"/>
      <c r="F843" s="413"/>
      <c r="G843" s="413"/>
      <c r="H843" s="413"/>
      <c r="I843" s="413"/>
      <c r="J843" s="413"/>
      <c r="K843" s="413"/>
    </row>
    <row r="844" spans="1:11" ht="29.25" customHeight="1">
      <c r="A844" s="413"/>
      <c r="B844" s="413"/>
      <c r="C844" s="413"/>
      <c r="D844" s="413"/>
      <c r="E844" s="413"/>
      <c r="F844" s="413"/>
      <c r="G844" s="413"/>
      <c r="H844" s="413"/>
      <c r="I844" s="413"/>
      <c r="J844" s="413"/>
      <c r="K844" s="413"/>
    </row>
    <row r="845" spans="1:11" ht="29.25" customHeight="1">
      <c r="A845" s="413"/>
      <c r="B845" s="413"/>
      <c r="C845" s="413"/>
      <c r="D845" s="413"/>
      <c r="E845" s="413"/>
      <c r="F845" s="413"/>
      <c r="G845" s="413"/>
      <c r="H845" s="413"/>
      <c r="I845" s="413"/>
      <c r="J845" s="413"/>
      <c r="K845" s="413"/>
    </row>
    <row r="846" spans="1:11" ht="29.25" customHeight="1">
      <c r="A846" s="413"/>
      <c r="B846" s="413"/>
      <c r="C846" s="413"/>
      <c r="D846" s="413"/>
      <c r="E846" s="413"/>
      <c r="F846" s="413"/>
      <c r="G846" s="413"/>
      <c r="H846" s="413"/>
      <c r="I846" s="413"/>
      <c r="J846" s="413"/>
      <c r="K846" s="413"/>
    </row>
    <row r="847" spans="1:11" ht="29.25" customHeight="1">
      <c r="A847" s="413"/>
      <c r="B847" s="413"/>
      <c r="C847" s="413"/>
      <c r="D847" s="413"/>
      <c r="E847" s="413"/>
      <c r="F847" s="413"/>
      <c r="G847" s="413"/>
      <c r="H847" s="413"/>
      <c r="I847" s="413"/>
      <c r="J847" s="413"/>
      <c r="K847" s="413"/>
    </row>
    <row r="848" spans="1:11" ht="29.25" customHeight="1">
      <c r="A848" s="413"/>
      <c r="B848" s="413"/>
      <c r="C848" s="413"/>
      <c r="D848" s="413"/>
      <c r="E848" s="413"/>
      <c r="F848" s="413"/>
      <c r="G848" s="413"/>
      <c r="H848" s="413"/>
      <c r="I848" s="413"/>
      <c r="J848" s="413"/>
      <c r="K848" s="413"/>
    </row>
    <row r="849" spans="1:11" ht="29.25" customHeight="1">
      <c r="A849" s="413"/>
      <c r="B849" s="413"/>
      <c r="C849" s="413"/>
      <c r="D849" s="413"/>
      <c r="E849" s="413"/>
      <c r="F849" s="413"/>
      <c r="G849" s="413"/>
      <c r="H849" s="413"/>
      <c r="I849" s="413"/>
      <c r="J849" s="413"/>
      <c r="K849" s="413"/>
    </row>
    <row r="850" spans="1:11" ht="29.25" customHeight="1">
      <c r="A850" s="413"/>
      <c r="B850" s="413"/>
      <c r="C850" s="413"/>
      <c r="D850" s="413"/>
      <c r="E850" s="413"/>
      <c r="F850" s="413"/>
      <c r="G850" s="413"/>
      <c r="H850" s="413"/>
      <c r="I850" s="413"/>
      <c r="J850" s="413"/>
      <c r="K850" s="413"/>
    </row>
    <row r="851" spans="1:11" ht="29.25" customHeight="1">
      <c r="A851" s="413"/>
      <c r="B851" s="413"/>
      <c r="C851" s="413"/>
      <c r="D851" s="413"/>
      <c r="E851" s="413"/>
      <c r="F851" s="413"/>
      <c r="G851" s="413"/>
      <c r="H851" s="413"/>
      <c r="I851" s="413"/>
      <c r="J851" s="413"/>
      <c r="K851" s="413"/>
    </row>
    <row r="852" spans="1:11" ht="29.25" customHeight="1">
      <c r="A852" s="413"/>
      <c r="B852" s="413"/>
      <c r="C852" s="413"/>
      <c r="D852" s="413"/>
      <c r="E852" s="413"/>
      <c r="F852" s="413"/>
      <c r="G852" s="413"/>
      <c r="H852" s="413"/>
      <c r="I852" s="413"/>
      <c r="J852" s="413"/>
      <c r="K852" s="413"/>
    </row>
    <row r="853" spans="1:11" ht="29.25" customHeight="1">
      <c r="A853" s="413"/>
      <c r="B853" s="413"/>
      <c r="C853" s="413"/>
      <c r="D853" s="413"/>
      <c r="E853" s="413"/>
      <c r="F853" s="413"/>
      <c r="G853" s="413"/>
      <c r="H853" s="413"/>
      <c r="I853" s="413"/>
      <c r="J853" s="413"/>
      <c r="K853" s="413"/>
    </row>
    <row r="854" spans="1:11" ht="29.25" customHeight="1">
      <c r="A854" s="413"/>
      <c r="B854" s="413"/>
      <c r="C854" s="413"/>
      <c r="D854" s="413"/>
      <c r="E854" s="413"/>
      <c r="F854" s="413"/>
      <c r="G854" s="413"/>
      <c r="H854" s="413"/>
      <c r="I854" s="413"/>
      <c r="J854" s="413"/>
      <c r="K854" s="413"/>
    </row>
    <row r="855" spans="1:11" ht="29.25" customHeight="1">
      <c r="A855" s="413"/>
      <c r="B855" s="413"/>
      <c r="C855" s="413"/>
      <c r="D855" s="413"/>
      <c r="E855" s="413"/>
      <c r="F855" s="413"/>
      <c r="G855" s="413"/>
      <c r="H855" s="413"/>
      <c r="I855" s="413"/>
      <c r="J855" s="413"/>
      <c r="K855" s="413"/>
    </row>
    <row r="856" spans="1:11" ht="29.25" customHeight="1">
      <c r="A856" s="413"/>
      <c r="B856" s="413"/>
      <c r="C856" s="413"/>
      <c r="D856" s="413"/>
      <c r="E856" s="413"/>
      <c r="F856" s="413"/>
      <c r="G856" s="413"/>
      <c r="H856" s="413"/>
      <c r="I856" s="413"/>
      <c r="J856" s="413"/>
      <c r="K856" s="413"/>
    </row>
    <row r="857" spans="1:11" ht="29.25" customHeight="1">
      <c r="A857" s="413"/>
      <c r="B857" s="413"/>
      <c r="C857" s="413"/>
      <c r="D857" s="413"/>
      <c r="E857" s="413"/>
      <c r="F857" s="413"/>
      <c r="G857" s="413"/>
      <c r="H857" s="413"/>
      <c r="I857" s="413"/>
      <c r="J857" s="413"/>
      <c r="K857" s="413"/>
    </row>
    <row r="858" spans="1:11" ht="29.25" customHeight="1">
      <c r="A858" s="413"/>
      <c r="B858" s="413"/>
      <c r="C858" s="413"/>
      <c r="D858" s="413"/>
      <c r="E858" s="413"/>
      <c r="F858" s="413"/>
      <c r="G858" s="413"/>
      <c r="H858" s="413"/>
      <c r="I858" s="413"/>
      <c r="J858" s="413"/>
      <c r="K858" s="413"/>
    </row>
    <row r="859" spans="1:11" ht="29.25" customHeight="1">
      <c r="A859" s="413"/>
      <c r="B859" s="413"/>
      <c r="C859" s="413"/>
      <c r="D859" s="413"/>
      <c r="E859" s="413"/>
      <c r="F859" s="413"/>
      <c r="G859" s="413"/>
      <c r="H859" s="413"/>
      <c r="I859" s="413"/>
      <c r="J859" s="413"/>
      <c r="K859" s="413"/>
    </row>
    <row r="860" spans="1:11" ht="29.25" customHeight="1">
      <c r="A860" s="413"/>
      <c r="B860" s="413"/>
      <c r="C860" s="413"/>
      <c r="D860" s="413"/>
      <c r="E860" s="413"/>
      <c r="F860" s="413"/>
      <c r="G860" s="413"/>
      <c r="H860" s="413"/>
      <c r="I860" s="413"/>
      <c r="J860" s="413"/>
      <c r="K860" s="413"/>
    </row>
    <row r="861" spans="1:11" ht="29.25" customHeight="1">
      <c r="A861" s="413"/>
      <c r="B861" s="413"/>
      <c r="C861" s="413"/>
      <c r="D861" s="413"/>
      <c r="E861" s="413"/>
      <c r="F861" s="413"/>
      <c r="G861" s="413"/>
      <c r="H861" s="413"/>
      <c r="I861" s="413"/>
      <c r="J861" s="413"/>
      <c r="K861" s="413"/>
    </row>
    <row r="862" spans="1:11" ht="29.25" customHeight="1">
      <c r="A862" s="413"/>
      <c r="B862" s="413"/>
      <c r="C862" s="413"/>
      <c r="D862" s="413"/>
      <c r="E862" s="413"/>
      <c r="F862" s="413"/>
      <c r="G862" s="413"/>
      <c r="H862" s="413"/>
      <c r="I862" s="413"/>
      <c r="J862" s="413"/>
      <c r="K862" s="413"/>
    </row>
    <row r="863" spans="1:11" ht="29.25" customHeight="1">
      <c r="A863" s="413"/>
      <c r="B863" s="413"/>
      <c r="C863" s="413"/>
      <c r="D863" s="413"/>
      <c r="E863" s="413"/>
      <c r="F863" s="413"/>
      <c r="G863" s="413"/>
      <c r="H863" s="413"/>
      <c r="I863" s="413"/>
      <c r="J863" s="413"/>
      <c r="K863" s="413"/>
    </row>
    <row r="864" spans="1:11" ht="29.25" customHeight="1">
      <c r="A864" s="413"/>
      <c r="B864" s="413"/>
      <c r="C864" s="413"/>
      <c r="D864" s="413"/>
      <c r="E864" s="413"/>
      <c r="F864" s="413"/>
      <c r="G864" s="413"/>
      <c r="H864" s="413"/>
      <c r="I864" s="413"/>
      <c r="J864" s="413"/>
      <c r="K864" s="413"/>
    </row>
    <row r="865" spans="1:11" ht="29.25" customHeight="1">
      <c r="A865" s="413"/>
      <c r="B865" s="413"/>
      <c r="C865" s="413"/>
      <c r="D865" s="413"/>
      <c r="E865" s="413"/>
      <c r="F865" s="413"/>
      <c r="G865" s="413"/>
      <c r="H865" s="413"/>
      <c r="I865" s="413"/>
      <c r="J865" s="413"/>
      <c r="K865" s="413"/>
    </row>
    <row r="866" spans="1:11" ht="29.25" customHeight="1">
      <c r="A866" s="413"/>
      <c r="B866" s="413"/>
      <c r="C866" s="413"/>
      <c r="D866" s="413"/>
      <c r="E866" s="413"/>
      <c r="F866" s="413"/>
      <c r="G866" s="413"/>
      <c r="H866" s="413"/>
      <c r="I866" s="413"/>
      <c r="J866" s="413"/>
      <c r="K866" s="413"/>
    </row>
    <row r="867" spans="1:11" ht="29.25" customHeight="1">
      <c r="A867" s="413"/>
      <c r="B867" s="413"/>
      <c r="C867" s="413"/>
      <c r="D867" s="413"/>
      <c r="E867" s="413"/>
      <c r="F867" s="413"/>
      <c r="G867" s="413"/>
      <c r="H867" s="413"/>
      <c r="I867" s="413"/>
      <c r="J867" s="413"/>
      <c r="K867" s="413"/>
    </row>
    <row r="868" spans="1:11" ht="29.25" customHeight="1">
      <c r="A868" s="413"/>
      <c r="B868" s="413"/>
      <c r="C868" s="413"/>
      <c r="D868" s="413"/>
      <c r="E868" s="413"/>
      <c r="F868" s="413"/>
      <c r="G868" s="413"/>
      <c r="H868" s="413"/>
      <c r="I868" s="413"/>
      <c r="J868" s="413"/>
      <c r="K868" s="413"/>
    </row>
    <row r="869" spans="1:11" ht="29.25" customHeight="1">
      <c r="A869" s="413"/>
      <c r="B869" s="413"/>
      <c r="C869" s="413"/>
      <c r="D869" s="413"/>
      <c r="E869" s="413"/>
      <c r="F869" s="413"/>
      <c r="G869" s="413"/>
      <c r="H869" s="413"/>
      <c r="I869" s="413"/>
      <c r="J869" s="413"/>
      <c r="K869" s="413"/>
    </row>
    <row r="870" spans="1:11" ht="29.25" customHeight="1">
      <c r="A870" s="413"/>
      <c r="B870" s="413"/>
      <c r="C870" s="413"/>
      <c r="D870" s="413"/>
      <c r="E870" s="413"/>
      <c r="F870" s="413"/>
      <c r="G870" s="413"/>
      <c r="H870" s="413"/>
      <c r="I870" s="413"/>
      <c r="J870" s="413"/>
      <c r="K870" s="413"/>
    </row>
    <row r="871" spans="1:11" ht="29.25" customHeight="1">
      <c r="A871" s="413"/>
      <c r="B871" s="413"/>
      <c r="C871" s="413"/>
      <c r="D871" s="413"/>
      <c r="E871" s="413"/>
      <c r="F871" s="413"/>
      <c r="G871" s="413"/>
      <c r="H871" s="413"/>
      <c r="I871" s="413"/>
      <c r="J871" s="413"/>
      <c r="K871" s="413"/>
    </row>
    <row r="872" spans="1:11" ht="29.25" customHeight="1">
      <c r="A872" s="413"/>
      <c r="B872" s="413"/>
      <c r="C872" s="413"/>
      <c r="D872" s="413"/>
      <c r="E872" s="413"/>
      <c r="F872" s="413"/>
      <c r="G872" s="413"/>
      <c r="H872" s="413"/>
      <c r="I872" s="413"/>
      <c r="J872" s="413"/>
      <c r="K872" s="413"/>
    </row>
    <row r="873" spans="1:11" ht="29.25" customHeight="1">
      <c r="A873" s="413"/>
      <c r="B873" s="413"/>
      <c r="C873" s="413"/>
      <c r="D873" s="413"/>
      <c r="E873" s="413"/>
      <c r="F873" s="413"/>
      <c r="G873" s="413"/>
      <c r="H873" s="413"/>
      <c r="I873" s="413"/>
      <c r="J873" s="413"/>
      <c r="K873" s="413"/>
    </row>
    <row r="874" spans="1:11" ht="29.25" customHeight="1">
      <c r="A874" s="413"/>
      <c r="B874" s="413"/>
      <c r="C874" s="413"/>
      <c r="D874" s="413"/>
      <c r="E874" s="413"/>
      <c r="F874" s="413"/>
      <c r="G874" s="413"/>
      <c r="H874" s="413"/>
      <c r="I874" s="413"/>
      <c r="J874" s="413"/>
      <c r="K874" s="413"/>
    </row>
    <row r="875" spans="1:11" ht="29.25" customHeight="1">
      <c r="A875" s="413"/>
      <c r="B875" s="413"/>
      <c r="C875" s="413"/>
      <c r="D875" s="413"/>
      <c r="E875" s="413"/>
      <c r="F875" s="413"/>
      <c r="G875" s="413"/>
      <c r="H875" s="413"/>
      <c r="I875" s="413"/>
      <c r="J875" s="413"/>
      <c r="K875" s="413"/>
    </row>
    <row r="876" spans="1:11" ht="29.25" customHeight="1">
      <c r="A876" s="413"/>
      <c r="B876" s="413"/>
      <c r="C876" s="413"/>
      <c r="D876" s="413"/>
      <c r="E876" s="413"/>
      <c r="F876" s="413"/>
      <c r="G876" s="413"/>
      <c r="H876" s="413"/>
      <c r="I876" s="413"/>
      <c r="J876" s="413"/>
      <c r="K876" s="413"/>
    </row>
    <row r="877" spans="1:11" ht="29.25" customHeight="1">
      <c r="A877" s="413"/>
      <c r="B877" s="413"/>
      <c r="C877" s="413"/>
      <c r="D877" s="413"/>
      <c r="E877" s="413"/>
      <c r="F877" s="413"/>
      <c r="G877" s="413"/>
      <c r="H877" s="413"/>
      <c r="I877" s="413"/>
      <c r="J877" s="413"/>
      <c r="K877" s="413"/>
    </row>
    <row r="878" spans="1:11" ht="29.25" customHeight="1">
      <c r="A878" s="413"/>
      <c r="B878" s="413"/>
      <c r="C878" s="413"/>
      <c r="D878" s="413"/>
      <c r="E878" s="413"/>
      <c r="F878" s="413"/>
      <c r="G878" s="413"/>
      <c r="H878" s="413"/>
      <c r="I878" s="413"/>
      <c r="J878" s="413"/>
      <c r="K878" s="413"/>
    </row>
    <row r="879" spans="1:11" ht="29.25" customHeight="1">
      <c r="A879" s="413"/>
      <c r="B879" s="413"/>
      <c r="C879" s="413"/>
      <c r="D879" s="413"/>
      <c r="E879" s="413"/>
      <c r="F879" s="413"/>
      <c r="G879" s="413"/>
      <c r="H879" s="413"/>
      <c r="I879" s="413"/>
      <c r="J879" s="413"/>
      <c r="K879" s="413"/>
    </row>
    <row r="880" spans="1:11" ht="29.25" customHeight="1">
      <c r="A880" s="413"/>
      <c r="B880" s="413"/>
      <c r="C880" s="413"/>
      <c r="D880" s="413"/>
      <c r="E880" s="413"/>
      <c r="F880" s="413"/>
      <c r="G880" s="413"/>
      <c r="H880" s="413"/>
      <c r="I880" s="413"/>
      <c r="J880" s="413"/>
      <c r="K880" s="413"/>
    </row>
    <row r="881" spans="1:11" ht="29.25" customHeight="1">
      <c r="A881" s="413"/>
      <c r="B881" s="413"/>
      <c r="C881" s="413"/>
      <c r="D881" s="413"/>
      <c r="E881" s="413"/>
      <c r="F881" s="413"/>
      <c r="G881" s="413"/>
      <c r="H881" s="413"/>
      <c r="I881" s="413"/>
      <c r="J881" s="413"/>
      <c r="K881" s="413"/>
    </row>
    <row r="882" spans="1:11" ht="29.25" customHeight="1">
      <c r="A882" s="413"/>
      <c r="B882" s="413"/>
      <c r="C882" s="413"/>
      <c r="D882" s="413"/>
      <c r="E882" s="413"/>
      <c r="F882" s="413"/>
      <c r="G882" s="413"/>
      <c r="H882" s="413"/>
      <c r="I882" s="413"/>
      <c r="J882" s="413"/>
      <c r="K882" s="413"/>
    </row>
    <row r="883" spans="1:11" ht="29.25" customHeight="1">
      <c r="A883" s="413"/>
      <c r="B883" s="413"/>
      <c r="C883" s="413"/>
      <c r="D883" s="413"/>
      <c r="E883" s="413"/>
      <c r="F883" s="413"/>
      <c r="G883" s="413"/>
      <c r="H883" s="413"/>
      <c r="I883" s="413"/>
      <c r="J883" s="413"/>
      <c r="K883" s="413"/>
    </row>
    <row r="884" spans="1:11" ht="29.25" customHeight="1">
      <c r="A884" s="413"/>
      <c r="B884" s="413"/>
      <c r="C884" s="413"/>
      <c r="D884" s="413"/>
      <c r="E884" s="413"/>
      <c r="F884" s="413"/>
      <c r="G884" s="413"/>
      <c r="H884" s="413"/>
      <c r="I884" s="413"/>
      <c r="J884" s="413"/>
      <c r="K884" s="413"/>
    </row>
    <row r="885" spans="1:11" ht="29.25" customHeight="1">
      <c r="A885" s="413"/>
      <c r="B885" s="413"/>
      <c r="C885" s="413"/>
      <c r="D885" s="413"/>
      <c r="E885" s="413"/>
      <c r="F885" s="413"/>
      <c r="G885" s="413"/>
      <c r="H885" s="413"/>
      <c r="I885" s="413"/>
      <c r="J885" s="413"/>
      <c r="K885" s="413"/>
    </row>
    <row r="886" spans="1:11" ht="29.25" customHeight="1">
      <c r="A886" s="413"/>
      <c r="B886" s="413"/>
      <c r="C886" s="413"/>
      <c r="D886" s="413"/>
      <c r="E886" s="413"/>
      <c r="F886" s="413"/>
      <c r="G886" s="413"/>
      <c r="H886" s="413"/>
      <c r="I886" s="413"/>
      <c r="J886" s="413"/>
      <c r="K886" s="413"/>
    </row>
    <row r="887" spans="1:11" ht="29.25" customHeight="1">
      <c r="A887" s="413"/>
      <c r="B887" s="413"/>
      <c r="C887" s="413"/>
      <c r="D887" s="413"/>
      <c r="E887" s="413"/>
      <c r="F887" s="413"/>
      <c r="G887" s="413"/>
      <c r="H887" s="413"/>
      <c r="I887" s="413"/>
      <c r="J887" s="413"/>
      <c r="K887" s="413"/>
    </row>
    <row r="888" spans="1:11" ht="29.25" customHeight="1">
      <c r="A888" s="413"/>
      <c r="B888" s="413"/>
      <c r="C888" s="413"/>
      <c r="D888" s="413"/>
      <c r="E888" s="413"/>
      <c r="F888" s="413"/>
      <c r="G888" s="413"/>
      <c r="H888" s="413"/>
      <c r="I888" s="413"/>
      <c r="J888" s="413"/>
      <c r="K888" s="413"/>
    </row>
    <row r="889" spans="1:11" ht="29.25" customHeight="1">
      <c r="A889" s="413"/>
      <c r="B889" s="413"/>
      <c r="C889" s="413"/>
      <c r="D889" s="413"/>
      <c r="E889" s="413"/>
      <c r="F889" s="413"/>
      <c r="G889" s="413"/>
      <c r="H889" s="413"/>
      <c r="I889" s="413"/>
      <c r="J889" s="413"/>
      <c r="K889" s="413"/>
    </row>
    <row r="890" spans="1:11" ht="29.25" customHeight="1">
      <c r="A890" s="413"/>
      <c r="B890" s="413"/>
      <c r="C890" s="413"/>
      <c r="D890" s="413"/>
      <c r="E890" s="413"/>
      <c r="F890" s="413"/>
      <c r="G890" s="413"/>
      <c r="H890" s="413"/>
      <c r="I890" s="413"/>
      <c r="J890" s="413"/>
      <c r="K890" s="413"/>
    </row>
    <row r="891" spans="1:11" ht="29.25" customHeight="1">
      <c r="A891" s="413"/>
      <c r="B891" s="413"/>
      <c r="C891" s="413"/>
      <c r="D891" s="413"/>
      <c r="E891" s="413"/>
      <c r="F891" s="413"/>
      <c r="G891" s="413"/>
      <c r="H891" s="413"/>
      <c r="I891" s="413"/>
      <c r="J891" s="413"/>
      <c r="K891" s="413"/>
    </row>
    <row r="892" spans="1:11" ht="29.25" customHeight="1">
      <c r="A892" s="413"/>
      <c r="B892" s="413"/>
      <c r="C892" s="413"/>
      <c r="D892" s="413"/>
      <c r="E892" s="413"/>
      <c r="F892" s="413"/>
      <c r="G892" s="413"/>
      <c r="H892" s="413"/>
      <c r="I892" s="413"/>
      <c r="J892" s="413"/>
      <c r="K892" s="413"/>
    </row>
    <row r="893" spans="1:11" ht="29.25" customHeight="1">
      <c r="A893" s="413"/>
      <c r="B893" s="413"/>
      <c r="C893" s="413"/>
      <c r="D893" s="413"/>
      <c r="E893" s="413"/>
      <c r="F893" s="413"/>
      <c r="G893" s="413"/>
      <c r="H893" s="413"/>
      <c r="I893" s="413"/>
      <c r="J893" s="413"/>
      <c r="K893" s="413"/>
    </row>
    <row r="894" spans="1:11" ht="29.25" customHeight="1">
      <c r="A894" s="413"/>
      <c r="B894" s="413"/>
      <c r="C894" s="413"/>
      <c r="D894" s="413"/>
      <c r="E894" s="413"/>
      <c r="F894" s="413"/>
      <c r="G894" s="413"/>
      <c r="H894" s="413"/>
      <c r="I894" s="413"/>
      <c r="J894" s="413"/>
      <c r="K894" s="413"/>
    </row>
    <row r="895" spans="1:11" ht="29.25" customHeight="1">
      <c r="A895" s="413"/>
      <c r="B895" s="413"/>
      <c r="C895" s="413"/>
      <c r="D895" s="413"/>
      <c r="E895" s="413"/>
      <c r="F895" s="413"/>
      <c r="G895" s="413"/>
      <c r="H895" s="413"/>
      <c r="I895" s="413"/>
      <c r="J895" s="413"/>
      <c r="K895" s="413"/>
    </row>
    <row r="896" spans="1:11" ht="29.25" customHeight="1">
      <c r="A896" s="413"/>
      <c r="B896" s="413"/>
      <c r="C896" s="413"/>
      <c r="D896" s="413"/>
      <c r="E896" s="413"/>
      <c r="F896" s="413"/>
      <c r="G896" s="413"/>
      <c r="H896" s="413"/>
      <c r="I896" s="413"/>
      <c r="J896" s="413"/>
      <c r="K896" s="413"/>
    </row>
    <row r="897" spans="1:11" ht="29.25" customHeight="1">
      <c r="A897" s="413"/>
      <c r="B897" s="413"/>
      <c r="C897" s="413"/>
      <c r="D897" s="413"/>
      <c r="E897" s="413"/>
      <c r="F897" s="413"/>
      <c r="G897" s="413"/>
      <c r="H897" s="413"/>
      <c r="I897" s="413"/>
      <c r="J897" s="413"/>
      <c r="K897" s="413"/>
    </row>
    <row r="898" spans="1:11" ht="29.25" customHeight="1">
      <c r="A898" s="413"/>
      <c r="B898" s="413"/>
      <c r="C898" s="413"/>
      <c r="D898" s="413"/>
      <c r="E898" s="413"/>
      <c r="F898" s="413"/>
      <c r="G898" s="413"/>
      <c r="H898" s="413"/>
      <c r="I898" s="413"/>
      <c r="J898" s="413"/>
      <c r="K898" s="413"/>
    </row>
    <row r="899" spans="1:11" ht="29.25" customHeight="1">
      <c r="A899" s="413"/>
      <c r="B899" s="413"/>
      <c r="C899" s="413"/>
      <c r="D899" s="413"/>
      <c r="E899" s="413"/>
      <c r="F899" s="413"/>
      <c r="G899" s="413"/>
      <c r="H899" s="413"/>
      <c r="I899" s="413"/>
      <c r="J899" s="413"/>
      <c r="K899" s="413"/>
    </row>
    <row r="900" spans="1:11" ht="29.25" customHeight="1">
      <c r="A900" s="413"/>
      <c r="B900" s="413"/>
      <c r="C900" s="413"/>
      <c r="D900" s="413"/>
      <c r="E900" s="413"/>
      <c r="F900" s="413"/>
      <c r="G900" s="413"/>
      <c r="H900" s="413"/>
      <c r="I900" s="413"/>
      <c r="J900" s="413"/>
      <c r="K900" s="413"/>
    </row>
    <row r="901" spans="1:11" ht="29.25" customHeight="1">
      <c r="A901" s="413"/>
      <c r="B901" s="413"/>
      <c r="C901" s="413"/>
      <c r="D901" s="413"/>
      <c r="E901" s="413"/>
      <c r="F901" s="413"/>
      <c r="G901" s="413"/>
      <c r="H901" s="413"/>
      <c r="I901" s="413"/>
      <c r="J901" s="413"/>
      <c r="K901" s="413"/>
    </row>
    <row r="902" spans="1:11" ht="29.25" customHeight="1">
      <c r="A902" s="413"/>
      <c r="B902" s="413"/>
      <c r="C902" s="413"/>
      <c r="D902" s="413"/>
      <c r="E902" s="413"/>
      <c r="F902" s="413"/>
      <c r="G902" s="413"/>
      <c r="H902" s="413"/>
      <c r="I902" s="413"/>
      <c r="J902" s="413"/>
      <c r="K902" s="413"/>
    </row>
    <row r="903" spans="1:11" ht="29.25" customHeight="1">
      <c r="A903" s="413"/>
      <c r="B903" s="413"/>
      <c r="C903" s="413"/>
      <c r="D903" s="413"/>
      <c r="E903" s="413"/>
      <c r="F903" s="413"/>
      <c r="G903" s="413"/>
      <c r="H903" s="413"/>
      <c r="I903" s="413"/>
      <c r="J903" s="413"/>
      <c r="K903" s="413"/>
    </row>
    <row r="904" spans="1:11" ht="29.25" customHeight="1">
      <c r="A904" s="413"/>
      <c r="B904" s="413"/>
      <c r="C904" s="413"/>
      <c r="D904" s="413"/>
      <c r="E904" s="413"/>
      <c r="F904" s="413"/>
      <c r="G904" s="413"/>
      <c r="H904" s="413"/>
      <c r="I904" s="413"/>
      <c r="J904" s="413"/>
      <c r="K904" s="413"/>
    </row>
    <row r="905" spans="1:11" ht="29.25" customHeight="1">
      <c r="A905" s="413"/>
      <c r="B905" s="413"/>
      <c r="C905" s="413"/>
      <c r="D905" s="413"/>
      <c r="E905" s="413"/>
      <c r="F905" s="413"/>
      <c r="G905" s="413"/>
      <c r="H905" s="413"/>
      <c r="I905" s="413"/>
      <c r="J905" s="413"/>
      <c r="K905" s="413"/>
    </row>
    <row r="906" spans="1:11" ht="29.25" customHeight="1">
      <c r="A906" s="413"/>
      <c r="B906" s="413"/>
      <c r="C906" s="413"/>
      <c r="D906" s="413"/>
      <c r="E906" s="413"/>
      <c r="F906" s="413"/>
      <c r="G906" s="413"/>
      <c r="H906" s="413"/>
      <c r="I906" s="413"/>
      <c r="J906" s="413"/>
      <c r="K906" s="413"/>
    </row>
    <row r="907" spans="1:11" ht="29.25" customHeight="1">
      <c r="A907" s="413"/>
      <c r="B907" s="413"/>
      <c r="C907" s="413"/>
      <c r="D907" s="413"/>
      <c r="E907" s="413"/>
      <c r="F907" s="413"/>
      <c r="G907" s="413"/>
      <c r="H907" s="413"/>
      <c r="I907" s="413"/>
      <c r="J907" s="413"/>
      <c r="K907" s="413"/>
    </row>
    <row r="908" spans="1:11" ht="29.25" customHeight="1">
      <c r="A908" s="413"/>
      <c r="B908" s="413"/>
      <c r="C908" s="413"/>
      <c r="D908" s="413"/>
      <c r="E908" s="413"/>
      <c r="F908" s="413"/>
      <c r="G908" s="413"/>
      <c r="H908" s="413"/>
      <c r="I908" s="413"/>
      <c r="J908" s="413"/>
      <c r="K908" s="413"/>
    </row>
    <row r="909" spans="1:11" ht="29.25" customHeight="1">
      <c r="A909" s="413"/>
      <c r="B909" s="413"/>
      <c r="C909" s="413"/>
      <c r="D909" s="413"/>
      <c r="E909" s="413"/>
      <c r="F909" s="413"/>
      <c r="G909" s="413"/>
      <c r="H909" s="413"/>
      <c r="I909" s="413"/>
      <c r="J909" s="413"/>
      <c r="K909" s="413"/>
    </row>
    <row r="910" spans="1:11" ht="29.25" customHeight="1">
      <c r="A910" s="413"/>
      <c r="B910" s="413"/>
      <c r="C910" s="413"/>
      <c r="D910" s="413"/>
      <c r="E910" s="413"/>
      <c r="F910" s="413"/>
      <c r="G910" s="413"/>
      <c r="H910" s="413"/>
      <c r="I910" s="413"/>
      <c r="J910" s="413"/>
      <c r="K910" s="413"/>
    </row>
    <row r="911" spans="1:11" ht="29.25" customHeight="1">
      <c r="A911" s="413"/>
      <c r="B911" s="413"/>
      <c r="C911" s="413"/>
      <c r="D911" s="413"/>
      <c r="E911" s="413"/>
      <c r="F911" s="413"/>
      <c r="G911" s="413"/>
      <c r="H911" s="413"/>
      <c r="I911" s="413"/>
      <c r="J911" s="413"/>
      <c r="K911" s="413"/>
    </row>
    <row r="912" spans="1:11" ht="29.25" customHeight="1">
      <c r="A912" s="413"/>
      <c r="B912" s="413"/>
      <c r="C912" s="413"/>
      <c r="D912" s="413"/>
      <c r="E912" s="413"/>
      <c r="F912" s="413"/>
      <c r="G912" s="413"/>
      <c r="H912" s="413"/>
      <c r="I912" s="413"/>
      <c r="J912" s="413"/>
      <c r="K912" s="413"/>
    </row>
    <row r="913" spans="1:11" ht="29.25" customHeight="1">
      <c r="A913" s="413"/>
      <c r="B913" s="413"/>
      <c r="C913" s="413"/>
      <c r="D913" s="413"/>
      <c r="E913" s="413"/>
      <c r="F913" s="413"/>
      <c r="G913" s="413"/>
      <c r="H913" s="413"/>
      <c r="I913" s="413"/>
      <c r="J913" s="413"/>
      <c r="K913" s="413"/>
    </row>
    <row r="914" spans="1:11" ht="29.25" customHeight="1">
      <c r="A914" s="413"/>
      <c r="B914" s="413"/>
      <c r="C914" s="413"/>
      <c r="D914" s="413"/>
      <c r="E914" s="413"/>
      <c r="F914" s="413"/>
      <c r="G914" s="413"/>
      <c r="H914" s="413"/>
      <c r="I914" s="413"/>
      <c r="J914" s="413"/>
      <c r="K914" s="413"/>
    </row>
    <row r="915" spans="1:11" ht="29.25" customHeight="1">
      <c r="A915" s="413"/>
      <c r="B915" s="413"/>
      <c r="C915" s="413"/>
      <c r="D915" s="413"/>
      <c r="E915" s="413"/>
      <c r="F915" s="413"/>
      <c r="G915" s="413"/>
      <c r="H915" s="413"/>
      <c r="I915" s="413"/>
      <c r="J915" s="413"/>
      <c r="K915" s="413"/>
    </row>
    <row r="916" spans="1:11" ht="29.25" customHeight="1">
      <c r="A916" s="413"/>
      <c r="B916" s="413"/>
      <c r="C916" s="413"/>
      <c r="D916" s="413"/>
      <c r="E916" s="413"/>
      <c r="F916" s="413"/>
      <c r="G916" s="413"/>
      <c r="H916" s="413"/>
      <c r="I916" s="413"/>
      <c r="J916" s="413"/>
      <c r="K916" s="413"/>
    </row>
    <row r="917" spans="1:11" ht="29.25" customHeight="1">
      <c r="A917" s="413"/>
      <c r="B917" s="413"/>
      <c r="C917" s="413"/>
      <c r="D917" s="413"/>
      <c r="E917" s="413"/>
      <c r="F917" s="413"/>
      <c r="G917" s="413"/>
      <c r="H917" s="413"/>
      <c r="I917" s="413"/>
      <c r="J917" s="413"/>
      <c r="K917" s="413"/>
    </row>
    <row r="918" spans="1:11" ht="29.25" customHeight="1">
      <c r="A918" s="413"/>
      <c r="B918" s="413"/>
      <c r="C918" s="413"/>
      <c r="D918" s="413"/>
      <c r="E918" s="413"/>
      <c r="F918" s="413"/>
      <c r="G918" s="413"/>
      <c r="H918" s="413"/>
      <c r="I918" s="413"/>
      <c r="J918" s="413"/>
      <c r="K918" s="413"/>
    </row>
    <row r="919" spans="1:11" ht="29.25" customHeight="1">
      <c r="A919" s="413"/>
      <c r="B919" s="413"/>
      <c r="C919" s="413"/>
      <c r="D919" s="413"/>
      <c r="E919" s="413"/>
      <c r="F919" s="413"/>
      <c r="G919" s="413"/>
      <c r="H919" s="413"/>
      <c r="I919" s="413"/>
      <c r="J919" s="413"/>
      <c r="K919" s="413"/>
    </row>
    <row r="920" spans="1:11" ht="29.25" customHeight="1">
      <c r="A920" s="413"/>
      <c r="B920" s="413"/>
      <c r="C920" s="413"/>
      <c r="D920" s="413"/>
      <c r="E920" s="413"/>
      <c r="F920" s="413"/>
      <c r="G920" s="413"/>
      <c r="H920" s="413"/>
      <c r="I920" s="413"/>
      <c r="J920" s="413"/>
      <c r="K920" s="413"/>
    </row>
    <row r="921" spans="1:11" ht="29.25" customHeight="1">
      <c r="A921" s="413"/>
      <c r="B921" s="413"/>
      <c r="C921" s="413"/>
      <c r="D921" s="413"/>
      <c r="E921" s="413"/>
      <c r="F921" s="413"/>
      <c r="G921" s="413"/>
      <c r="H921" s="413"/>
      <c r="I921" s="413"/>
      <c r="J921" s="413"/>
      <c r="K921" s="413"/>
    </row>
    <row r="922" spans="1:11" ht="29.25" customHeight="1">
      <c r="A922" s="413"/>
      <c r="B922" s="413"/>
      <c r="C922" s="413"/>
      <c r="D922" s="413"/>
      <c r="E922" s="413"/>
      <c r="F922" s="413"/>
      <c r="G922" s="413"/>
      <c r="H922" s="413"/>
      <c r="I922" s="413"/>
      <c r="J922" s="413"/>
      <c r="K922" s="413"/>
    </row>
    <row r="923" spans="1:11" ht="29.25" customHeight="1">
      <c r="A923" s="413"/>
      <c r="B923" s="413"/>
      <c r="C923" s="413"/>
      <c r="D923" s="413"/>
      <c r="E923" s="413"/>
      <c r="F923" s="413"/>
      <c r="G923" s="413"/>
      <c r="H923" s="413"/>
      <c r="I923" s="413"/>
      <c r="J923" s="413"/>
      <c r="K923" s="413"/>
    </row>
    <row r="924" spans="1:11" ht="29.25" customHeight="1">
      <c r="A924" s="413"/>
      <c r="B924" s="413"/>
      <c r="C924" s="413"/>
      <c r="D924" s="413"/>
      <c r="E924" s="413"/>
      <c r="F924" s="413"/>
      <c r="G924" s="413"/>
      <c r="H924" s="413"/>
      <c r="I924" s="413"/>
      <c r="J924" s="413"/>
      <c r="K924" s="413"/>
    </row>
    <row r="925" spans="1:11" ht="29.25" customHeight="1">
      <c r="A925" s="413"/>
      <c r="B925" s="413"/>
      <c r="C925" s="413"/>
      <c r="D925" s="413"/>
      <c r="E925" s="413"/>
      <c r="F925" s="413"/>
      <c r="G925" s="413"/>
      <c r="H925" s="413"/>
      <c r="I925" s="413"/>
      <c r="J925" s="413"/>
      <c r="K925" s="413"/>
    </row>
    <row r="926" spans="1:11" ht="29.25" customHeight="1">
      <c r="A926" s="413"/>
      <c r="B926" s="413"/>
      <c r="C926" s="413"/>
      <c r="D926" s="413"/>
      <c r="E926" s="413"/>
      <c r="F926" s="413"/>
      <c r="G926" s="413"/>
      <c r="H926" s="413"/>
      <c r="I926" s="413"/>
      <c r="J926" s="413"/>
      <c r="K926" s="413"/>
    </row>
    <row r="927" spans="1:11" ht="29.25" customHeight="1">
      <c r="A927" s="413"/>
      <c r="B927" s="413"/>
      <c r="C927" s="413"/>
      <c r="D927" s="413"/>
      <c r="E927" s="413"/>
      <c r="F927" s="413"/>
      <c r="G927" s="413"/>
      <c r="H927" s="413"/>
      <c r="I927" s="413"/>
      <c r="J927" s="413"/>
      <c r="K927" s="413"/>
    </row>
    <row r="928" spans="1:11" ht="29.25" customHeight="1">
      <c r="A928" s="413"/>
      <c r="B928" s="413"/>
      <c r="C928" s="413"/>
      <c r="D928" s="413"/>
      <c r="E928" s="413"/>
      <c r="F928" s="413"/>
      <c r="G928" s="413"/>
      <c r="H928" s="413"/>
      <c r="I928" s="413"/>
      <c r="J928" s="413"/>
      <c r="K928" s="413"/>
    </row>
    <row r="929" spans="1:11" ht="29.25" customHeight="1">
      <c r="A929" s="413"/>
      <c r="B929" s="413"/>
      <c r="C929" s="413"/>
      <c r="D929" s="413"/>
      <c r="E929" s="413"/>
      <c r="F929" s="413"/>
      <c r="G929" s="413"/>
      <c r="H929" s="413"/>
      <c r="I929" s="413"/>
      <c r="J929" s="413"/>
      <c r="K929" s="413"/>
    </row>
    <row r="930" spans="1:11" ht="29.25" customHeight="1">
      <c r="A930" s="413"/>
      <c r="B930" s="413"/>
      <c r="C930" s="413"/>
      <c r="D930" s="413"/>
      <c r="E930" s="413"/>
      <c r="F930" s="413"/>
      <c r="G930" s="413"/>
      <c r="H930" s="413"/>
      <c r="I930" s="413"/>
      <c r="J930" s="413"/>
      <c r="K930" s="413"/>
    </row>
    <row r="931" spans="1:11" ht="29.25" customHeight="1">
      <c r="A931" s="413"/>
      <c r="B931" s="413"/>
      <c r="C931" s="413"/>
      <c r="D931" s="413"/>
      <c r="E931" s="413"/>
      <c r="F931" s="413"/>
      <c r="G931" s="413"/>
      <c r="H931" s="413"/>
      <c r="I931" s="413"/>
      <c r="J931" s="413"/>
      <c r="K931" s="413"/>
    </row>
    <row r="932" spans="1:11" ht="29.25" customHeight="1">
      <c r="A932" s="413"/>
      <c r="B932" s="413"/>
      <c r="C932" s="413"/>
      <c r="D932" s="413"/>
      <c r="E932" s="413"/>
      <c r="F932" s="413"/>
      <c r="G932" s="413"/>
      <c r="H932" s="413"/>
      <c r="I932" s="413"/>
      <c r="J932" s="413"/>
      <c r="K932" s="413"/>
    </row>
    <row r="933" spans="1:11" ht="29.25" customHeight="1">
      <c r="A933" s="413"/>
      <c r="B933" s="413"/>
      <c r="C933" s="413"/>
      <c r="D933" s="413"/>
      <c r="E933" s="413"/>
      <c r="F933" s="413"/>
      <c r="G933" s="413"/>
      <c r="H933" s="413"/>
      <c r="I933" s="413"/>
      <c r="J933" s="413"/>
      <c r="K933" s="413"/>
    </row>
    <row r="934" spans="1:11" ht="29.25" customHeight="1">
      <c r="A934" s="413"/>
      <c r="B934" s="413"/>
      <c r="C934" s="413"/>
      <c r="D934" s="413"/>
      <c r="E934" s="413"/>
      <c r="F934" s="413"/>
      <c r="G934" s="413"/>
      <c r="H934" s="413"/>
      <c r="I934" s="413"/>
      <c r="J934" s="413"/>
      <c r="K934" s="413"/>
    </row>
    <row r="935" spans="1:11" ht="29.25" customHeight="1">
      <c r="A935" s="413"/>
      <c r="B935" s="413"/>
      <c r="C935" s="413"/>
      <c r="D935" s="413"/>
      <c r="E935" s="413"/>
      <c r="F935" s="413"/>
      <c r="G935" s="413"/>
      <c r="H935" s="413"/>
      <c r="I935" s="413"/>
      <c r="J935" s="413"/>
      <c r="K935" s="413"/>
    </row>
    <row r="936" spans="1:11" ht="29.25" customHeight="1">
      <c r="A936" s="413"/>
      <c r="B936" s="413"/>
      <c r="C936" s="413"/>
      <c r="D936" s="413"/>
      <c r="E936" s="413"/>
      <c r="F936" s="413"/>
      <c r="G936" s="413"/>
      <c r="H936" s="413"/>
      <c r="I936" s="413"/>
      <c r="J936" s="413"/>
      <c r="K936" s="413"/>
    </row>
    <row r="937" spans="1:11" ht="29.25" customHeight="1">
      <c r="A937" s="413"/>
      <c r="B937" s="413"/>
      <c r="C937" s="413"/>
      <c r="D937" s="413"/>
      <c r="E937" s="413"/>
      <c r="F937" s="413"/>
      <c r="G937" s="413"/>
      <c r="H937" s="413"/>
      <c r="I937" s="413"/>
      <c r="J937" s="413"/>
      <c r="K937" s="413"/>
    </row>
    <row r="938" spans="1:11" ht="29.25" customHeight="1">
      <c r="A938" s="413"/>
      <c r="B938" s="413"/>
      <c r="C938" s="413"/>
      <c r="D938" s="413"/>
      <c r="E938" s="413"/>
      <c r="F938" s="413"/>
      <c r="G938" s="413"/>
      <c r="H938" s="413"/>
      <c r="I938" s="413"/>
      <c r="J938" s="413"/>
      <c r="K938" s="413"/>
    </row>
    <row r="939" spans="1:11" ht="29.25" customHeight="1">
      <c r="A939" s="413"/>
      <c r="B939" s="413"/>
      <c r="C939" s="413"/>
      <c r="D939" s="413"/>
      <c r="E939" s="413"/>
      <c r="F939" s="413"/>
      <c r="G939" s="413"/>
      <c r="H939" s="413"/>
      <c r="I939" s="413"/>
      <c r="J939" s="413"/>
      <c r="K939" s="413"/>
    </row>
    <row r="940" spans="1:11" ht="29.25" customHeight="1">
      <c r="A940" s="413"/>
      <c r="B940" s="413"/>
      <c r="C940" s="413"/>
      <c r="D940" s="413"/>
      <c r="E940" s="413"/>
      <c r="F940" s="413"/>
      <c r="G940" s="413"/>
      <c r="H940" s="413"/>
      <c r="I940" s="413"/>
      <c r="J940" s="413"/>
      <c r="K940" s="413"/>
    </row>
    <row r="941" spans="1:11" ht="29.25" customHeight="1">
      <c r="A941" s="413"/>
      <c r="B941" s="413"/>
      <c r="C941" s="413"/>
      <c r="D941" s="413"/>
      <c r="E941" s="413"/>
      <c r="F941" s="413"/>
      <c r="G941" s="413"/>
      <c r="H941" s="413"/>
      <c r="I941" s="413"/>
      <c r="J941" s="413"/>
      <c r="K941" s="413"/>
    </row>
    <row r="942" spans="1:11" ht="29.25" customHeight="1">
      <c r="A942" s="413"/>
      <c r="B942" s="413"/>
      <c r="C942" s="413"/>
      <c r="D942" s="413"/>
      <c r="E942" s="413"/>
      <c r="F942" s="413"/>
      <c r="G942" s="413"/>
      <c r="H942" s="413"/>
      <c r="I942" s="413"/>
      <c r="J942" s="413"/>
      <c r="K942" s="413"/>
    </row>
    <row r="943" spans="1:11" ht="29.25" customHeight="1">
      <c r="A943" s="413"/>
      <c r="B943" s="413"/>
      <c r="C943" s="413"/>
      <c r="D943" s="413"/>
      <c r="E943" s="413"/>
      <c r="F943" s="413"/>
      <c r="G943" s="413"/>
      <c r="H943" s="413"/>
      <c r="I943" s="413"/>
      <c r="J943" s="413"/>
      <c r="K943" s="413"/>
    </row>
    <row r="944" spans="1:11" ht="29.25" customHeight="1">
      <c r="A944" s="413"/>
      <c r="B944" s="413"/>
      <c r="C944" s="413"/>
      <c r="D944" s="413"/>
      <c r="E944" s="413"/>
      <c r="F944" s="413"/>
      <c r="G944" s="413"/>
      <c r="H944" s="413"/>
      <c r="I944" s="413"/>
      <c r="J944" s="413"/>
      <c r="K944" s="413"/>
    </row>
    <row r="945" spans="1:11" ht="29.25" customHeight="1">
      <c r="A945" s="413"/>
      <c r="B945" s="413"/>
      <c r="C945" s="413"/>
      <c r="D945" s="413"/>
      <c r="E945" s="413"/>
      <c r="F945" s="413"/>
      <c r="G945" s="413"/>
      <c r="H945" s="413"/>
      <c r="I945" s="413"/>
      <c r="J945" s="413"/>
      <c r="K945" s="413"/>
    </row>
    <row r="946" spans="1:11" ht="29.25" customHeight="1">
      <c r="A946" s="413"/>
      <c r="B946" s="413"/>
      <c r="C946" s="413"/>
      <c r="D946" s="413"/>
      <c r="E946" s="413"/>
      <c r="F946" s="413"/>
      <c r="G946" s="413"/>
      <c r="H946" s="413"/>
      <c r="I946" s="413"/>
      <c r="J946" s="413"/>
      <c r="K946" s="413"/>
    </row>
    <row r="947" spans="1:11" ht="29.25" customHeight="1">
      <c r="A947" s="413"/>
      <c r="B947" s="413"/>
      <c r="C947" s="413"/>
      <c r="D947" s="413"/>
      <c r="E947" s="413"/>
      <c r="F947" s="413"/>
      <c r="G947" s="413"/>
      <c r="H947" s="413"/>
      <c r="I947" s="413"/>
      <c r="J947" s="413"/>
      <c r="K947" s="413"/>
    </row>
    <row r="948" spans="1:11" ht="29.25" customHeight="1">
      <c r="A948" s="413"/>
      <c r="B948" s="413"/>
      <c r="C948" s="413"/>
      <c r="D948" s="413"/>
      <c r="E948" s="413"/>
      <c r="F948" s="413"/>
      <c r="G948" s="413"/>
      <c r="H948" s="413"/>
      <c r="I948" s="413"/>
      <c r="J948" s="413"/>
      <c r="K948" s="413"/>
    </row>
    <row r="949" spans="1:11" ht="29.25" customHeight="1">
      <c r="A949" s="413"/>
      <c r="B949" s="413"/>
      <c r="C949" s="413"/>
      <c r="D949" s="413"/>
      <c r="E949" s="413"/>
      <c r="F949" s="413"/>
      <c r="G949" s="413"/>
      <c r="H949" s="413"/>
      <c r="I949" s="413"/>
      <c r="J949" s="413"/>
      <c r="K949" s="413"/>
    </row>
    <row r="950" spans="1:11" ht="29.25" customHeight="1">
      <c r="A950" s="413"/>
      <c r="B950" s="413"/>
      <c r="C950" s="413"/>
      <c r="D950" s="413"/>
      <c r="E950" s="413"/>
      <c r="F950" s="413"/>
      <c r="G950" s="413"/>
      <c r="H950" s="413"/>
      <c r="I950" s="413"/>
      <c r="J950" s="413"/>
      <c r="K950" s="413"/>
    </row>
    <row r="951" spans="1:11" ht="29.25" customHeight="1">
      <c r="A951" s="413"/>
      <c r="B951" s="413"/>
      <c r="C951" s="413"/>
      <c r="D951" s="413"/>
      <c r="E951" s="413"/>
      <c r="F951" s="413"/>
      <c r="G951" s="413"/>
      <c r="H951" s="413"/>
      <c r="I951" s="413"/>
      <c r="J951" s="413"/>
      <c r="K951" s="413"/>
    </row>
    <row r="952" spans="1:11" ht="29.25" customHeight="1">
      <c r="A952" s="413"/>
      <c r="B952" s="413"/>
      <c r="C952" s="413"/>
      <c r="D952" s="413"/>
      <c r="E952" s="413"/>
      <c r="F952" s="413"/>
      <c r="G952" s="413"/>
      <c r="H952" s="413"/>
      <c r="I952" s="413"/>
      <c r="J952" s="413"/>
      <c r="K952" s="413"/>
    </row>
    <row r="953" spans="1:11" ht="29.25" customHeight="1">
      <c r="A953" s="413"/>
      <c r="B953" s="413"/>
      <c r="C953" s="413"/>
      <c r="D953" s="413"/>
      <c r="E953" s="413"/>
      <c r="F953" s="413"/>
      <c r="G953" s="413"/>
      <c r="H953" s="413"/>
      <c r="I953" s="413"/>
      <c r="J953" s="413"/>
      <c r="K953" s="413"/>
    </row>
    <row r="954" spans="1:11" ht="29.25" customHeight="1">
      <c r="A954" s="413"/>
      <c r="B954" s="413"/>
      <c r="C954" s="413"/>
      <c r="D954" s="413"/>
      <c r="E954" s="413"/>
      <c r="F954" s="413"/>
      <c r="G954" s="413"/>
      <c r="H954" s="413"/>
      <c r="I954" s="413"/>
      <c r="J954" s="413"/>
      <c r="K954" s="413"/>
    </row>
    <row r="955" spans="1:11" ht="29.25" customHeight="1">
      <c r="A955" s="413"/>
      <c r="B955" s="413"/>
      <c r="C955" s="413"/>
      <c r="D955" s="413"/>
      <c r="E955" s="413"/>
      <c r="F955" s="413"/>
      <c r="G955" s="413"/>
      <c r="H955" s="413"/>
      <c r="I955" s="413"/>
      <c r="J955" s="413"/>
      <c r="K955" s="413"/>
    </row>
    <row r="956" spans="1:11" ht="29.25" customHeight="1">
      <c r="A956" s="413"/>
      <c r="B956" s="413"/>
      <c r="C956" s="413"/>
      <c r="D956" s="413"/>
      <c r="E956" s="413"/>
      <c r="F956" s="413"/>
      <c r="G956" s="413"/>
      <c r="H956" s="413"/>
      <c r="I956" s="413"/>
      <c r="J956" s="413"/>
      <c r="K956" s="413"/>
    </row>
    <row r="957" spans="1:11" ht="29.25" customHeight="1">
      <c r="A957" s="413"/>
      <c r="B957" s="413"/>
      <c r="C957" s="413"/>
      <c r="D957" s="413"/>
      <c r="E957" s="413"/>
      <c r="F957" s="413"/>
      <c r="G957" s="413"/>
      <c r="H957" s="413"/>
      <c r="I957" s="413"/>
      <c r="J957" s="413"/>
      <c r="K957" s="413"/>
    </row>
    <row r="958" spans="1:11" ht="29.25" customHeight="1">
      <c r="A958" s="413"/>
      <c r="B958" s="413"/>
      <c r="C958" s="413"/>
      <c r="D958" s="413"/>
      <c r="E958" s="413"/>
      <c r="F958" s="413"/>
      <c r="G958" s="413"/>
      <c r="H958" s="413"/>
      <c r="I958" s="413"/>
      <c r="J958" s="413"/>
      <c r="K958" s="413"/>
    </row>
    <row r="959" spans="1:11" ht="29.25" customHeight="1">
      <c r="A959" s="413"/>
      <c r="B959" s="413"/>
      <c r="C959" s="413"/>
      <c r="D959" s="413"/>
      <c r="E959" s="413"/>
      <c r="F959" s="413"/>
      <c r="G959" s="413"/>
      <c r="H959" s="413"/>
      <c r="I959" s="413"/>
      <c r="J959" s="413"/>
      <c r="K959" s="413"/>
    </row>
    <row r="960" spans="1:11" ht="29.25" customHeight="1">
      <c r="A960" s="413"/>
      <c r="B960" s="413"/>
      <c r="C960" s="413"/>
      <c r="D960" s="413"/>
      <c r="E960" s="413"/>
      <c r="F960" s="413"/>
      <c r="G960" s="413"/>
      <c r="H960" s="413"/>
      <c r="I960" s="413"/>
      <c r="J960" s="413"/>
      <c r="K960" s="413"/>
    </row>
    <row r="961" spans="1:11" ht="29.25" customHeight="1">
      <c r="A961" s="413"/>
      <c r="B961" s="413"/>
      <c r="C961" s="413"/>
      <c r="D961" s="413"/>
      <c r="E961" s="413"/>
      <c r="F961" s="413"/>
      <c r="G961" s="413"/>
      <c r="H961" s="413"/>
      <c r="I961" s="413"/>
      <c r="J961" s="413"/>
      <c r="K961" s="413"/>
    </row>
    <row r="962" spans="1:11" ht="29.25" customHeight="1">
      <c r="A962" s="413"/>
      <c r="B962" s="413"/>
      <c r="C962" s="413"/>
      <c r="D962" s="413"/>
      <c r="E962" s="413"/>
      <c r="F962" s="413"/>
      <c r="G962" s="413"/>
      <c r="H962" s="413"/>
      <c r="I962" s="413"/>
      <c r="J962" s="413"/>
      <c r="K962" s="413"/>
    </row>
    <row r="963" spans="1:11" ht="29.25" customHeight="1">
      <c r="A963" s="413"/>
      <c r="B963" s="413"/>
      <c r="C963" s="413"/>
      <c r="D963" s="413"/>
      <c r="E963" s="413"/>
      <c r="F963" s="413"/>
      <c r="G963" s="413"/>
      <c r="H963" s="413"/>
      <c r="I963" s="413"/>
      <c r="J963" s="413"/>
      <c r="K963" s="413"/>
    </row>
    <row r="964" spans="1:11" ht="29.25" customHeight="1">
      <c r="A964" s="413"/>
      <c r="B964" s="413"/>
      <c r="C964" s="413"/>
      <c r="D964" s="413"/>
      <c r="E964" s="413"/>
      <c r="F964" s="413"/>
      <c r="G964" s="413"/>
      <c r="H964" s="413"/>
      <c r="I964" s="413"/>
      <c r="J964" s="413"/>
      <c r="K964" s="413"/>
    </row>
    <row r="965" spans="1:11" ht="29.25" customHeight="1">
      <c r="A965" s="413"/>
      <c r="B965" s="413"/>
      <c r="C965" s="413"/>
      <c r="D965" s="413"/>
      <c r="E965" s="413"/>
      <c r="F965" s="413"/>
      <c r="G965" s="413"/>
      <c r="H965" s="413"/>
      <c r="I965" s="413"/>
      <c r="J965" s="413"/>
      <c r="K965" s="413"/>
    </row>
    <row r="966" spans="1:11" ht="29.25" customHeight="1">
      <c r="A966" s="413"/>
      <c r="B966" s="413"/>
      <c r="C966" s="413"/>
      <c r="D966" s="413"/>
      <c r="E966" s="413"/>
      <c r="F966" s="413"/>
      <c r="G966" s="413"/>
      <c r="H966" s="413"/>
      <c r="I966" s="413"/>
      <c r="J966" s="413"/>
      <c r="K966" s="413"/>
    </row>
    <row r="967" spans="1:11" ht="29.25" customHeight="1">
      <c r="A967" s="413"/>
      <c r="B967" s="413"/>
      <c r="C967" s="413"/>
      <c r="D967" s="413"/>
      <c r="E967" s="413"/>
      <c r="F967" s="413"/>
      <c r="G967" s="413"/>
      <c r="H967" s="413"/>
      <c r="I967" s="413"/>
      <c r="J967" s="413"/>
      <c r="K967" s="413"/>
    </row>
    <row r="968" spans="1:11" ht="29.25" customHeight="1">
      <c r="A968" s="413"/>
      <c r="B968" s="413"/>
      <c r="C968" s="413"/>
      <c r="D968" s="413"/>
      <c r="E968" s="413"/>
      <c r="F968" s="413"/>
      <c r="G968" s="413"/>
      <c r="H968" s="413"/>
      <c r="I968" s="413"/>
      <c r="J968" s="413"/>
      <c r="K968" s="413"/>
    </row>
    <row r="969" spans="1:11" ht="29.25" customHeight="1">
      <c r="A969" s="413"/>
      <c r="B969" s="413"/>
      <c r="C969" s="413"/>
      <c r="D969" s="413"/>
      <c r="E969" s="413"/>
      <c r="F969" s="413"/>
      <c r="G969" s="413"/>
      <c r="H969" s="413"/>
      <c r="I969" s="413"/>
      <c r="J969" s="413"/>
      <c r="K969" s="413"/>
    </row>
    <row r="970" spans="1:11" ht="29.25" customHeight="1">
      <c r="A970" s="413"/>
      <c r="B970" s="413"/>
      <c r="C970" s="413"/>
      <c r="D970" s="413"/>
      <c r="E970" s="413"/>
      <c r="F970" s="413"/>
      <c r="G970" s="413"/>
      <c r="H970" s="413"/>
      <c r="I970" s="413"/>
      <c r="J970" s="413"/>
      <c r="K970" s="413"/>
    </row>
    <row r="971" spans="1:11" ht="29.25" customHeight="1">
      <c r="A971" s="413"/>
      <c r="B971" s="413"/>
      <c r="C971" s="413"/>
      <c r="D971" s="413"/>
      <c r="E971" s="413"/>
      <c r="F971" s="413"/>
      <c r="G971" s="413"/>
      <c r="H971" s="413"/>
      <c r="I971" s="413"/>
      <c r="J971" s="413"/>
      <c r="K971" s="413"/>
    </row>
    <row r="972" spans="1:11" ht="29.25" customHeight="1">
      <c r="A972" s="413"/>
      <c r="B972" s="413"/>
      <c r="C972" s="413"/>
      <c r="D972" s="413"/>
      <c r="E972" s="413"/>
      <c r="F972" s="413"/>
      <c r="G972" s="413"/>
      <c r="H972" s="413"/>
      <c r="I972" s="413"/>
      <c r="J972" s="413"/>
      <c r="K972" s="413"/>
    </row>
    <row r="973" spans="1:11" ht="29.25" customHeight="1">
      <c r="A973" s="413"/>
      <c r="B973" s="413"/>
      <c r="C973" s="413"/>
      <c r="D973" s="413"/>
      <c r="E973" s="413"/>
      <c r="F973" s="413"/>
      <c r="G973" s="413"/>
      <c r="H973" s="413"/>
      <c r="I973" s="413"/>
      <c r="J973" s="413"/>
      <c r="K973" s="413"/>
    </row>
    <row r="974" spans="1:11" ht="29.25" customHeight="1">
      <c r="A974" s="413"/>
      <c r="B974" s="413"/>
      <c r="C974" s="413"/>
      <c r="D974" s="413"/>
      <c r="E974" s="413"/>
      <c r="F974" s="413"/>
      <c r="G974" s="413"/>
      <c r="H974" s="413"/>
      <c r="I974" s="413"/>
      <c r="J974" s="413"/>
      <c r="K974" s="413"/>
    </row>
    <row r="975" spans="1:11" ht="29.25" customHeight="1">
      <c r="A975" s="413"/>
      <c r="B975" s="413"/>
      <c r="C975" s="413"/>
      <c r="D975" s="413"/>
      <c r="E975" s="413"/>
      <c r="F975" s="413"/>
      <c r="G975" s="413"/>
      <c r="H975" s="413"/>
      <c r="I975" s="413"/>
      <c r="J975" s="413"/>
      <c r="K975" s="413"/>
    </row>
    <row r="976" spans="1:11" ht="29.25" customHeight="1">
      <c r="A976" s="413"/>
      <c r="B976" s="413"/>
      <c r="C976" s="413"/>
      <c r="D976" s="413"/>
      <c r="E976" s="413"/>
      <c r="F976" s="413"/>
      <c r="G976" s="413"/>
      <c r="H976" s="413"/>
      <c r="I976" s="413"/>
      <c r="J976" s="413"/>
      <c r="K976" s="413"/>
    </row>
    <row r="977" spans="1:11" ht="29.25" customHeight="1">
      <c r="A977" s="413"/>
      <c r="B977" s="413"/>
      <c r="C977" s="413"/>
      <c r="D977" s="413"/>
      <c r="E977" s="413"/>
      <c r="F977" s="413"/>
      <c r="G977" s="413"/>
      <c r="H977" s="413"/>
      <c r="I977" s="413"/>
      <c r="J977" s="413"/>
      <c r="K977" s="413"/>
    </row>
    <row r="978" spans="1:11" ht="29.25" customHeight="1">
      <c r="A978" s="413"/>
      <c r="B978" s="413"/>
      <c r="C978" s="413"/>
      <c r="D978" s="413"/>
      <c r="E978" s="413"/>
      <c r="F978" s="413"/>
      <c r="G978" s="413"/>
      <c r="H978" s="413"/>
      <c r="I978" s="413"/>
      <c r="J978" s="413"/>
      <c r="K978" s="413"/>
    </row>
    <row r="979" spans="1:11" ht="29.25" customHeight="1">
      <c r="A979" s="413"/>
      <c r="B979" s="413"/>
      <c r="C979" s="413"/>
      <c r="D979" s="413"/>
      <c r="E979" s="413"/>
      <c r="F979" s="413"/>
      <c r="G979" s="413"/>
      <c r="H979" s="413"/>
      <c r="I979" s="413"/>
      <c r="J979" s="413"/>
      <c r="K979" s="413"/>
    </row>
    <row r="980" spans="1:11" ht="29.25" customHeight="1">
      <c r="A980" s="413"/>
      <c r="B980" s="413"/>
      <c r="C980" s="413"/>
      <c r="D980" s="413"/>
      <c r="E980" s="413"/>
      <c r="F980" s="413"/>
      <c r="G980" s="413"/>
      <c r="H980" s="413"/>
      <c r="I980" s="413"/>
      <c r="J980" s="413"/>
      <c r="K980" s="413"/>
    </row>
    <row r="981" spans="1:11" ht="29.25" customHeight="1">
      <c r="A981" s="413"/>
      <c r="B981" s="413"/>
      <c r="C981" s="413"/>
      <c r="D981" s="413"/>
      <c r="E981" s="413"/>
      <c r="F981" s="413"/>
      <c r="G981" s="413"/>
      <c r="H981" s="413"/>
      <c r="I981" s="413"/>
      <c r="J981" s="413"/>
      <c r="K981" s="413"/>
    </row>
    <row r="982" spans="1:11" ht="29.25" customHeight="1">
      <c r="A982" s="413"/>
      <c r="B982" s="413"/>
      <c r="C982" s="413"/>
      <c r="D982" s="413"/>
      <c r="E982" s="413"/>
      <c r="F982" s="413"/>
      <c r="G982" s="413"/>
      <c r="H982" s="413"/>
      <c r="I982" s="413"/>
      <c r="J982" s="413"/>
      <c r="K982" s="413"/>
    </row>
    <row r="983" spans="1:11" ht="29.25" customHeight="1">
      <c r="A983" s="413"/>
      <c r="B983" s="413"/>
      <c r="C983" s="413"/>
      <c r="D983" s="413"/>
      <c r="E983" s="413"/>
      <c r="F983" s="413"/>
      <c r="G983" s="413"/>
      <c r="H983" s="413"/>
      <c r="I983" s="413"/>
      <c r="J983" s="413"/>
      <c r="K983" s="413"/>
    </row>
    <row r="984" spans="1:11" ht="29.25" customHeight="1">
      <c r="A984" s="413"/>
      <c r="B984" s="413"/>
      <c r="C984" s="413"/>
      <c r="D984" s="413"/>
      <c r="E984" s="413"/>
      <c r="F984" s="413"/>
      <c r="G984" s="413"/>
      <c r="H984" s="413"/>
      <c r="I984" s="413"/>
      <c r="J984" s="413"/>
      <c r="K984" s="413"/>
    </row>
    <row r="985" spans="1:11" ht="29.25" customHeight="1">
      <c r="A985" s="413"/>
      <c r="B985" s="413"/>
      <c r="C985" s="413"/>
      <c r="D985" s="413"/>
      <c r="E985" s="413"/>
      <c r="F985" s="413"/>
      <c r="G985" s="413"/>
      <c r="H985" s="413"/>
      <c r="I985" s="413"/>
      <c r="J985" s="413"/>
      <c r="K985" s="413"/>
    </row>
    <row r="986" spans="1:11" ht="29.25" customHeight="1">
      <c r="A986" s="413"/>
      <c r="B986" s="413"/>
      <c r="C986" s="413"/>
      <c r="D986" s="413"/>
      <c r="E986" s="413"/>
      <c r="F986" s="413"/>
      <c r="G986" s="413"/>
      <c r="H986" s="413"/>
      <c r="I986" s="413"/>
      <c r="J986" s="413"/>
      <c r="K986" s="413"/>
    </row>
    <row r="987" spans="1:11" ht="29.25" customHeight="1">
      <c r="A987" s="413"/>
      <c r="B987" s="413"/>
      <c r="C987" s="413"/>
      <c r="D987" s="413"/>
      <c r="E987" s="413"/>
      <c r="F987" s="413"/>
      <c r="G987" s="413"/>
      <c r="H987" s="413"/>
      <c r="I987" s="413"/>
      <c r="J987" s="413"/>
      <c r="K987" s="413"/>
    </row>
    <row r="988" spans="1:11" ht="29.25" customHeight="1">
      <c r="A988" s="413"/>
      <c r="B988" s="413"/>
      <c r="C988" s="413"/>
      <c r="D988" s="413"/>
      <c r="E988" s="413"/>
      <c r="F988" s="413"/>
      <c r="G988" s="413"/>
      <c r="H988" s="413"/>
      <c r="I988" s="413"/>
      <c r="J988" s="413"/>
      <c r="K988" s="413"/>
    </row>
    <row r="989" spans="1:11" ht="29.25" customHeight="1">
      <c r="A989" s="413"/>
      <c r="B989" s="413"/>
      <c r="C989" s="413"/>
      <c r="D989" s="413"/>
      <c r="E989" s="413"/>
      <c r="F989" s="413"/>
      <c r="G989" s="413"/>
      <c r="H989" s="413"/>
      <c r="I989" s="413"/>
      <c r="J989" s="413"/>
      <c r="K989" s="413"/>
    </row>
    <row r="990" spans="1:11" ht="29.25" customHeight="1">
      <c r="A990" s="413"/>
      <c r="B990" s="413"/>
      <c r="C990" s="413"/>
      <c r="D990" s="413"/>
      <c r="E990" s="413"/>
      <c r="F990" s="413"/>
      <c r="G990" s="413"/>
      <c r="H990" s="413"/>
      <c r="I990" s="413"/>
      <c r="J990" s="413"/>
      <c r="K990" s="413"/>
    </row>
    <row r="991" spans="1:11" ht="29.25" customHeight="1">
      <c r="A991" s="413"/>
      <c r="B991" s="413"/>
      <c r="C991" s="413"/>
      <c r="D991" s="413"/>
      <c r="E991" s="413"/>
      <c r="F991" s="413"/>
      <c r="G991" s="413"/>
      <c r="H991" s="413"/>
      <c r="I991" s="413"/>
      <c r="J991" s="413"/>
      <c r="K991" s="413"/>
    </row>
    <row r="992" spans="1:11" ht="29.25" customHeight="1">
      <c r="A992" s="413"/>
      <c r="B992" s="413"/>
      <c r="C992" s="413"/>
      <c r="D992" s="413"/>
      <c r="E992" s="413"/>
      <c r="F992" s="413"/>
      <c r="G992" s="413"/>
      <c r="H992" s="413"/>
      <c r="I992" s="413"/>
      <c r="J992" s="413"/>
      <c r="K992" s="413"/>
    </row>
    <row r="993" spans="1:11" ht="29.25" customHeight="1">
      <c r="A993" s="413"/>
      <c r="B993" s="413"/>
      <c r="C993" s="413"/>
      <c r="D993" s="413"/>
      <c r="E993" s="413"/>
      <c r="F993" s="413"/>
      <c r="G993" s="413"/>
      <c r="H993" s="413"/>
      <c r="I993" s="413"/>
      <c r="J993" s="413"/>
      <c r="K993" s="413"/>
    </row>
    <row r="994" spans="1:11" ht="29.25" customHeight="1">
      <c r="A994" s="413"/>
      <c r="B994" s="413"/>
      <c r="C994" s="413"/>
      <c r="D994" s="413"/>
      <c r="E994" s="413"/>
      <c r="F994" s="413"/>
      <c r="G994" s="413"/>
      <c r="H994" s="413"/>
      <c r="I994" s="413"/>
      <c r="J994" s="413"/>
      <c r="K994" s="413"/>
    </row>
    <row r="995" spans="1:11" ht="29.25" customHeight="1">
      <c r="A995" s="413"/>
      <c r="B995" s="413"/>
      <c r="C995" s="413"/>
      <c r="D995" s="413"/>
      <c r="E995" s="413"/>
      <c r="F995" s="413"/>
      <c r="G995" s="413"/>
      <c r="H995" s="413"/>
      <c r="I995" s="413"/>
      <c r="J995" s="413"/>
      <c r="K995" s="413"/>
    </row>
    <row r="996" spans="1:11" ht="29.25" customHeight="1">
      <c r="A996" s="413"/>
      <c r="B996" s="413"/>
      <c r="C996" s="413"/>
      <c r="D996" s="413"/>
      <c r="E996" s="413"/>
      <c r="F996" s="413"/>
      <c r="G996" s="413"/>
      <c r="H996" s="413"/>
      <c r="I996" s="413"/>
      <c r="J996" s="413"/>
      <c r="K996" s="413"/>
    </row>
    <row r="997" spans="1:11" ht="29.25" customHeight="1">
      <c r="A997" s="413"/>
      <c r="B997" s="413"/>
      <c r="C997" s="413"/>
      <c r="D997" s="413"/>
      <c r="E997" s="413"/>
      <c r="F997" s="413"/>
      <c r="G997" s="413"/>
      <c r="H997" s="413"/>
      <c r="I997" s="413"/>
      <c r="J997" s="413"/>
      <c r="K997" s="413"/>
    </row>
    <row r="998" spans="1:11" ht="29.25" customHeight="1">
      <c r="A998" s="413"/>
      <c r="B998" s="413"/>
      <c r="C998" s="413"/>
      <c r="D998" s="413"/>
      <c r="E998" s="413"/>
      <c r="F998" s="413"/>
      <c r="G998" s="413"/>
      <c r="H998" s="413"/>
      <c r="I998" s="413"/>
      <c r="J998" s="413"/>
      <c r="K998" s="413"/>
    </row>
    <row r="999" spans="1:11" ht="29.25" customHeight="1">
      <c r="A999" s="413"/>
      <c r="B999" s="413"/>
      <c r="C999" s="413"/>
      <c r="D999" s="413"/>
      <c r="E999" s="413"/>
      <c r="F999" s="413"/>
      <c r="G999" s="413"/>
      <c r="H999" s="413"/>
      <c r="I999" s="413"/>
      <c r="J999" s="413"/>
      <c r="K999" s="413"/>
    </row>
    <row r="1000" spans="1:11" ht="29.25" customHeight="1">
      <c r="A1000" s="413"/>
      <c r="B1000" s="413"/>
      <c r="C1000" s="413"/>
      <c r="D1000" s="413"/>
      <c r="E1000" s="413"/>
      <c r="F1000" s="413"/>
      <c r="G1000" s="413"/>
      <c r="H1000" s="413"/>
      <c r="I1000" s="413"/>
      <c r="J1000" s="413"/>
      <c r="K1000" s="413"/>
    </row>
  </sheetData>
  <mergeCells count="271">
    <mergeCell ref="B152:J152"/>
    <mergeCell ref="C153:I153"/>
    <mergeCell ref="C154:I154"/>
    <mergeCell ref="C155:I155"/>
    <mergeCell ref="C156:I156"/>
    <mergeCell ref="C98:H98"/>
    <mergeCell ref="C99:H99"/>
    <mergeCell ref="C100:H100"/>
    <mergeCell ref="C101:I101"/>
    <mergeCell ref="C102:I102"/>
    <mergeCell ref="C103:I103"/>
    <mergeCell ref="C104:I104"/>
    <mergeCell ref="C105:I105"/>
    <mergeCell ref="B144:I144"/>
    <mergeCell ref="B145:J145"/>
    <mergeCell ref="B146:J146"/>
    <mergeCell ref="C147:I147"/>
    <mergeCell ref="C148:I148"/>
    <mergeCell ref="C91:I91"/>
    <mergeCell ref="C92:H92"/>
    <mergeCell ref="C93:H93"/>
    <mergeCell ref="C94:H94"/>
    <mergeCell ref="C95:H95"/>
    <mergeCell ref="C96:H96"/>
    <mergeCell ref="C149:I149"/>
    <mergeCell ref="B150:I150"/>
    <mergeCell ref="B151:J151"/>
    <mergeCell ref="B158:J158"/>
    <mergeCell ref="B157:I157"/>
    <mergeCell ref="C164:H164"/>
    <mergeCell ref="B165:H165"/>
    <mergeCell ref="C166:H166"/>
    <mergeCell ref="B167:H167"/>
    <mergeCell ref="B128:J128"/>
    <mergeCell ref="B130:J130"/>
    <mergeCell ref="B131:J131"/>
    <mergeCell ref="C132:I132"/>
    <mergeCell ref="C133:G133"/>
    <mergeCell ref="C134:I134"/>
    <mergeCell ref="C135:I135"/>
    <mergeCell ref="C136:I136"/>
    <mergeCell ref="C137:I137"/>
    <mergeCell ref="C138:I138"/>
    <mergeCell ref="B139:I139"/>
    <mergeCell ref="B140:J140"/>
    <mergeCell ref="B141:J141"/>
    <mergeCell ref="C142:I142"/>
    <mergeCell ref="C143:I143"/>
    <mergeCell ref="B159:J159"/>
    <mergeCell ref="B161:J161"/>
    <mergeCell ref="C162:H162"/>
    <mergeCell ref="B163:H163"/>
    <mergeCell ref="C168:H168"/>
    <mergeCell ref="C169:H169"/>
    <mergeCell ref="C170:H170"/>
    <mergeCell ref="B18:F18"/>
    <mergeCell ref="G18:H18"/>
    <mergeCell ref="I18:J18"/>
    <mergeCell ref="B19:F19"/>
    <mergeCell ref="G19:H19"/>
    <mergeCell ref="I19:J19"/>
    <mergeCell ref="I20:J20"/>
    <mergeCell ref="B20:H20"/>
    <mergeCell ref="B21:J21"/>
    <mergeCell ref="B22:J22"/>
    <mergeCell ref="B23:J23"/>
    <mergeCell ref="B24:J24"/>
    <mergeCell ref="B25:J25"/>
    <mergeCell ref="B26:J26"/>
    <mergeCell ref="C27:H27"/>
    <mergeCell ref="I27:J27"/>
    <mergeCell ref="C28:H28"/>
    <mergeCell ref="I28:J28"/>
    <mergeCell ref="C29:D29"/>
    <mergeCell ref="I29:J29"/>
    <mergeCell ref="I30:J30"/>
    <mergeCell ref="C30:H30"/>
    <mergeCell ref="C31:H31"/>
    <mergeCell ref="I31:J31"/>
    <mergeCell ref="C32:H32"/>
    <mergeCell ref="I32:J32"/>
    <mergeCell ref="G33:H33"/>
    <mergeCell ref="I33:J33"/>
    <mergeCell ref="B2:J2"/>
    <mergeCell ref="B3:J3"/>
    <mergeCell ref="B4:F4"/>
    <mergeCell ref="G4:J4"/>
    <mergeCell ref="B5:F5"/>
    <mergeCell ref="G5:J5"/>
    <mergeCell ref="B6:J6"/>
    <mergeCell ref="B7:J7"/>
    <mergeCell ref="C8:H8"/>
    <mergeCell ref="I8:J8"/>
    <mergeCell ref="C9:H9"/>
    <mergeCell ref="I9:J9"/>
    <mergeCell ref="C10:H10"/>
    <mergeCell ref="I10:J10"/>
    <mergeCell ref="G14:H14"/>
    <mergeCell ref="I14:J14"/>
    <mergeCell ref="C11:H11"/>
    <mergeCell ref="I11:J11"/>
    <mergeCell ref="B12:J12"/>
    <mergeCell ref="B13:F13"/>
    <mergeCell ref="G13:H13"/>
    <mergeCell ref="I13:J13"/>
    <mergeCell ref="B14:F14"/>
    <mergeCell ref="G17:H17"/>
    <mergeCell ref="I17:J17"/>
    <mergeCell ref="B15:F15"/>
    <mergeCell ref="G15:H15"/>
    <mergeCell ref="I15:J15"/>
    <mergeCell ref="B16:F16"/>
    <mergeCell ref="G16:H16"/>
    <mergeCell ref="I16:J16"/>
    <mergeCell ref="B17:F17"/>
    <mergeCell ref="C33:F33"/>
    <mergeCell ref="C34:F34"/>
    <mergeCell ref="G34:H34"/>
    <mergeCell ref="I34:J34"/>
    <mergeCell ref="C35:F35"/>
    <mergeCell ref="G35:H35"/>
    <mergeCell ref="I35:J35"/>
    <mergeCell ref="C36:H36"/>
    <mergeCell ref="I36:J36"/>
    <mergeCell ref="C37:H37"/>
    <mergeCell ref="I37:J37"/>
    <mergeCell ref="C38:H38"/>
    <mergeCell ref="I38:J38"/>
    <mergeCell ref="I39:J39"/>
    <mergeCell ref="C39:H39"/>
    <mergeCell ref="C40:H40"/>
    <mergeCell ref="I40:J40"/>
    <mergeCell ref="C41:H41"/>
    <mergeCell ref="I41:J41"/>
    <mergeCell ref="B42:J42"/>
    <mergeCell ref="B43:J43"/>
    <mergeCell ref="B44:J44"/>
    <mergeCell ref="B45:J45"/>
    <mergeCell ref="C46:H46"/>
    <mergeCell ref="C47:F47"/>
    <mergeCell ref="C48:E48"/>
    <mergeCell ref="F48:H48"/>
    <mergeCell ref="C49:H49"/>
    <mergeCell ref="C50:F50"/>
    <mergeCell ref="G50:H50"/>
    <mergeCell ref="C51:E51"/>
    <mergeCell ref="C52:I52"/>
    <mergeCell ref="C53:I53"/>
    <mergeCell ref="C54:E54"/>
    <mergeCell ref="C55:E55"/>
    <mergeCell ref="C56:I56"/>
    <mergeCell ref="C57:I57"/>
    <mergeCell ref="B58:I58"/>
    <mergeCell ref="C59:I59"/>
    <mergeCell ref="C60:I60"/>
    <mergeCell ref="B61:I61"/>
    <mergeCell ref="B62:J62"/>
    <mergeCell ref="B63:I63"/>
    <mergeCell ref="B64:J64"/>
    <mergeCell ref="B65:J65"/>
    <mergeCell ref="B66:J66"/>
    <mergeCell ref="C114:I114"/>
    <mergeCell ref="C97:I97"/>
    <mergeCell ref="B67:J67"/>
    <mergeCell ref="B68:J68"/>
    <mergeCell ref="C69:I69"/>
    <mergeCell ref="C70:H70"/>
    <mergeCell ref="C71:H71"/>
    <mergeCell ref="B72:I72"/>
    <mergeCell ref="B73:J73"/>
    <mergeCell ref="B74:J74"/>
    <mergeCell ref="B75:J75"/>
    <mergeCell ref="C77:H77"/>
    <mergeCell ref="C78:H78"/>
    <mergeCell ref="C79:H79"/>
    <mergeCell ref="C80:D80"/>
    <mergeCell ref="C81:H81"/>
    <mergeCell ref="C82:H82"/>
    <mergeCell ref="C83:H83"/>
    <mergeCell ref="C84:H84"/>
    <mergeCell ref="C85:H85"/>
    <mergeCell ref="B86:H86"/>
    <mergeCell ref="B88:J88"/>
    <mergeCell ref="B89:J89"/>
    <mergeCell ref="B90:J90"/>
    <mergeCell ref="C188:I188"/>
    <mergeCell ref="C189:I189"/>
    <mergeCell ref="B76:J76"/>
    <mergeCell ref="C120:I120"/>
    <mergeCell ref="C121:I121"/>
    <mergeCell ref="C122:I122"/>
    <mergeCell ref="C123:H123"/>
    <mergeCell ref="B124:I124"/>
    <mergeCell ref="B125:J125"/>
    <mergeCell ref="B126:J126"/>
    <mergeCell ref="B127:J127"/>
    <mergeCell ref="B115:I115"/>
    <mergeCell ref="B116:J116"/>
    <mergeCell ref="B117:J117"/>
    <mergeCell ref="C118:I118"/>
    <mergeCell ref="C119:I119"/>
    <mergeCell ref="C106:I106"/>
    <mergeCell ref="B107:J107"/>
    <mergeCell ref="B108:J108"/>
    <mergeCell ref="B109:J109"/>
    <mergeCell ref="B110:J110"/>
    <mergeCell ref="C111:I111"/>
    <mergeCell ref="C112:I112"/>
    <mergeCell ref="C113:I113"/>
    <mergeCell ref="B180:C182"/>
    <mergeCell ref="D180:J180"/>
    <mergeCell ref="D181:J181"/>
    <mergeCell ref="D182:J182"/>
    <mergeCell ref="B183:J183"/>
    <mergeCell ref="B184:J184"/>
    <mergeCell ref="B185:J185"/>
    <mergeCell ref="B186:J186"/>
    <mergeCell ref="B187:I187"/>
    <mergeCell ref="C171:H171"/>
    <mergeCell ref="C172:H172"/>
    <mergeCell ref="C173:H173"/>
    <mergeCell ref="C174:H174"/>
    <mergeCell ref="C175:H175"/>
    <mergeCell ref="C176:H176"/>
    <mergeCell ref="B177:I177"/>
    <mergeCell ref="B178:J178"/>
    <mergeCell ref="B179:H179"/>
    <mergeCell ref="B208:J208"/>
    <mergeCell ref="B209:J209"/>
    <mergeCell ref="B215:G215"/>
    <mergeCell ref="H215:J215"/>
    <mergeCell ref="B216:J216"/>
    <mergeCell ref="B210:J210"/>
    <mergeCell ref="B211:G211"/>
    <mergeCell ref="H211:J211"/>
    <mergeCell ref="B212:J212"/>
    <mergeCell ref="B213:G213"/>
    <mergeCell ref="H213:J213"/>
    <mergeCell ref="B214:J214"/>
    <mergeCell ref="C190:I190"/>
    <mergeCell ref="C191:I191"/>
    <mergeCell ref="C192:I192"/>
    <mergeCell ref="B193:I193"/>
    <mergeCell ref="C194:I194"/>
    <mergeCell ref="B195:I195"/>
    <mergeCell ref="B196:J196"/>
    <mergeCell ref="B197:J197"/>
    <mergeCell ref="B199:J199"/>
    <mergeCell ref="B200:E200"/>
    <mergeCell ref="F200:G200"/>
    <mergeCell ref="I200:J200"/>
    <mergeCell ref="B201:E201"/>
    <mergeCell ref="F201:G201"/>
    <mergeCell ref="I201:J201"/>
    <mergeCell ref="I203:J203"/>
    <mergeCell ref="I204:J204"/>
    <mergeCell ref="I205:J205"/>
    <mergeCell ref="B205:E205"/>
    <mergeCell ref="F205:G205"/>
    <mergeCell ref="I206:J206"/>
    <mergeCell ref="I207:J207"/>
    <mergeCell ref="B202:E202"/>
    <mergeCell ref="F202:G202"/>
    <mergeCell ref="I202:J202"/>
    <mergeCell ref="B203:E203"/>
    <mergeCell ref="F203:G203"/>
    <mergeCell ref="B204:E204"/>
    <mergeCell ref="F204:G204"/>
    <mergeCell ref="B207:G207"/>
    <mergeCell ref="B206:E206"/>
    <mergeCell ref="F206:G206"/>
  </mergeCells>
  <conditionalFormatting sqref="I49:I50">
    <cfRule type="cellIs" dxfId="58" priority="1" operator="equal">
      <formula>0</formula>
    </cfRule>
  </conditionalFormatting>
  <conditionalFormatting sqref="I48">
    <cfRule type="cellIs" dxfId="57" priority="2" operator="equal">
      <formula>0</formula>
    </cfRule>
  </conditionalFormatting>
  <pageMargins left="0.51181102362204722" right="0.51181102362204722" top="0.78740157480314965" bottom="0.78740157480314965" header="0" footer="0"/>
  <pageSetup scale="76" orientation="portrait" r:id="rId1"/>
  <headerFooter>
    <oddHeader>&amp;L&amp;F&amp;C&amp;A&amp;R&amp;P de &amp;N</oddHead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3">
    <tabColor rgb="FFA5A5A5"/>
  </sheetPr>
  <dimension ref="A1:K1000"/>
  <sheetViews>
    <sheetView topLeftCell="A183" zoomScaleNormal="100" zoomScaleSheetLayoutView="45" workbookViewId="0">
      <selection activeCell="I30" sqref="I30:J30"/>
    </sheetView>
  </sheetViews>
  <sheetFormatPr defaultColWidth="14.42578125" defaultRowHeight="24.75" customHeight="1" outlineLevelRow="1"/>
  <cols>
    <col min="1" max="1" width="2.28515625" customWidth="1"/>
    <col min="3" max="3" width="11.28515625" customWidth="1"/>
    <col min="4" max="4" width="13.28515625" customWidth="1"/>
    <col min="6" max="6" width="12.42578125" customWidth="1"/>
    <col min="7" max="7" width="14.5703125" customWidth="1"/>
    <col min="9" max="9" width="11.28515625" customWidth="1"/>
    <col min="10" max="10" width="14.5703125" customWidth="1"/>
    <col min="11" max="11" width="1.42578125" customWidth="1"/>
  </cols>
  <sheetData>
    <row r="1" spans="1:11" ht="24.75" customHeight="1">
      <c r="A1" s="413"/>
      <c r="B1" s="413"/>
      <c r="C1" s="413"/>
      <c r="D1" s="413"/>
      <c r="E1" s="413"/>
      <c r="F1" s="413"/>
      <c r="G1" s="413"/>
      <c r="H1" s="413"/>
      <c r="I1" s="413"/>
      <c r="J1" s="414"/>
      <c r="K1" s="413"/>
    </row>
    <row r="2" spans="1:11" ht="24.75" customHeight="1">
      <c r="A2" s="415"/>
      <c r="B2" s="863" t="str">
        <f>'1-ABA-DE-CARREGAMENTO'!C11</f>
        <v xml:space="preserve"> S E R V I Ç O S    D I V S.   A P O I O   A D M I N I S T R A T I V O .-2</v>
      </c>
      <c r="C2" s="864"/>
      <c r="D2" s="864"/>
      <c r="E2" s="864"/>
      <c r="F2" s="864"/>
      <c r="G2" s="864"/>
      <c r="H2" s="864"/>
      <c r="I2" s="864"/>
      <c r="J2" s="865"/>
      <c r="K2" s="416"/>
    </row>
    <row r="3" spans="1:11" ht="24.75" customHeight="1">
      <c r="A3" s="415"/>
      <c r="B3" s="866" t="str">
        <f>'1-ABA-DE-CARREGAMENTO'!K33</f>
        <v>PSICOPED_CBO.2394-25_40hs</v>
      </c>
      <c r="C3" s="806"/>
      <c r="D3" s="806"/>
      <c r="E3" s="806"/>
      <c r="F3" s="806"/>
      <c r="G3" s="806"/>
      <c r="H3" s="806"/>
      <c r="I3" s="806"/>
      <c r="J3" s="807"/>
      <c r="K3" s="417"/>
    </row>
    <row r="4" spans="1:11" ht="15">
      <c r="A4" s="415"/>
      <c r="B4" s="861" t="s">
        <v>299</v>
      </c>
      <c r="C4" s="806"/>
      <c r="D4" s="806"/>
      <c r="E4" s="806"/>
      <c r="F4" s="807"/>
      <c r="G4" s="867" t="str">
        <f>'1-ABA-DE-CARREGAMENTO'!C12</f>
        <v>23243.000833/2022-37</v>
      </c>
      <c r="H4" s="806"/>
      <c r="I4" s="806"/>
      <c r="J4" s="807"/>
      <c r="K4" s="418"/>
    </row>
    <row r="5" spans="1:11" ht="15">
      <c r="A5" s="415"/>
      <c r="B5" s="791" t="s">
        <v>300</v>
      </c>
      <c r="C5" s="756"/>
      <c r="D5" s="756"/>
      <c r="E5" s="756"/>
      <c r="F5" s="757"/>
      <c r="G5" s="868" t="str">
        <f>'1-ABA-DE-CARREGAMENTO'!C13</f>
        <v>PE 30 / 2022</v>
      </c>
      <c r="H5" s="756"/>
      <c r="I5" s="756"/>
      <c r="J5" s="757"/>
      <c r="K5" s="418"/>
    </row>
    <row r="6" spans="1:11" ht="15">
      <c r="A6" s="415"/>
      <c r="B6" s="869">
        <f ca="1">'1-ABA-DE-CARREGAMENTO'!C16</f>
        <v>44830</v>
      </c>
      <c r="C6" s="756"/>
      <c r="D6" s="756"/>
      <c r="E6" s="756"/>
      <c r="F6" s="756"/>
      <c r="G6" s="756"/>
      <c r="H6" s="756"/>
      <c r="I6" s="756"/>
      <c r="J6" s="757"/>
      <c r="K6" s="420"/>
    </row>
    <row r="7" spans="1:11" ht="15">
      <c r="A7" s="415"/>
      <c r="B7" s="830" t="s">
        <v>301</v>
      </c>
      <c r="C7" s="756"/>
      <c r="D7" s="756"/>
      <c r="E7" s="756"/>
      <c r="F7" s="756"/>
      <c r="G7" s="756"/>
      <c r="H7" s="756"/>
      <c r="I7" s="756"/>
      <c r="J7" s="757"/>
      <c r="K7" s="421"/>
    </row>
    <row r="8" spans="1:11" ht="15">
      <c r="A8" s="415"/>
      <c r="B8" s="422" t="s">
        <v>264</v>
      </c>
      <c r="C8" s="791" t="s">
        <v>302</v>
      </c>
      <c r="D8" s="756"/>
      <c r="E8" s="756"/>
      <c r="F8" s="756"/>
      <c r="G8" s="756"/>
      <c r="H8" s="757"/>
      <c r="I8" s="870">
        <f ca="1">'1-ABA-DE-CARREGAMENTO'!C16</f>
        <v>44830</v>
      </c>
      <c r="J8" s="757"/>
      <c r="K8" s="423"/>
    </row>
    <row r="9" spans="1:11" ht="15">
      <c r="A9" s="415"/>
      <c r="B9" s="422" t="s">
        <v>265</v>
      </c>
      <c r="C9" s="791" t="s">
        <v>303</v>
      </c>
      <c r="D9" s="756"/>
      <c r="E9" s="756"/>
      <c r="F9" s="756"/>
      <c r="G9" s="756"/>
      <c r="H9" s="757"/>
      <c r="I9" s="868" t="str">
        <f>'1-ABA-DE-CARREGAMENTO'!C14</f>
        <v xml:space="preserve">ALEGRETE </v>
      </c>
      <c r="J9" s="757"/>
      <c r="K9" s="418"/>
    </row>
    <row r="10" spans="1:11" ht="15">
      <c r="A10" s="415"/>
      <c r="B10" s="422" t="s">
        <v>266</v>
      </c>
      <c r="C10" s="791" t="s">
        <v>304</v>
      </c>
      <c r="D10" s="756"/>
      <c r="E10" s="756"/>
      <c r="F10" s="756"/>
      <c r="G10" s="756"/>
      <c r="H10" s="757"/>
      <c r="I10" s="868" t="str">
        <f>'1-ABA-DE-CARREGAMENTO'!K35</f>
        <v>RS001211/2022</v>
      </c>
      <c r="J10" s="757"/>
      <c r="K10" s="418"/>
    </row>
    <row r="11" spans="1:11" ht="15">
      <c r="A11" s="415"/>
      <c r="B11" s="422" t="s">
        <v>267</v>
      </c>
      <c r="C11" s="791" t="s">
        <v>305</v>
      </c>
      <c r="D11" s="756"/>
      <c r="E11" s="756"/>
      <c r="F11" s="756"/>
      <c r="G11" s="756"/>
      <c r="H11" s="757"/>
      <c r="I11" s="855">
        <f>'1-ABA-DE-CARREGAMENTO'!K94</f>
        <v>20</v>
      </c>
      <c r="J11" s="757"/>
      <c r="K11" s="418"/>
    </row>
    <row r="12" spans="1:11" ht="24.75" customHeight="1">
      <c r="A12" s="415"/>
      <c r="B12" s="856" t="s">
        <v>306</v>
      </c>
      <c r="C12" s="756"/>
      <c r="D12" s="756"/>
      <c r="E12" s="756"/>
      <c r="F12" s="756"/>
      <c r="G12" s="756"/>
      <c r="H12" s="756"/>
      <c r="I12" s="756"/>
      <c r="J12" s="757"/>
      <c r="K12" s="424"/>
    </row>
    <row r="13" spans="1:11" ht="24.75" customHeight="1">
      <c r="A13" s="415"/>
      <c r="B13" s="795" t="str">
        <f>'1-ABA-DE-CARREGAMENTO'!C11</f>
        <v xml:space="preserve"> S E R V I Ç O S    D I V S.   A P O I O   A D M I N I S T R A T I V O .-2</v>
      </c>
      <c r="C13" s="756"/>
      <c r="D13" s="756"/>
      <c r="E13" s="756"/>
      <c r="F13" s="756"/>
      <c r="G13" s="795" t="s">
        <v>307</v>
      </c>
      <c r="H13" s="757"/>
      <c r="I13" s="795" t="s">
        <v>308</v>
      </c>
      <c r="J13" s="757"/>
      <c r="K13" s="284"/>
    </row>
    <row r="14" spans="1:11" ht="24.75" hidden="1" customHeight="1" outlineLevel="1">
      <c r="A14" s="415"/>
      <c r="B14" s="857" t="s">
        <v>309</v>
      </c>
      <c r="C14" s="756"/>
      <c r="D14" s="756"/>
      <c r="E14" s="756"/>
      <c r="F14" s="757"/>
      <c r="G14" s="858" t="s">
        <v>310</v>
      </c>
      <c r="H14" s="757"/>
      <c r="I14" s="859" t="s">
        <v>311</v>
      </c>
      <c r="J14" s="757"/>
      <c r="K14" s="425"/>
    </row>
    <row r="15" spans="1:11" ht="24.75" hidden="1" customHeight="1" outlineLevel="1">
      <c r="A15" s="415"/>
      <c r="B15" s="857" t="s">
        <v>312</v>
      </c>
      <c r="C15" s="756"/>
      <c r="D15" s="756"/>
      <c r="E15" s="756"/>
      <c r="F15" s="757"/>
      <c r="G15" s="858" t="s">
        <v>310</v>
      </c>
      <c r="H15" s="757"/>
      <c r="I15" s="859" t="s">
        <v>311</v>
      </c>
      <c r="J15" s="757"/>
      <c r="K15" s="425"/>
    </row>
    <row r="16" spans="1:11" ht="24.75" hidden="1" customHeight="1" outlineLevel="1">
      <c r="A16" s="415"/>
      <c r="B16" s="857" t="s">
        <v>313</v>
      </c>
      <c r="C16" s="756"/>
      <c r="D16" s="756"/>
      <c r="E16" s="756"/>
      <c r="F16" s="757"/>
      <c r="G16" s="858" t="s">
        <v>310</v>
      </c>
      <c r="H16" s="757"/>
      <c r="I16" s="859" t="s">
        <v>311</v>
      </c>
      <c r="J16" s="757"/>
      <c r="K16" s="425"/>
    </row>
    <row r="17" spans="1:11" ht="24.75" customHeight="1" collapsed="1">
      <c r="A17" s="415"/>
      <c r="B17" s="857" t="str">
        <f>B3</f>
        <v>PSICOPED_CBO.2394-25_40hs</v>
      </c>
      <c r="C17" s="756"/>
      <c r="D17" s="756"/>
      <c r="E17" s="756"/>
      <c r="F17" s="757"/>
      <c r="G17" s="858" t="s">
        <v>310</v>
      </c>
      <c r="H17" s="757"/>
      <c r="I17" s="859">
        <f>'1-ABA-DE-CARREGAMENTO'!K92</f>
        <v>1</v>
      </c>
      <c r="J17" s="757"/>
      <c r="K17" s="425"/>
    </row>
    <row r="18" spans="1:11" ht="24.75" hidden="1" customHeight="1" outlineLevel="1">
      <c r="A18" s="415"/>
      <c r="B18" s="857" t="s">
        <v>314</v>
      </c>
      <c r="C18" s="756"/>
      <c r="D18" s="756"/>
      <c r="E18" s="756"/>
      <c r="F18" s="757"/>
      <c r="G18" s="858" t="s">
        <v>310</v>
      </c>
      <c r="H18" s="757"/>
      <c r="I18" s="859" t="s">
        <v>311</v>
      </c>
      <c r="J18" s="757"/>
      <c r="K18" s="425"/>
    </row>
    <row r="19" spans="1:11" ht="24.75" hidden="1" customHeight="1" outlineLevel="1">
      <c r="A19" s="415"/>
      <c r="B19" s="857" t="s">
        <v>904</v>
      </c>
      <c r="C19" s="756"/>
      <c r="D19" s="756"/>
      <c r="E19" s="756"/>
      <c r="F19" s="757"/>
      <c r="G19" s="858" t="s">
        <v>310</v>
      </c>
      <c r="H19" s="757"/>
      <c r="I19" s="859" t="s">
        <v>311</v>
      </c>
      <c r="J19" s="757"/>
      <c r="K19" s="425"/>
    </row>
    <row r="20" spans="1:11" ht="15" collapsed="1">
      <c r="A20" s="415"/>
      <c r="B20" s="872" t="s">
        <v>316</v>
      </c>
      <c r="C20" s="756"/>
      <c r="D20" s="756"/>
      <c r="E20" s="756"/>
      <c r="F20" s="756"/>
      <c r="G20" s="756"/>
      <c r="H20" s="757"/>
      <c r="I20" s="871">
        <f>SUM(I14:I19)</f>
        <v>1</v>
      </c>
      <c r="J20" s="757"/>
      <c r="K20" s="426"/>
    </row>
    <row r="21" spans="1:11" ht="15">
      <c r="A21" s="415"/>
      <c r="B21" s="836"/>
      <c r="C21" s="756"/>
      <c r="D21" s="756"/>
      <c r="E21" s="756"/>
      <c r="F21" s="756"/>
      <c r="G21" s="756"/>
      <c r="H21" s="756"/>
      <c r="I21" s="756"/>
      <c r="J21" s="757"/>
      <c r="K21" s="284"/>
    </row>
    <row r="22" spans="1:11" ht="24.75" customHeight="1">
      <c r="A22" s="415"/>
      <c r="B22" s="828" t="s">
        <v>317</v>
      </c>
      <c r="C22" s="756"/>
      <c r="D22" s="756"/>
      <c r="E22" s="756"/>
      <c r="F22" s="756"/>
      <c r="G22" s="756"/>
      <c r="H22" s="756"/>
      <c r="I22" s="756"/>
      <c r="J22" s="757"/>
      <c r="K22" s="427"/>
    </row>
    <row r="23" spans="1:11" ht="15">
      <c r="A23" s="415"/>
      <c r="B23" s="836"/>
      <c r="C23" s="756"/>
      <c r="D23" s="756"/>
      <c r="E23" s="756"/>
      <c r="F23" s="756"/>
      <c r="G23" s="756"/>
      <c r="H23" s="756"/>
      <c r="I23" s="756"/>
      <c r="J23" s="757"/>
      <c r="K23" s="284"/>
    </row>
    <row r="24" spans="1:11" ht="58.5" customHeight="1">
      <c r="A24" s="415"/>
      <c r="B24" s="873" t="s">
        <v>905</v>
      </c>
      <c r="C24" s="756"/>
      <c r="D24" s="756"/>
      <c r="E24" s="756"/>
      <c r="F24" s="756"/>
      <c r="G24" s="756"/>
      <c r="H24" s="756"/>
      <c r="I24" s="756"/>
      <c r="J24" s="757"/>
      <c r="K24" s="428"/>
    </row>
    <row r="25" spans="1:11" ht="15">
      <c r="A25" s="415"/>
      <c r="B25" s="874"/>
      <c r="C25" s="756"/>
      <c r="D25" s="756"/>
      <c r="E25" s="756"/>
      <c r="F25" s="756"/>
      <c r="G25" s="756"/>
      <c r="H25" s="756"/>
      <c r="I25" s="756"/>
      <c r="J25" s="757"/>
      <c r="K25" s="429"/>
    </row>
    <row r="26" spans="1:11" ht="15">
      <c r="A26" s="284"/>
      <c r="B26" s="830" t="s">
        <v>319</v>
      </c>
      <c r="C26" s="756"/>
      <c r="D26" s="756"/>
      <c r="E26" s="756"/>
      <c r="F26" s="756"/>
      <c r="G26" s="756"/>
      <c r="H26" s="756"/>
      <c r="I26" s="756"/>
      <c r="J26" s="757"/>
      <c r="K26" s="421"/>
    </row>
    <row r="27" spans="1:11" ht="24.75" customHeight="1">
      <c r="A27" s="415"/>
      <c r="B27" s="422">
        <v>1</v>
      </c>
      <c r="C27" s="791" t="s">
        <v>320</v>
      </c>
      <c r="D27" s="756"/>
      <c r="E27" s="756"/>
      <c r="F27" s="756"/>
      <c r="G27" s="756"/>
      <c r="H27" s="757"/>
      <c r="I27" s="875" t="str">
        <f>'1-ABA-DE-CARREGAMENTO'!K33</f>
        <v>PSICOPED_CBO.2394-25_40hs</v>
      </c>
      <c r="J27" s="757"/>
      <c r="K27" s="430"/>
    </row>
    <row r="28" spans="1:11" ht="24.75" customHeight="1">
      <c r="A28" s="415"/>
      <c r="B28" s="431">
        <v>2</v>
      </c>
      <c r="C28" s="839" t="s">
        <v>321</v>
      </c>
      <c r="D28" s="756"/>
      <c r="E28" s="756"/>
      <c r="F28" s="756"/>
      <c r="G28" s="756"/>
      <c r="H28" s="757"/>
      <c r="I28" s="877"/>
      <c r="J28" s="757"/>
      <c r="K28" s="432"/>
    </row>
    <row r="29" spans="1:11" ht="24.75" customHeight="1">
      <c r="A29" s="415"/>
      <c r="B29" s="422">
        <v>3</v>
      </c>
      <c r="C29" s="878" t="s">
        <v>499</v>
      </c>
      <c r="D29" s="680"/>
      <c r="E29" s="434">
        <v>220</v>
      </c>
      <c r="F29" s="435">
        <f>'1-ABA-DE-CARREGAMENTO'!K37</f>
        <v>4612.24</v>
      </c>
      <c r="G29" s="419" t="s">
        <v>323</v>
      </c>
      <c r="H29" s="436">
        <f>'1-ABA-DE-CARREGAMENTO'!K52</f>
        <v>200</v>
      </c>
      <c r="I29" s="879">
        <f>F29/E29*H29</f>
        <v>4192.9454545454537</v>
      </c>
      <c r="J29" s="757"/>
      <c r="K29" s="437"/>
    </row>
    <row r="30" spans="1:11" ht="24.75" customHeight="1">
      <c r="A30" s="415"/>
      <c r="B30" s="422">
        <v>4</v>
      </c>
      <c r="C30" s="791" t="s">
        <v>324</v>
      </c>
      <c r="D30" s="756"/>
      <c r="E30" s="756"/>
      <c r="F30" s="756"/>
      <c r="G30" s="756"/>
      <c r="H30" s="757"/>
      <c r="I30" s="860"/>
      <c r="J30" s="757"/>
      <c r="K30" s="438"/>
    </row>
    <row r="31" spans="1:11" ht="24.75" customHeight="1">
      <c r="A31" s="415"/>
      <c r="B31" s="422">
        <v>5</v>
      </c>
      <c r="C31" s="791" t="s">
        <v>325</v>
      </c>
      <c r="D31" s="756"/>
      <c r="E31" s="756"/>
      <c r="F31" s="756"/>
      <c r="G31" s="756"/>
      <c r="H31" s="757"/>
      <c r="I31" s="862" t="str">
        <f>'1-ABA-DE-CARREGAMENTO'!K36</f>
        <v>01º de abril</v>
      </c>
      <c r="J31" s="757"/>
      <c r="K31" s="439"/>
    </row>
    <row r="32" spans="1:11" ht="24.75" customHeight="1">
      <c r="A32" s="415"/>
      <c r="B32" s="440">
        <v>6</v>
      </c>
      <c r="C32" s="850" t="s">
        <v>906</v>
      </c>
      <c r="D32" s="756"/>
      <c r="E32" s="756"/>
      <c r="F32" s="756"/>
      <c r="G32" s="756"/>
      <c r="H32" s="757"/>
      <c r="I32" s="851">
        <f>ROUND(I29/220,2)*0</f>
        <v>0</v>
      </c>
      <c r="J32" s="757"/>
      <c r="K32" s="441"/>
    </row>
    <row r="33" spans="1:11" ht="24.75" customHeight="1">
      <c r="A33" s="415"/>
      <c r="B33" s="440">
        <v>7</v>
      </c>
      <c r="C33" s="850" t="s">
        <v>907</v>
      </c>
      <c r="D33" s="756"/>
      <c r="E33" s="756"/>
      <c r="F33" s="757"/>
      <c r="G33" s="854"/>
      <c r="H33" s="757"/>
      <c r="I33" s="851">
        <f>SUM(J47:J50)/H29</f>
        <v>20.96472727272727</v>
      </c>
      <c r="J33" s="757"/>
      <c r="K33" s="441"/>
    </row>
    <row r="34" spans="1:11" ht="24.75" customHeight="1">
      <c r="A34" s="415"/>
      <c r="B34" s="440">
        <v>8</v>
      </c>
      <c r="C34" s="850" t="s">
        <v>908</v>
      </c>
      <c r="D34" s="756"/>
      <c r="E34" s="756"/>
      <c r="F34" s="757"/>
      <c r="G34" s="854"/>
      <c r="H34" s="757"/>
      <c r="I34" s="851">
        <f>TRUNC(I33*1.5,2)*0</f>
        <v>0</v>
      </c>
      <c r="J34" s="757"/>
      <c r="K34" s="441"/>
    </row>
    <row r="35" spans="1:11" ht="24.75" customHeight="1">
      <c r="A35" s="415"/>
      <c r="B35" s="440">
        <v>9</v>
      </c>
      <c r="C35" s="850" t="s">
        <v>909</v>
      </c>
      <c r="D35" s="756"/>
      <c r="E35" s="756"/>
      <c r="F35" s="757"/>
      <c r="G35" s="854" t="s">
        <v>330</v>
      </c>
      <c r="H35" s="757"/>
      <c r="I35" s="851">
        <f>I33*1.5</f>
        <v>31.447090909090903</v>
      </c>
      <c r="J35" s="757"/>
      <c r="K35" s="441"/>
    </row>
    <row r="36" spans="1:11" ht="24.75" customHeight="1">
      <c r="A36" s="415"/>
      <c r="B36" s="440">
        <v>10</v>
      </c>
      <c r="C36" s="850" t="s">
        <v>910</v>
      </c>
      <c r="D36" s="756"/>
      <c r="E36" s="756"/>
      <c r="F36" s="756"/>
      <c r="G36" s="756"/>
      <c r="H36" s="757"/>
      <c r="I36" s="851">
        <f>I33*1.2</f>
        <v>25.157672727272722</v>
      </c>
      <c r="J36" s="757"/>
      <c r="K36" s="441"/>
    </row>
    <row r="37" spans="1:11" ht="24.75" customHeight="1">
      <c r="A37" s="415"/>
      <c r="B37" s="440">
        <v>11</v>
      </c>
      <c r="C37" s="850" t="s">
        <v>911</v>
      </c>
      <c r="D37" s="756"/>
      <c r="E37" s="756"/>
      <c r="F37" s="756"/>
      <c r="G37" s="756"/>
      <c r="H37" s="757"/>
      <c r="I37" s="851">
        <f>I33*2</f>
        <v>41.92945454545454</v>
      </c>
      <c r="J37" s="757"/>
      <c r="K37" s="441"/>
    </row>
    <row r="38" spans="1:11" ht="24.75" customHeight="1">
      <c r="A38" s="415"/>
      <c r="B38" s="440">
        <v>12</v>
      </c>
      <c r="C38" s="850" t="s">
        <v>912</v>
      </c>
      <c r="D38" s="756"/>
      <c r="E38" s="756"/>
      <c r="F38" s="756"/>
      <c r="G38" s="756"/>
      <c r="H38" s="757"/>
      <c r="I38" s="851">
        <f>I29*'1-ABA-DE-CARREGAMENTO'!D44</f>
        <v>0</v>
      </c>
      <c r="J38" s="757"/>
      <c r="K38" s="441"/>
    </row>
    <row r="39" spans="1:11" ht="24.75" customHeight="1">
      <c r="A39" s="415"/>
      <c r="B39" s="440">
        <v>13</v>
      </c>
      <c r="C39" s="850" t="s">
        <v>334</v>
      </c>
      <c r="D39" s="756"/>
      <c r="E39" s="756"/>
      <c r="F39" s="756"/>
      <c r="G39" s="756"/>
      <c r="H39" s="757"/>
      <c r="I39" s="851">
        <f>ROUND(I32/6,2)*1.3</f>
        <v>0</v>
      </c>
      <c r="J39" s="757"/>
      <c r="K39" s="441"/>
    </row>
    <row r="40" spans="1:11" ht="24.75" customHeight="1">
      <c r="A40" s="415"/>
      <c r="B40" s="440">
        <v>14</v>
      </c>
      <c r="C40" s="850" t="s">
        <v>335</v>
      </c>
      <c r="D40" s="756"/>
      <c r="E40" s="756"/>
      <c r="F40" s="756"/>
      <c r="G40" s="756"/>
      <c r="H40" s="757"/>
      <c r="I40" s="888">
        <f>'1-ABA-DE-CARREGAMENTO'!K93</f>
        <v>1</v>
      </c>
      <c r="J40" s="757"/>
      <c r="K40" s="442"/>
    </row>
    <row r="41" spans="1:11" ht="24.75" customHeight="1">
      <c r="A41" s="415"/>
      <c r="B41" s="440">
        <v>15</v>
      </c>
      <c r="C41" s="850" t="s">
        <v>336</v>
      </c>
      <c r="D41" s="756"/>
      <c r="E41" s="756"/>
      <c r="F41" s="756"/>
      <c r="G41" s="756"/>
      <c r="H41" s="757"/>
      <c r="I41" s="853">
        <f>'1-ABA-DE-CARREGAMENTO'!E42</f>
        <v>1212</v>
      </c>
      <c r="J41" s="757"/>
      <c r="K41" s="443"/>
    </row>
    <row r="42" spans="1:11" ht="24.75" customHeight="1">
      <c r="A42" s="415"/>
      <c r="B42" s="836"/>
      <c r="C42" s="756"/>
      <c r="D42" s="756"/>
      <c r="E42" s="756"/>
      <c r="F42" s="756"/>
      <c r="G42" s="756"/>
      <c r="H42" s="756"/>
      <c r="I42" s="756"/>
      <c r="J42" s="757"/>
      <c r="K42" s="284"/>
    </row>
    <row r="43" spans="1:11" ht="24.75" customHeight="1">
      <c r="A43" s="415"/>
      <c r="B43" s="832" t="s">
        <v>337</v>
      </c>
      <c r="C43" s="756"/>
      <c r="D43" s="756"/>
      <c r="E43" s="756"/>
      <c r="F43" s="756"/>
      <c r="G43" s="756"/>
      <c r="H43" s="756"/>
      <c r="I43" s="756"/>
      <c r="J43" s="757"/>
      <c r="K43" s="444"/>
    </row>
    <row r="44" spans="1:11" ht="24.75" customHeight="1">
      <c r="A44" s="415"/>
      <c r="B44" s="811"/>
      <c r="C44" s="756"/>
      <c r="D44" s="756"/>
      <c r="E44" s="756"/>
      <c r="F44" s="756"/>
      <c r="G44" s="756"/>
      <c r="H44" s="756"/>
      <c r="I44" s="756"/>
      <c r="J44" s="757"/>
      <c r="K44" s="445"/>
    </row>
    <row r="45" spans="1:11" ht="24.75" customHeight="1">
      <c r="A45" s="415"/>
      <c r="B45" s="849" t="s">
        <v>338</v>
      </c>
      <c r="C45" s="756"/>
      <c r="D45" s="756"/>
      <c r="E45" s="756"/>
      <c r="F45" s="756"/>
      <c r="G45" s="756"/>
      <c r="H45" s="756"/>
      <c r="I45" s="756"/>
      <c r="J45" s="757"/>
      <c r="K45" s="446"/>
    </row>
    <row r="46" spans="1:11" ht="24.75" customHeight="1">
      <c r="A46" s="447"/>
      <c r="B46" s="448">
        <v>1</v>
      </c>
      <c r="C46" s="835" t="s">
        <v>339</v>
      </c>
      <c r="D46" s="756"/>
      <c r="E46" s="756"/>
      <c r="F46" s="756"/>
      <c r="G46" s="756"/>
      <c r="H46" s="757"/>
      <c r="I46" s="449" t="s">
        <v>340</v>
      </c>
      <c r="J46" s="448" t="s">
        <v>341</v>
      </c>
      <c r="K46" s="424"/>
    </row>
    <row r="47" spans="1:11" ht="24.75" customHeight="1">
      <c r="A47" s="415"/>
      <c r="B47" s="422" t="s">
        <v>264</v>
      </c>
      <c r="C47" s="791" t="s">
        <v>342</v>
      </c>
      <c r="D47" s="756"/>
      <c r="E47" s="756"/>
      <c r="F47" s="757"/>
      <c r="G47" s="450" t="s">
        <v>343</v>
      </c>
      <c r="H47" s="451">
        <f>'1-ABA-DE-CARREGAMENTO'!K52</f>
        <v>200</v>
      </c>
      <c r="I47" s="450"/>
      <c r="J47" s="453">
        <f>I29*I40</f>
        <v>4192.9454545454537</v>
      </c>
      <c r="K47" s="454"/>
    </row>
    <row r="48" spans="1:11" ht="24.75" customHeight="1">
      <c r="A48" s="415"/>
      <c r="B48" s="422" t="s">
        <v>265</v>
      </c>
      <c r="C48" s="791" t="s">
        <v>344</v>
      </c>
      <c r="D48" s="756"/>
      <c r="E48" s="756"/>
      <c r="F48" s="847" t="str">
        <f>'1-ABA-DE-CARREGAMENTO'!K38</f>
        <v>SEM ADICIONAL DE FUNÇÃO</v>
      </c>
      <c r="G48" s="756"/>
      <c r="H48" s="757"/>
      <c r="I48" s="562">
        <f>'1-ABA-DE-CARREGAMENTO'!K39</f>
        <v>0</v>
      </c>
      <c r="J48" s="453">
        <f>J47*I48</f>
        <v>0</v>
      </c>
      <c r="K48" s="454"/>
    </row>
    <row r="49" spans="1:11" ht="24.75" customHeight="1">
      <c r="A49" s="415"/>
      <c r="B49" s="422" t="s">
        <v>266</v>
      </c>
      <c r="C49" s="791" t="s">
        <v>913</v>
      </c>
      <c r="D49" s="756"/>
      <c r="E49" s="756"/>
      <c r="F49" s="756"/>
      <c r="G49" s="756"/>
      <c r="H49" s="757"/>
      <c r="I49" s="539">
        <f>'1-ABA-DE-CARREGAMENTO'!K44</f>
        <v>0</v>
      </c>
      <c r="J49" s="453">
        <f>ROUND(J47*I49,2)</f>
        <v>0</v>
      </c>
      <c r="K49" s="454"/>
    </row>
    <row r="50" spans="1:11" ht="24.75" customHeight="1">
      <c r="A50" s="415"/>
      <c r="B50" s="422" t="s">
        <v>267</v>
      </c>
      <c r="C50" s="791" t="s">
        <v>914</v>
      </c>
      <c r="D50" s="756"/>
      <c r="E50" s="756"/>
      <c r="F50" s="756"/>
      <c r="G50" s="847" t="str">
        <f>'1-ABA-DE-CARREGAMENTO'!K40</f>
        <v>SEM ADICIONAL DE RISCO</v>
      </c>
      <c r="H50" s="757"/>
      <c r="I50" s="563">
        <f>'1-ABA-DE-CARREGAMENTO'!K41</f>
        <v>0</v>
      </c>
      <c r="J50" s="453">
        <f>ROUND(I50*I41,2)</f>
        <v>0</v>
      </c>
      <c r="K50" s="454"/>
    </row>
    <row r="51" spans="1:11" ht="24.75" customHeight="1">
      <c r="A51" s="415"/>
      <c r="B51" s="422" t="s">
        <v>268</v>
      </c>
      <c r="C51" s="848" t="s">
        <v>915</v>
      </c>
      <c r="D51" s="756"/>
      <c r="E51" s="756"/>
      <c r="F51" s="457" t="s">
        <v>348</v>
      </c>
      <c r="G51" s="458">
        <v>0</v>
      </c>
      <c r="H51" s="457" t="s">
        <v>349</v>
      </c>
      <c r="I51" s="459">
        <f>I36</f>
        <v>25.157672727272722</v>
      </c>
      <c r="J51" s="460">
        <f>G51*I51</f>
        <v>0</v>
      </c>
      <c r="K51" s="454"/>
    </row>
    <row r="52" spans="1:11" ht="24.75" hidden="1" customHeight="1" outlineLevel="1">
      <c r="A52" s="415"/>
      <c r="B52" s="422" t="s">
        <v>269</v>
      </c>
      <c r="C52" s="839" t="s">
        <v>916</v>
      </c>
      <c r="D52" s="756"/>
      <c r="E52" s="756"/>
      <c r="F52" s="756"/>
      <c r="G52" s="756"/>
      <c r="H52" s="756"/>
      <c r="I52" s="757"/>
      <c r="J52" s="453">
        <f>ROUND(I38*(((12*15)+15)-((44/6)*26))*I35,2)*0+ROUND(2*4.33*I35,2)*0</f>
        <v>0</v>
      </c>
      <c r="K52" s="454"/>
    </row>
    <row r="53" spans="1:11" ht="24.75" hidden="1" customHeight="1" outlineLevel="1">
      <c r="A53" s="415"/>
      <c r="B53" s="422" t="s">
        <v>270</v>
      </c>
      <c r="C53" s="839" t="s">
        <v>917</v>
      </c>
      <c r="D53" s="756"/>
      <c r="E53" s="756"/>
      <c r="F53" s="756"/>
      <c r="G53" s="756"/>
      <c r="H53" s="756"/>
      <c r="I53" s="757"/>
      <c r="J53" s="453">
        <f>ROUND(I39*I40*15,2)*0</f>
        <v>0</v>
      </c>
      <c r="K53" s="454"/>
    </row>
    <row r="54" spans="1:11" ht="24.75" customHeight="1" collapsed="1">
      <c r="A54" s="415"/>
      <c r="B54" s="422" t="s">
        <v>271</v>
      </c>
      <c r="C54" s="839" t="s">
        <v>918</v>
      </c>
      <c r="D54" s="756"/>
      <c r="E54" s="756"/>
      <c r="F54" s="457" t="s">
        <v>353</v>
      </c>
      <c r="G54" s="458">
        <v>0</v>
      </c>
      <c r="H54" s="457" t="s">
        <v>354</v>
      </c>
      <c r="I54" s="459">
        <f>I35</f>
        <v>31.447090909090903</v>
      </c>
      <c r="J54" s="453">
        <f t="shared" ref="J54:J55" si="0">G54*I54</f>
        <v>0</v>
      </c>
      <c r="K54" s="454"/>
    </row>
    <row r="55" spans="1:11" ht="24.75" customHeight="1">
      <c r="A55" s="415"/>
      <c r="B55" s="422" t="s">
        <v>272</v>
      </c>
      <c r="C55" s="839" t="s">
        <v>919</v>
      </c>
      <c r="D55" s="756"/>
      <c r="E55" s="756"/>
      <c r="F55" s="457" t="s">
        <v>356</v>
      </c>
      <c r="G55" s="458">
        <v>0</v>
      </c>
      <c r="H55" s="457" t="s">
        <v>357</v>
      </c>
      <c r="I55" s="459">
        <f>I37</f>
        <v>41.92945454545454</v>
      </c>
      <c r="J55" s="453">
        <f t="shared" si="0"/>
        <v>0</v>
      </c>
      <c r="K55" s="454"/>
    </row>
    <row r="56" spans="1:11" ht="24.75" customHeight="1">
      <c r="A56" s="415"/>
      <c r="B56" s="422" t="s">
        <v>273</v>
      </c>
      <c r="C56" s="791" t="s">
        <v>920</v>
      </c>
      <c r="D56" s="756"/>
      <c r="E56" s="756"/>
      <c r="F56" s="756"/>
      <c r="G56" s="756"/>
      <c r="H56" s="756"/>
      <c r="I56" s="757"/>
      <c r="J56" s="453">
        <f>ROUND(((J54+J55)/25)*5,2)</f>
        <v>0</v>
      </c>
      <c r="K56" s="454"/>
    </row>
    <row r="57" spans="1:11" ht="24.75" customHeight="1">
      <c r="A57" s="415"/>
      <c r="B57" s="422" t="s">
        <v>359</v>
      </c>
      <c r="C57" s="791" t="s">
        <v>360</v>
      </c>
      <c r="D57" s="756"/>
      <c r="E57" s="756"/>
      <c r="F57" s="756"/>
      <c r="G57" s="756"/>
      <c r="H57" s="756"/>
      <c r="I57" s="757"/>
      <c r="J57" s="461" t="s">
        <v>311</v>
      </c>
      <c r="K57" s="462"/>
    </row>
    <row r="58" spans="1:11" ht="39.75" customHeight="1">
      <c r="A58" s="415"/>
      <c r="B58" s="830" t="s">
        <v>361</v>
      </c>
      <c r="C58" s="756"/>
      <c r="D58" s="756"/>
      <c r="E58" s="756"/>
      <c r="F58" s="756"/>
      <c r="G58" s="756"/>
      <c r="H58" s="756"/>
      <c r="I58" s="757"/>
      <c r="J58" s="463">
        <f>SUM(J47:J57)</f>
        <v>4192.9454545454537</v>
      </c>
      <c r="K58" s="464"/>
    </row>
    <row r="59" spans="1:11" ht="15">
      <c r="A59" s="415"/>
      <c r="B59" s="465"/>
      <c r="C59" s="819"/>
      <c r="D59" s="756"/>
      <c r="E59" s="756"/>
      <c r="F59" s="756"/>
      <c r="G59" s="756"/>
      <c r="H59" s="756"/>
      <c r="I59" s="757"/>
      <c r="J59" s="466"/>
      <c r="K59" s="464"/>
    </row>
    <row r="60" spans="1:11" ht="24.75" customHeight="1">
      <c r="A60" s="415"/>
      <c r="B60" s="422" t="s">
        <v>271</v>
      </c>
      <c r="C60" s="791" t="s">
        <v>921</v>
      </c>
      <c r="D60" s="756"/>
      <c r="E60" s="756"/>
      <c r="F60" s="756"/>
      <c r="G60" s="756"/>
      <c r="H60" s="756"/>
      <c r="I60" s="757"/>
      <c r="J60" s="453">
        <f>ROUND(I34*15*I40*0.5,2)*0</f>
        <v>0</v>
      </c>
      <c r="K60" s="454"/>
    </row>
    <row r="61" spans="1:11" ht="39.75" customHeight="1">
      <c r="A61" s="415"/>
      <c r="B61" s="830" t="s">
        <v>922</v>
      </c>
      <c r="C61" s="756"/>
      <c r="D61" s="756"/>
      <c r="E61" s="756"/>
      <c r="F61" s="756"/>
      <c r="G61" s="756"/>
      <c r="H61" s="756"/>
      <c r="I61" s="757"/>
      <c r="J61" s="463">
        <f>J60</f>
        <v>0</v>
      </c>
      <c r="K61" s="464"/>
    </row>
    <row r="62" spans="1:11" ht="15">
      <c r="A62" s="415"/>
      <c r="B62" s="836"/>
      <c r="C62" s="756"/>
      <c r="D62" s="756"/>
      <c r="E62" s="756"/>
      <c r="F62" s="756"/>
      <c r="G62" s="756"/>
      <c r="H62" s="756"/>
      <c r="I62" s="756"/>
      <c r="J62" s="757"/>
      <c r="K62" s="284"/>
    </row>
    <row r="63" spans="1:11" ht="56.25" customHeight="1">
      <c r="A63" s="415"/>
      <c r="B63" s="845" t="s">
        <v>923</v>
      </c>
      <c r="C63" s="756"/>
      <c r="D63" s="756"/>
      <c r="E63" s="756"/>
      <c r="F63" s="756"/>
      <c r="G63" s="756"/>
      <c r="H63" s="756"/>
      <c r="I63" s="757"/>
      <c r="J63" s="467">
        <f>J58+J61</f>
        <v>4192.9454545454537</v>
      </c>
      <c r="K63" s="468"/>
    </row>
    <row r="64" spans="1:11" ht="15">
      <c r="A64" s="415"/>
      <c r="B64" s="819"/>
      <c r="C64" s="756"/>
      <c r="D64" s="756"/>
      <c r="E64" s="756"/>
      <c r="F64" s="756"/>
      <c r="G64" s="756"/>
      <c r="H64" s="756"/>
      <c r="I64" s="756"/>
      <c r="J64" s="757"/>
      <c r="K64" s="327"/>
    </row>
    <row r="65" spans="1:11" ht="24.75" customHeight="1">
      <c r="A65" s="415"/>
      <c r="B65" s="846" t="s">
        <v>365</v>
      </c>
      <c r="C65" s="756"/>
      <c r="D65" s="756"/>
      <c r="E65" s="756"/>
      <c r="F65" s="756"/>
      <c r="G65" s="756"/>
      <c r="H65" s="756"/>
      <c r="I65" s="756"/>
      <c r="J65" s="757"/>
      <c r="K65" s="469"/>
    </row>
    <row r="66" spans="1:11" ht="15">
      <c r="A66" s="415"/>
      <c r="B66" s="819"/>
      <c r="C66" s="756"/>
      <c r="D66" s="756"/>
      <c r="E66" s="756"/>
      <c r="F66" s="756"/>
      <c r="G66" s="756"/>
      <c r="H66" s="756"/>
      <c r="I66" s="756"/>
      <c r="J66" s="757"/>
      <c r="K66" s="327"/>
    </row>
    <row r="67" spans="1:11" ht="24.75" customHeight="1">
      <c r="A67" s="415"/>
      <c r="B67" s="837" t="s">
        <v>366</v>
      </c>
      <c r="C67" s="756"/>
      <c r="D67" s="756"/>
      <c r="E67" s="756"/>
      <c r="F67" s="756"/>
      <c r="G67" s="756"/>
      <c r="H67" s="756"/>
      <c r="I67" s="756"/>
      <c r="J67" s="757"/>
      <c r="K67" s="470"/>
    </row>
    <row r="68" spans="1:11" ht="24.75" customHeight="1">
      <c r="A68" s="415"/>
      <c r="B68" s="840" t="s">
        <v>924</v>
      </c>
      <c r="C68" s="756"/>
      <c r="D68" s="756"/>
      <c r="E68" s="756"/>
      <c r="F68" s="756"/>
      <c r="G68" s="756"/>
      <c r="H68" s="756"/>
      <c r="I68" s="756"/>
      <c r="J68" s="757"/>
      <c r="K68" s="471"/>
    </row>
    <row r="69" spans="1:11" ht="24.75" customHeight="1">
      <c r="A69" s="415"/>
      <c r="B69" s="472" t="s">
        <v>368</v>
      </c>
      <c r="C69" s="841" t="s">
        <v>925</v>
      </c>
      <c r="D69" s="756"/>
      <c r="E69" s="756"/>
      <c r="F69" s="756"/>
      <c r="G69" s="756"/>
      <c r="H69" s="756"/>
      <c r="I69" s="757"/>
      <c r="J69" s="472" t="s">
        <v>370</v>
      </c>
      <c r="K69" s="350"/>
    </row>
    <row r="70" spans="1:11" ht="24.75" customHeight="1">
      <c r="A70" s="415"/>
      <c r="B70" s="472" t="s">
        <v>264</v>
      </c>
      <c r="C70" s="839" t="s">
        <v>926</v>
      </c>
      <c r="D70" s="756"/>
      <c r="E70" s="756"/>
      <c r="F70" s="756"/>
      <c r="G70" s="756"/>
      <c r="H70" s="757"/>
      <c r="I70" s="473">
        <v>8.3299999999999999E-2</v>
      </c>
      <c r="J70" s="474">
        <f>ROUND(J58*I70,2)</f>
        <v>349.27</v>
      </c>
      <c r="K70" s="475"/>
    </row>
    <row r="71" spans="1:11" ht="24.75" customHeight="1">
      <c r="A71" s="415"/>
      <c r="B71" s="472" t="s">
        <v>265</v>
      </c>
      <c r="C71" s="842" t="s">
        <v>927</v>
      </c>
      <c r="D71" s="756"/>
      <c r="E71" s="756"/>
      <c r="F71" s="756"/>
      <c r="G71" s="756"/>
      <c r="H71" s="757"/>
      <c r="I71" s="476">
        <v>3.0249999999999999E-2</v>
      </c>
      <c r="J71" s="474">
        <f>ROUND(J58*I71,2)</f>
        <v>126.84</v>
      </c>
      <c r="K71" s="475"/>
    </row>
    <row r="72" spans="1:11" ht="15">
      <c r="A72" s="415"/>
      <c r="B72" s="833" t="s">
        <v>373</v>
      </c>
      <c r="C72" s="756"/>
      <c r="D72" s="756"/>
      <c r="E72" s="756"/>
      <c r="F72" s="756"/>
      <c r="G72" s="756"/>
      <c r="H72" s="756"/>
      <c r="I72" s="757"/>
      <c r="J72" s="477">
        <f>SUM(J70+J71)</f>
        <v>476.11</v>
      </c>
      <c r="K72" s="478"/>
    </row>
    <row r="73" spans="1:11" ht="15.75">
      <c r="A73" s="415"/>
      <c r="B73" s="843"/>
      <c r="C73" s="756"/>
      <c r="D73" s="756"/>
      <c r="E73" s="756"/>
      <c r="F73" s="756"/>
      <c r="G73" s="756"/>
      <c r="H73" s="756"/>
      <c r="I73" s="756"/>
      <c r="J73" s="757"/>
      <c r="K73" s="479"/>
    </row>
    <row r="74" spans="1:11" ht="24.75" customHeight="1">
      <c r="A74" s="415"/>
      <c r="B74" s="832" t="s">
        <v>928</v>
      </c>
      <c r="C74" s="756"/>
      <c r="D74" s="756"/>
      <c r="E74" s="756"/>
      <c r="F74" s="756"/>
      <c r="G74" s="756"/>
      <c r="H74" s="756"/>
      <c r="I74" s="756"/>
      <c r="J74" s="757"/>
      <c r="K74" s="444"/>
    </row>
    <row r="75" spans="1:11" ht="15">
      <c r="A75" s="415"/>
      <c r="B75" s="844"/>
      <c r="C75" s="756"/>
      <c r="D75" s="756"/>
      <c r="E75" s="756"/>
      <c r="F75" s="756"/>
      <c r="G75" s="756"/>
      <c r="H75" s="756"/>
      <c r="I75" s="756"/>
      <c r="J75" s="757"/>
      <c r="K75" s="444"/>
    </row>
    <row r="76" spans="1:11" ht="24.75" customHeight="1">
      <c r="A76" s="415"/>
      <c r="B76" s="831" t="s">
        <v>929</v>
      </c>
      <c r="C76" s="756"/>
      <c r="D76" s="756"/>
      <c r="E76" s="756"/>
      <c r="F76" s="756"/>
      <c r="G76" s="756"/>
      <c r="H76" s="756"/>
      <c r="I76" s="756"/>
      <c r="J76" s="757"/>
      <c r="K76" s="471"/>
    </row>
    <row r="77" spans="1:11" ht="30">
      <c r="A77" s="415"/>
      <c r="B77" s="480" t="s">
        <v>376</v>
      </c>
      <c r="C77" s="838" t="s">
        <v>377</v>
      </c>
      <c r="D77" s="756"/>
      <c r="E77" s="756"/>
      <c r="F77" s="756"/>
      <c r="G77" s="756"/>
      <c r="H77" s="757"/>
      <c r="I77" s="481" t="s">
        <v>340</v>
      </c>
      <c r="J77" s="482" t="s">
        <v>378</v>
      </c>
      <c r="K77" s="350"/>
    </row>
    <row r="78" spans="1:11" ht="15">
      <c r="A78" s="415"/>
      <c r="B78" s="433" t="s">
        <v>264</v>
      </c>
      <c r="C78" s="791" t="s">
        <v>379</v>
      </c>
      <c r="D78" s="756"/>
      <c r="E78" s="756"/>
      <c r="F78" s="756"/>
      <c r="G78" s="756"/>
      <c r="H78" s="757"/>
      <c r="I78" s="483">
        <v>0.2</v>
      </c>
      <c r="J78" s="484">
        <f>ROUND((J58+J72)*I78,2)</f>
        <v>933.81</v>
      </c>
      <c r="K78" s="478"/>
    </row>
    <row r="79" spans="1:11" ht="15">
      <c r="A79" s="415"/>
      <c r="B79" s="433" t="s">
        <v>265</v>
      </c>
      <c r="C79" s="791" t="s">
        <v>380</v>
      </c>
      <c r="D79" s="756"/>
      <c r="E79" s="756"/>
      <c r="F79" s="756"/>
      <c r="G79" s="756"/>
      <c r="H79" s="757"/>
      <c r="I79" s="483">
        <v>2.5000000000000001E-2</v>
      </c>
      <c r="J79" s="484">
        <f>ROUND((J58+J72)*I79,2)</f>
        <v>116.73</v>
      </c>
      <c r="K79" s="478"/>
    </row>
    <row r="80" spans="1:11" ht="34.5" customHeight="1">
      <c r="A80" s="415"/>
      <c r="B80" s="433" t="s">
        <v>266</v>
      </c>
      <c r="C80" s="791" t="s">
        <v>930</v>
      </c>
      <c r="D80" s="757"/>
      <c r="E80" s="485" t="s">
        <v>382</v>
      </c>
      <c r="F80" s="486">
        <f>'1-ABA-DE-CARREGAMENTO'!K57</f>
        <v>0.03</v>
      </c>
      <c r="G80" s="485" t="s">
        <v>383</v>
      </c>
      <c r="H80" s="487">
        <f>'1-ABA-DE-CARREGAMENTO'!K58</f>
        <v>1</v>
      </c>
      <c r="I80" s="488">
        <f>ROUND((F80*H80),6)</f>
        <v>0.03</v>
      </c>
      <c r="J80" s="484">
        <f>ROUND((J58+J72)*I80,2)</f>
        <v>140.07</v>
      </c>
      <c r="K80" s="478"/>
    </row>
    <row r="81" spans="1:11" ht="15">
      <c r="A81" s="415"/>
      <c r="B81" s="433" t="s">
        <v>267</v>
      </c>
      <c r="C81" s="791" t="s">
        <v>384</v>
      </c>
      <c r="D81" s="756"/>
      <c r="E81" s="756"/>
      <c r="F81" s="756"/>
      <c r="G81" s="756"/>
      <c r="H81" s="757"/>
      <c r="I81" s="483">
        <v>1.4999999999999999E-2</v>
      </c>
      <c r="J81" s="484">
        <f>ROUND((J58+J72)*I81,2)</f>
        <v>70.040000000000006</v>
      </c>
      <c r="K81" s="478"/>
    </row>
    <row r="82" spans="1:11" ht="15">
      <c r="A82" s="415"/>
      <c r="B82" s="433" t="s">
        <v>268</v>
      </c>
      <c r="C82" s="791" t="s">
        <v>385</v>
      </c>
      <c r="D82" s="756"/>
      <c r="E82" s="756"/>
      <c r="F82" s="756"/>
      <c r="G82" s="756"/>
      <c r="H82" s="757"/>
      <c r="I82" s="483">
        <v>0.01</v>
      </c>
      <c r="J82" s="484">
        <f>ROUND((J58+J72)*I82,2)</f>
        <v>46.69</v>
      </c>
      <c r="K82" s="478"/>
    </row>
    <row r="83" spans="1:11" ht="15">
      <c r="A83" s="415"/>
      <c r="B83" s="433" t="s">
        <v>269</v>
      </c>
      <c r="C83" s="791" t="s">
        <v>386</v>
      </c>
      <c r="D83" s="756"/>
      <c r="E83" s="756"/>
      <c r="F83" s="756"/>
      <c r="G83" s="756"/>
      <c r="H83" s="757"/>
      <c r="I83" s="483">
        <v>6.0000000000000001E-3</v>
      </c>
      <c r="J83" s="484">
        <f>ROUND((J58+J72)*I83,2)</f>
        <v>28.01</v>
      </c>
      <c r="K83" s="478"/>
    </row>
    <row r="84" spans="1:11" ht="15">
      <c r="A84" s="415"/>
      <c r="B84" s="433" t="s">
        <v>270</v>
      </c>
      <c r="C84" s="791" t="s">
        <v>387</v>
      </c>
      <c r="D84" s="756"/>
      <c r="E84" s="756"/>
      <c r="F84" s="756"/>
      <c r="G84" s="756"/>
      <c r="H84" s="757"/>
      <c r="I84" s="483">
        <v>2E-3</v>
      </c>
      <c r="J84" s="484">
        <f>ROUND((J58+J72)*I84,2)</f>
        <v>9.34</v>
      </c>
      <c r="K84" s="478"/>
    </row>
    <row r="85" spans="1:11" ht="15">
      <c r="A85" s="415"/>
      <c r="B85" s="433" t="s">
        <v>271</v>
      </c>
      <c r="C85" s="791" t="s">
        <v>388</v>
      </c>
      <c r="D85" s="756"/>
      <c r="E85" s="756"/>
      <c r="F85" s="756"/>
      <c r="G85" s="756"/>
      <c r="H85" s="757"/>
      <c r="I85" s="483">
        <v>0.08</v>
      </c>
      <c r="J85" s="484">
        <f>ROUND((J58+J72)*I85,2)</f>
        <v>373.52</v>
      </c>
      <c r="K85" s="478"/>
    </row>
    <row r="86" spans="1:11" ht="15">
      <c r="A86" s="415"/>
      <c r="B86" s="818" t="s">
        <v>373</v>
      </c>
      <c r="C86" s="756"/>
      <c r="D86" s="756"/>
      <c r="E86" s="756"/>
      <c r="F86" s="756"/>
      <c r="G86" s="756"/>
      <c r="H86" s="757"/>
      <c r="I86" s="489">
        <f t="shared" ref="I86:J86" si="1">SUM(I78:I85)</f>
        <v>0.36800000000000005</v>
      </c>
      <c r="J86" s="477">
        <f t="shared" si="1"/>
        <v>1718.2099999999998</v>
      </c>
      <c r="K86" s="478"/>
    </row>
    <row r="87" spans="1:11" ht="15">
      <c r="A87" s="415"/>
      <c r="B87" s="490"/>
      <c r="C87" s="491"/>
      <c r="D87" s="491"/>
      <c r="E87" s="491"/>
      <c r="F87" s="491"/>
      <c r="G87" s="491"/>
      <c r="H87" s="491"/>
      <c r="I87" s="492"/>
      <c r="J87" s="493"/>
      <c r="K87" s="478"/>
    </row>
    <row r="88" spans="1:11" ht="24.75" customHeight="1">
      <c r="A88" s="415"/>
      <c r="B88" s="832" t="s">
        <v>389</v>
      </c>
      <c r="C88" s="756"/>
      <c r="D88" s="756"/>
      <c r="E88" s="756"/>
      <c r="F88" s="756"/>
      <c r="G88" s="756"/>
      <c r="H88" s="756"/>
      <c r="I88" s="756"/>
      <c r="J88" s="757"/>
      <c r="K88" s="444"/>
    </row>
    <row r="89" spans="1:11" ht="24.75" customHeight="1">
      <c r="A89" s="415"/>
      <c r="B89" s="836"/>
      <c r="C89" s="756"/>
      <c r="D89" s="756"/>
      <c r="E89" s="756"/>
      <c r="F89" s="756"/>
      <c r="G89" s="756"/>
      <c r="H89" s="756"/>
      <c r="I89" s="756"/>
      <c r="J89" s="757"/>
      <c r="K89" s="284"/>
    </row>
    <row r="90" spans="1:11" ht="24.75" customHeight="1">
      <c r="A90" s="415"/>
      <c r="B90" s="831" t="s">
        <v>390</v>
      </c>
      <c r="C90" s="756"/>
      <c r="D90" s="756"/>
      <c r="E90" s="756"/>
      <c r="F90" s="756"/>
      <c r="G90" s="756"/>
      <c r="H90" s="756"/>
      <c r="I90" s="756"/>
      <c r="J90" s="757"/>
      <c r="K90" s="471"/>
    </row>
    <row r="91" spans="1:11" ht="24.75" customHeight="1">
      <c r="A91" s="415"/>
      <c r="B91" s="494" t="s">
        <v>391</v>
      </c>
      <c r="C91" s="835" t="s">
        <v>392</v>
      </c>
      <c r="D91" s="756"/>
      <c r="E91" s="756"/>
      <c r="F91" s="756"/>
      <c r="G91" s="756"/>
      <c r="H91" s="756"/>
      <c r="I91" s="757"/>
      <c r="J91" s="494" t="s">
        <v>370</v>
      </c>
      <c r="K91" s="424"/>
    </row>
    <row r="92" spans="1:11" ht="24.75" customHeight="1">
      <c r="A92" s="415"/>
      <c r="B92" s="422" t="s">
        <v>264</v>
      </c>
      <c r="C92" s="791" t="s">
        <v>931</v>
      </c>
      <c r="D92" s="756"/>
      <c r="E92" s="756"/>
      <c r="F92" s="756"/>
      <c r="G92" s="756"/>
      <c r="H92" s="757"/>
      <c r="I92" s="457">
        <f>J47</f>
        <v>4192.9454545454537</v>
      </c>
      <c r="J92" s="495">
        <f>IF(ROUND((I93*I95*I94)-(J47*I96),2)&lt;0,0,ROUND((I93*I95*I94)-(J47*I96),2))</f>
        <v>0</v>
      </c>
      <c r="K92" s="478"/>
    </row>
    <row r="93" spans="1:11" ht="24.75" customHeight="1">
      <c r="A93" s="415"/>
      <c r="B93" s="422" t="s">
        <v>265</v>
      </c>
      <c r="C93" s="791" t="s">
        <v>932</v>
      </c>
      <c r="D93" s="756"/>
      <c r="E93" s="756"/>
      <c r="F93" s="756"/>
      <c r="G93" s="756"/>
      <c r="H93" s="756"/>
      <c r="I93" s="496">
        <f>'1-ABA-DE-CARREGAMENTO'!K72</f>
        <v>4.25</v>
      </c>
      <c r="J93" s="497" t="s">
        <v>311</v>
      </c>
      <c r="K93" s="462"/>
    </row>
    <row r="94" spans="1:11" ht="24.75" customHeight="1">
      <c r="A94" s="415"/>
      <c r="B94" s="422" t="s">
        <v>266</v>
      </c>
      <c r="C94" s="791" t="s">
        <v>933</v>
      </c>
      <c r="D94" s="756"/>
      <c r="E94" s="756"/>
      <c r="F94" s="756"/>
      <c r="G94" s="756"/>
      <c r="H94" s="757"/>
      <c r="I94" s="498">
        <f>'1-ABA-DE-CARREGAMENTO'!K73</f>
        <v>2</v>
      </c>
      <c r="J94" s="497" t="s">
        <v>311</v>
      </c>
      <c r="K94" s="462"/>
    </row>
    <row r="95" spans="1:11" ht="24.75" customHeight="1">
      <c r="A95" s="415"/>
      <c r="B95" s="422" t="s">
        <v>267</v>
      </c>
      <c r="C95" s="850" t="s">
        <v>396</v>
      </c>
      <c r="D95" s="756"/>
      <c r="E95" s="756"/>
      <c r="F95" s="756"/>
      <c r="G95" s="756"/>
      <c r="H95" s="757"/>
      <c r="I95" s="498">
        <f>'1-ABA-DE-CARREGAMENTO'!K74</f>
        <v>22</v>
      </c>
      <c r="J95" s="497" t="s">
        <v>311</v>
      </c>
      <c r="K95" s="462"/>
    </row>
    <row r="96" spans="1:11" ht="24.75" customHeight="1">
      <c r="A96" s="415"/>
      <c r="B96" s="422" t="s">
        <v>268</v>
      </c>
      <c r="C96" s="850" t="s">
        <v>934</v>
      </c>
      <c r="D96" s="756"/>
      <c r="E96" s="756"/>
      <c r="F96" s="756"/>
      <c r="G96" s="756"/>
      <c r="H96" s="757"/>
      <c r="I96" s="499">
        <f>'1-ABA-DE-CARREGAMENTO'!K75</f>
        <v>0.06</v>
      </c>
      <c r="J96" s="500" t="s">
        <v>311</v>
      </c>
      <c r="K96" s="462"/>
    </row>
    <row r="97" spans="1:11" ht="24.75" customHeight="1">
      <c r="A97" s="415"/>
      <c r="B97" s="422" t="s">
        <v>269</v>
      </c>
      <c r="C97" s="791" t="s">
        <v>935</v>
      </c>
      <c r="D97" s="756"/>
      <c r="E97" s="756"/>
      <c r="F97" s="756"/>
      <c r="G97" s="756"/>
      <c r="H97" s="756"/>
      <c r="I97" s="756"/>
      <c r="J97" s="495">
        <f>ROUND(I98*I99,2)-ROUND((I98*I99)*I100,2)</f>
        <v>273.33000000000004</v>
      </c>
      <c r="K97" s="478"/>
    </row>
    <row r="98" spans="1:11" ht="24.75" customHeight="1">
      <c r="A98" s="415"/>
      <c r="B98" s="422" t="s">
        <v>270</v>
      </c>
      <c r="C98" s="791" t="s">
        <v>936</v>
      </c>
      <c r="D98" s="756"/>
      <c r="E98" s="756"/>
      <c r="F98" s="756"/>
      <c r="G98" s="756"/>
      <c r="H98" s="756"/>
      <c r="I98" s="496">
        <f>IF('1-ABA-DE-CARREGAMENTO'!K60&gt;0,'1-ABA-DE-CARREGAMENTO'!K60,'1-ABA-DE-CARREGAMENTO'!K63)</f>
        <v>15.53</v>
      </c>
      <c r="J98" s="502"/>
      <c r="K98" s="462"/>
    </row>
    <row r="99" spans="1:11" ht="24.75" customHeight="1">
      <c r="A99" s="415"/>
      <c r="B99" s="422" t="s">
        <v>271</v>
      </c>
      <c r="C99" s="791" t="s">
        <v>937</v>
      </c>
      <c r="D99" s="756"/>
      <c r="E99" s="756"/>
      <c r="F99" s="756"/>
      <c r="G99" s="756"/>
      <c r="H99" s="756"/>
      <c r="I99" s="498">
        <f>'1-ABA-DE-CARREGAMENTO'!K62</f>
        <v>22</v>
      </c>
      <c r="J99" s="502"/>
      <c r="K99" s="462"/>
    </row>
    <row r="100" spans="1:11" ht="24.75" customHeight="1">
      <c r="A100" s="415"/>
      <c r="B100" s="422" t="s">
        <v>272</v>
      </c>
      <c r="C100" s="885" t="s">
        <v>938</v>
      </c>
      <c r="D100" s="756"/>
      <c r="E100" s="756"/>
      <c r="F100" s="756"/>
      <c r="G100" s="756"/>
      <c r="H100" s="757"/>
      <c r="I100" s="499">
        <f>'1-ABA-DE-CARREGAMENTO'!K61</f>
        <v>0.2</v>
      </c>
      <c r="J100" s="504"/>
      <c r="K100" s="462"/>
    </row>
    <row r="101" spans="1:11" ht="24.75" customHeight="1">
      <c r="A101" s="415"/>
      <c r="B101" s="422" t="s">
        <v>273</v>
      </c>
      <c r="C101" s="791" t="s">
        <v>402</v>
      </c>
      <c r="D101" s="756"/>
      <c r="E101" s="756"/>
      <c r="F101" s="756"/>
      <c r="G101" s="756"/>
      <c r="H101" s="756"/>
      <c r="I101" s="756"/>
      <c r="J101" s="484">
        <v>0</v>
      </c>
      <c r="K101" s="478"/>
    </row>
    <row r="102" spans="1:11" ht="24.75" customHeight="1">
      <c r="A102" s="415"/>
      <c r="B102" s="422" t="s">
        <v>359</v>
      </c>
      <c r="C102" s="791" t="s">
        <v>939</v>
      </c>
      <c r="D102" s="756"/>
      <c r="E102" s="756"/>
      <c r="F102" s="756"/>
      <c r="G102" s="756"/>
      <c r="H102" s="756"/>
      <c r="I102" s="756"/>
      <c r="J102" s="484">
        <f>'1-ABA-DE-CARREGAMENTO'!K77</f>
        <v>0</v>
      </c>
      <c r="K102" s="478"/>
    </row>
    <row r="103" spans="1:11" ht="24.75" customHeight="1">
      <c r="A103" s="415"/>
      <c r="B103" s="422" t="s">
        <v>404</v>
      </c>
      <c r="C103" s="791" t="s">
        <v>940</v>
      </c>
      <c r="D103" s="756"/>
      <c r="E103" s="756"/>
      <c r="F103" s="756"/>
      <c r="G103" s="756"/>
      <c r="H103" s="756"/>
      <c r="I103" s="757"/>
      <c r="J103" s="484">
        <f>'1-ABA-DE-CARREGAMENTO'!K78</f>
        <v>0</v>
      </c>
      <c r="K103" s="478"/>
    </row>
    <row r="104" spans="1:11" ht="15">
      <c r="A104" s="415"/>
      <c r="B104" s="422" t="s">
        <v>406</v>
      </c>
      <c r="C104" s="791" t="s">
        <v>595</v>
      </c>
      <c r="D104" s="756"/>
      <c r="E104" s="756"/>
      <c r="F104" s="756"/>
      <c r="G104" s="756"/>
      <c r="H104" s="756"/>
      <c r="I104" s="757"/>
      <c r="J104" s="484">
        <f>'1-ABA-DE-CARREGAMENTO'!K76</f>
        <v>0</v>
      </c>
      <c r="K104" s="478"/>
    </row>
    <row r="105" spans="1:11" ht="15">
      <c r="A105" s="415"/>
      <c r="B105" s="422" t="s">
        <v>152</v>
      </c>
      <c r="C105" s="791" t="s">
        <v>408</v>
      </c>
      <c r="D105" s="756"/>
      <c r="E105" s="756"/>
      <c r="F105" s="756"/>
      <c r="G105" s="756"/>
      <c r="H105" s="756"/>
      <c r="I105" s="756"/>
      <c r="J105" s="484">
        <v>0</v>
      </c>
      <c r="K105" s="478"/>
    </row>
    <row r="106" spans="1:11" ht="15">
      <c r="A106" s="415"/>
      <c r="B106" s="506"/>
      <c r="C106" s="818" t="s">
        <v>373</v>
      </c>
      <c r="D106" s="756"/>
      <c r="E106" s="756"/>
      <c r="F106" s="756"/>
      <c r="G106" s="756"/>
      <c r="H106" s="756"/>
      <c r="I106" s="756"/>
      <c r="J106" s="477">
        <f>SUM(J92:J105)</f>
        <v>273.33000000000004</v>
      </c>
      <c r="K106" s="478"/>
    </row>
    <row r="107" spans="1:11" ht="15">
      <c r="A107" s="415"/>
      <c r="B107" s="836"/>
      <c r="C107" s="756"/>
      <c r="D107" s="756"/>
      <c r="E107" s="756"/>
      <c r="F107" s="756"/>
      <c r="G107" s="756"/>
      <c r="H107" s="756"/>
      <c r="I107" s="756"/>
      <c r="J107" s="757"/>
      <c r="K107" s="284"/>
    </row>
    <row r="108" spans="1:11" ht="24.75" customHeight="1">
      <c r="A108" s="415"/>
      <c r="B108" s="832" t="s">
        <v>409</v>
      </c>
      <c r="C108" s="756"/>
      <c r="D108" s="756"/>
      <c r="E108" s="756"/>
      <c r="F108" s="756"/>
      <c r="G108" s="756"/>
      <c r="H108" s="756"/>
      <c r="I108" s="756"/>
      <c r="J108" s="757"/>
      <c r="K108" s="444"/>
    </row>
    <row r="109" spans="1:11" ht="15">
      <c r="A109" s="415"/>
      <c r="B109" s="836"/>
      <c r="C109" s="756"/>
      <c r="D109" s="756"/>
      <c r="E109" s="756"/>
      <c r="F109" s="756"/>
      <c r="G109" s="756"/>
      <c r="H109" s="756"/>
      <c r="I109" s="756"/>
      <c r="J109" s="757"/>
      <c r="K109" s="284"/>
    </row>
    <row r="110" spans="1:11" ht="15.75">
      <c r="A110" s="415"/>
      <c r="B110" s="837" t="s">
        <v>410</v>
      </c>
      <c r="C110" s="756"/>
      <c r="D110" s="756"/>
      <c r="E110" s="756"/>
      <c r="F110" s="756"/>
      <c r="G110" s="756"/>
      <c r="H110" s="756"/>
      <c r="I110" s="756"/>
      <c r="J110" s="757"/>
      <c r="K110" s="470"/>
    </row>
    <row r="111" spans="1:11" ht="15">
      <c r="A111" s="415"/>
      <c r="B111" s="482">
        <v>2</v>
      </c>
      <c r="C111" s="838" t="s">
        <v>411</v>
      </c>
      <c r="D111" s="756"/>
      <c r="E111" s="756"/>
      <c r="F111" s="756"/>
      <c r="G111" s="756"/>
      <c r="H111" s="756"/>
      <c r="I111" s="757"/>
      <c r="J111" s="482" t="s">
        <v>370</v>
      </c>
      <c r="K111" s="350"/>
    </row>
    <row r="112" spans="1:11" ht="15">
      <c r="A112" s="415"/>
      <c r="B112" s="431" t="s">
        <v>368</v>
      </c>
      <c r="C112" s="839" t="s">
        <v>941</v>
      </c>
      <c r="D112" s="756"/>
      <c r="E112" s="756"/>
      <c r="F112" s="756"/>
      <c r="G112" s="756"/>
      <c r="H112" s="756"/>
      <c r="I112" s="757"/>
      <c r="J112" s="507">
        <f>J72</f>
        <v>476.11</v>
      </c>
      <c r="K112" s="508"/>
    </row>
    <row r="113" spans="1:11" ht="15">
      <c r="A113" s="415"/>
      <c r="B113" s="431" t="s">
        <v>376</v>
      </c>
      <c r="C113" s="839" t="s">
        <v>377</v>
      </c>
      <c r="D113" s="756"/>
      <c r="E113" s="756"/>
      <c r="F113" s="756"/>
      <c r="G113" s="756"/>
      <c r="H113" s="756"/>
      <c r="I113" s="757"/>
      <c r="J113" s="507">
        <f>J86</f>
        <v>1718.2099999999998</v>
      </c>
      <c r="K113" s="508"/>
    </row>
    <row r="114" spans="1:11" ht="15">
      <c r="A114" s="415"/>
      <c r="B114" s="431" t="s">
        <v>391</v>
      </c>
      <c r="C114" s="839" t="s">
        <v>392</v>
      </c>
      <c r="D114" s="756"/>
      <c r="E114" s="756"/>
      <c r="F114" s="756"/>
      <c r="G114" s="756"/>
      <c r="H114" s="756"/>
      <c r="I114" s="757"/>
      <c r="J114" s="507">
        <f>J106</f>
        <v>273.33000000000004</v>
      </c>
      <c r="K114" s="508"/>
    </row>
    <row r="115" spans="1:11" ht="15">
      <c r="A115" s="415"/>
      <c r="B115" s="833" t="s">
        <v>373</v>
      </c>
      <c r="C115" s="756"/>
      <c r="D115" s="756"/>
      <c r="E115" s="756"/>
      <c r="F115" s="756"/>
      <c r="G115" s="756"/>
      <c r="H115" s="756"/>
      <c r="I115" s="757"/>
      <c r="J115" s="509">
        <f>SUM(J112+J113+J114)</f>
        <v>2467.6499999999996</v>
      </c>
      <c r="K115" s="508"/>
    </row>
    <row r="116" spans="1:11" ht="15">
      <c r="A116" s="415"/>
      <c r="B116" s="834"/>
      <c r="C116" s="756"/>
      <c r="D116" s="756"/>
      <c r="E116" s="756"/>
      <c r="F116" s="756"/>
      <c r="G116" s="756"/>
      <c r="H116" s="756"/>
      <c r="I116" s="756"/>
      <c r="J116" s="757"/>
      <c r="K116" s="510"/>
    </row>
    <row r="117" spans="1:11" ht="24.75" customHeight="1">
      <c r="A117" s="415"/>
      <c r="B117" s="829" t="s">
        <v>413</v>
      </c>
      <c r="C117" s="756"/>
      <c r="D117" s="756"/>
      <c r="E117" s="756"/>
      <c r="F117" s="756"/>
      <c r="G117" s="756"/>
      <c r="H117" s="756"/>
      <c r="I117" s="756"/>
      <c r="J117" s="757"/>
      <c r="K117" s="511"/>
    </row>
    <row r="118" spans="1:11" ht="24.75" customHeight="1">
      <c r="A118" s="415"/>
      <c r="B118" s="494">
        <v>3</v>
      </c>
      <c r="C118" s="835" t="s">
        <v>414</v>
      </c>
      <c r="D118" s="756"/>
      <c r="E118" s="756"/>
      <c r="F118" s="756"/>
      <c r="G118" s="756"/>
      <c r="H118" s="756"/>
      <c r="I118" s="757"/>
      <c r="J118" s="494" t="s">
        <v>370</v>
      </c>
      <c r="K118" s="424"/>
    </row>
    <row r="119" spans="1:11" ht="45" customHeight="1">
      <c r="A119" s="415"/>
      <c r="B119" s="422" t="s">
        <v>264</v>
      </c>
      <c r="C119" s="791" t="s">
        <v>942</v>
      </c>
      <c r="D119" s="756"/>
      <c r="E119" s="756"/>
      <c r="F119" s="756"/>
      <c r="G119" s="756"/>
      <c r="H119" s="756"/>
      <c r="I119" s="757"/>
      <c r="J119" s="484">
        <f>ROUND((($J$58/12)+($J$70/12)+(J58/12/12)+($J$71/12))*(30/30)*0.05,2)</f>
        <v>20.91</v>
      </c>
      <c r="K119" s="478"/>
    </row>
    <row r="120" spans="1:11" ht="24.75" customHeight="1">
      <c r="A120" s="415"/>
      <c r="B120" s="422" t="s">
        <v>265</v>
      </c>
      <c r="C120" s="791" t="s">
        <v>416</v>
      </c>
      <c r="D120" s="756"/>
      <c r="E120" s="756"/>
      <c r="F120" s="756"/>
      <c r="G120" s="756"/>
      <c r="H120" s="756"/>
      <c r="I120" s="757"/>
      <c r="J120" s="484">
        <f>ROUND($I$85*J119,2)</f>
        <v>1.67</v>
      </c>
      <c r="K120" s="478"/>
    </row>
    <row r="121" spans="1:11" ht="33.75" customHeight="1">
      <c r="A121" s="415"/>
      <c r="B121" s="422" t="s">
        <v>266</v>
      </c>
      <c r="C121" s="791" t="s">
        <v>943</v>
      </c>
      <c r="D121" s="756"/>
      <c r="E121" s="756"/>
      <c r="F121" s="756"/>
      <c r="G121" s="756"/>
      <c r="H121" s="756"/>
      <c r="I121" s="757"/>
      <c r="J121" s="484">
        <f>ROUND(((7/30)/$I$11)*$J$58*1,2)</f>
        <v>48.92</v>
      </c>
      <c r="K121" s="478"/>
    </row>
    <row r="122" spans="1:11" ht="24.75" customHeight="1">
      <c r="A122" s="415"/>
      <c r="B122" s="422" t="s">
        <v>267</v>
      </c>
      <c r="C122" s="791" t="s">
        <v>418</v>
      </c>
      <c r="D122" s="756"/>
      <c r="E122" s="756"/>
      <c r="F122" s="756"/>
      <c r="G122" s="756"/>
      <c r="H122" s="756"/>
      <c r="I122" s="757"/>
      <c r="J122" s="484">
        <f>ROUND($I$86*J121,2)</f>
        <v>18</v>
      </c>
      <c r="K122" s="478"/>
    </row>
    <row r="123" spans="1:11" ht="44.25" customHeight="1">
      <c r="A123" s="415"/>
      <c r="B123" s="422" t="s">
        <v>268</v>
      </c>
      <c r="C123" s="791" t="s">
        <v>944</v>
      </c>
      <c r="D123" s="756"/>
      <c r="E123" s="756"/>
      <c r="F123" s="756"/>
      <c r="G123" s="756"/>
      <c r="H123" s="757"/>
      <c r="I123" s="512">
        <v>0.04</v>
      </c>
      <c r="J123" s="484">
        <f>ROUND(J58*I123,2)</f>
        <v>167.72</v>
      </c>
      <c r="K123" s="478"/>
    </row>
    <row r="124" spans="1:11" ht="15">
      <c r="A124" s="415"/>
      <c r="B124" s="818" t="s">
        <v>420</v>
      </c>
      <c r="C124" s="756"/>
      <c r="D124" s="756"/>
      <c r="E124" s="756"/>
      <c r="F124" s="756"/>
      <c r="G124" s="756"/>
      <c r="H124" s="756"/>
      <c r="I124" s="757"/>
      <c r="J124" s="477">
        <f>SUM(J119:J123)</f>
        <v>257.22000000000003</v>
      </c>
      <c r="K124" s="478"/>
    </row>
    <row r="125" spans="1:11" ht="15">
      <c r="A125" s="415"/>
      <c r="B125" s="819"/>
      <c r="C125" s="756"/>
      <c r="D125" s="756"/>
      <c r="E125" s="756"/>
      <c r="F125" s="756"/>
      <c r="G125" s="756"/>
      <c r="H125" s="756"/>
      <c r="I125" s="756"/>
      <c r="J125" s="757"/>
      <c r="K125" s="327"/>
    </row>
    <row r="126" spans="1:11" ht="24.75" customHeight="1">
      <c r="A126" s="415"/>
      <c r="B126" s="829" t="s">
        <v>421</v>
      </c>
      <c r="C126" s="756"/>
      <c r="D126" s="756"/>
      <c r="E126" s="756"/>
      <c r="F126" s="756"/>
      <c r="G126" s="756"/>
      <c r="H126" s="756"/>
      <c r="I126" s="756"/>
      <c r="J126" s="757"/>
      <c r="K126" s="511"/>
    </row>
    <row r="127" spans="1:11" ht="24.75" customHeight="1">
      <c r="A127" s="415"/>
      <c r="B127" s="832" t="s">
        <v>422</v>
      </c>
      <c r="C127" s="756"/>
      <c r="D127" s="756"/>
      <c r="E127" s="756"/>
      <c r="F127" s="756"/>
      <c r="G127" s="756"/>
      <c r="H127" s="756"/>
      <c r="I127" s="756"/>
      <c r="J127" s="757"/>
      <c r="K127" s="444"/>
    </row>
    <row r="128" spans="1:11" ht="56.25" customHeight="1">
      <c r="A128" s="415"/>
      <c r="B128" s="831" t="s">
        <v>945</v>
      </c>
      <c r="C128" s="756"/>
      <c r="D128" s="756"/>
      <c r="E128" s="756"/>
      <c r="F128" s="756"/>
      <c r="G128" s="756"/>
      <c r="H128" s="756"/>
      <c r="I128" s="756"/>
      <c r="J128" s="757"/>
      <c r="K128" s="471"/>
    </row>
    <row r="129" spans="1:11" ht="42.75" customHeight="1">
      <c r="A129" s="415"/>
      <c r="B129" s="513" t="s">
        <v>424</v>
      </c>
      <c r="C129" s="514">
        <f>J58</f>
        <v>4192.9454545454537</v>
      </c>
      <c r="D129" s="515" t="s">
        <v>425</v>
      </c>
      <c r="E129" s="513" t="s">
        <v>946</v>
      </c>
      <c r="F129" s="514">
        <f>J115-J92-J97</f>
        <v>2194.3199999999997</v>
      </c>
      <c r="G129" s="515" t="s">
        <v>425</v>
      </c>
      <c r="H129" s="513" t="s">
        <v>427</v>
      </c>
      <c r="I129" s="514">
        <f>J124</f>
        <v>257.22000000000003</v>
      </c>
      <c r="J129" s="516">
        <f>C129+F129+I129</f>
        <v>6644.4854545454536</v>
      </c>
      <c r="K129" s="517"/>
    </row>
    <row r="130" spans="1:11" ht="15">
      <c r="A130" s="415"/>
      <c r="B130" s="882"/>
      <c r="C130" s="756"/>
      <c r="D130" s="756"/>
      <c r="E130" s="756"/>
      <c r="F130" s="756"/>
      <c r="G130" s="756"/>
      <c r="H130" s="756"/>
      <c r="I130" s="756"/>
      <c r="J130" s="757"/>
      <c r="K130" s="518"/>
    </row>
    <row r="131" spans="1:11" ht="24.75" customHeight="1">
      <c r="A131" s="415"/>
      <c r="B131" s="881" t="s">
        <v>428</v>
      </c>
      <c r="C131" s="756"/>
      <c r="D131" s="756"/>
      <c r="E131" s="756"/>
      <c r="F131" s="756"/>
      <c r="G131" s="756"/>
      <c r="H131" s="756"/>
      <c r="I131" s="756"/>
      <c r="J131" s="757"/>
      <c r="K131" s="519"/>
    </row>
    <row r="132" spans="1:11" ht="24.75" customHeight="1">
      <c r="A132" s="415"/>
      <c r="B132" s="520" t="s">
        <v>429</v>
      </c>
      <c r="C132" s="835" t="s">
        <v>430</v>
      </c>
      <c r="D132" s="756"/>
      <c r="E132" s="756"/>
      <c r="F132" s="756"/>
      <c r="G132" s="756"/>
      <c r="H132" s="756"/>
      <c r="I132" s="757"/>
      <c r="J132" s="520" t="s">
        <v>370</v>
      </c>
      <c r="K132" s="521"/>
    </row>
    <row r="133" spans="1:11" ht="24.75" customHeight="1">
      <c r="A133" s="415"/>
      <c r="B133" s="422" t="s">
        <v>264</v>
      </c>
      <c r="C133" s="839" t="s">
        <v>947</v>
      </c>
      <c r="D133" s="756"/>
      <c r="E133" s="756"/>
      <c r="F133" s="756"/>
      <c r="G133" s="756"/>
      <c r="H133" s="522">
        <v>9.0749999999999997E-2</v>
      </c>
      <c r="I133" s="473">
        <f>I86</f>
        <v>0.36800000000000005</v>
      </c>
      <c r="J133" s="484">
        <f>ROUND(H133*J58,2)*(1+I133)</f>
        <v>520.53768000000002</v>
      </c>
      <c r="K133" s="478"/>
    </row>
    <row r="134" spans="1:11" ht="24.75" customHeight="1">
      <c r="A134" s="415"/>
      <c r="B134" s="422" t="s">
        <v>265</v>
      </c>
      <c r="C134" s="791" t="s">
        <v>948</v>
      </c>
      <c r="D134" s="756"/>
      <c r="E134" s="756"/>
      <c r="F134" s="756"/>
      <c r="G134" s="756"/>
      <c r="H134" s="756"/>
      <c r="I134" s="757"/>
      <c r="J134" s="484">
        <f>ROUND((1/30)/12*(J129),2)</f>
        <v>18.46</v>
      </c>
      <c r="K134" s="478"/>
    </row>
    <row r="135" spans="1:11" ht="29.25" customHeight="1">
      <c r="A135" s="415"/>
      <c r="B135" s="422" t="s">
        <v>266</v>
      </c>
      <c r="C135" s="791" t="s">
        <v>949</v>
      </c>
      <c r="D135" s="756"/>
      <c r="E135" s="756"/>
      <c r="F135" s="756"/>
      <c r="G135" s="756"/>
      <c r="H135" s="756"/>
      <c r="I135" s="757"/>
      <c r="J135" s="484">
        <f>ROUND((5/30)/12*0.015*(J129),2)</f>
        <v>1.38</v>
      </c>
      <c r="K135" s="478"/>
    </row>
    <row r="136" spans="1:11" ht="36.75" customHeight="1">
      <c r="A136" s="415"/>
      <c r="B136" s="422" t="s">
        <v>267</v>
      </c>
      <c r="C136" s="791" t="s">
        <v>950</v>
      </c>
      <c r="D136" s="756"/>
      <c r="E136" s="756"/>
      <c r="F136" s="756"/>
      <c r="G136" s="756"/>
      <c r="H136" s="756"/>
      <c r="I136" s="757"/>
      <c r="J136" s="484">
        <f>ROUND(((15/30)/12)*0.0078*(J129),2)</f>
        <v>2.16</v>
      </c>
      <c r="K136" s="478"/>
    </row>
    <row r="137" spans="1:11" ht="43.5" customHeight="1">
      <c r="A137" s="415"/>
      <c r="B137" s="523" t="s">
        <v>268</v>
      </c>
      <c r="C137" s="883" t="s">
        <v>951</v>
      </c>
      <c r="D137" s="756"/>
      <c r="E137" s="756"/>
      <c r="F137" s="756"/>
      <c r="G137" s="756"/>
      <c r="H137" s="756"/>
      <c r="I137" s="757"/>
      <c r="J137" s="524">
        <f>ROUND(((((C129+C129/3)+(I86)*(C129+C129/3))*(4/12))/12)*0.02,2) + ((J106 -J92-J97+ J124)*4/12)*0.02</f>
        <v>5.9648000000000003</v>
      </c>
      <c r="K137" s="525"/>
    </row>
    <row r="138" spans="1:11" ht="63.75" customHeight="1">
      <c r="A138" s="415"/>
      <c r="B138" s="422" t="s">
        <v>269</v>
      </c>
      <c r="C138" s="791" t="s">
        <v>952</v>
      </c>
      <c r="D138" s="756"/>
      <c r="E138" s="756"/>
      <c r="F138" s="756"/>
      <c r="G138" s="756"/>
      <c r="H138" s="756"/>
      <c r="I138" s="757"/>
      <c r="J138" s="484">
        <f>ROUND(((3/30)/12)*(J129),2)</f>
        <v>55.37</v>
      </c>
      <c r="K138" s="478"/>
    </row>
    <row r="139" spans="1:11" ht="15">
      <c r="A139" s="415"/>
      <c r="B139" s="818" t="s">
        <v>373</v>
      </c>
      <c r="C139" s="756"/>
      <c r="D139" s="756"/>
      <c r="E139" s="756"/>
      <c r="F139" s="756"/>
      <c r="G139" s="756"/>
      <c r="H139" s="756"/>
      <c r="I139" s="757"/>
      <c r="J139" s="477">
        <f>SUM(J133:J138)</f>
        <v>603.87248</v>
      </c>
      <c r="K139" s="478"/>
    </row>
    <row r="140" spans="1:11" ht="15">
      <c r="A140" s="415"/>
      <c r="B140" s="819"/>
      <c r="C140" s="756"/>
      <c r="D140" s="756"/>
      <c r="E140" s="756"/>
      <c r="F140" s="756"/>
      <c r="G140" s="756"/>
      <c r="H140" s="756"/>
      <c r="I140" s="756"/>
      <c r="J140" s="757"/>
      <c r="K140" s="327"/>
    </row>
    <row r="141" spans="1:11" ht="15">
      <c r="A141" s="415"/>
      <c r="B141" s="831" t="s">
        <v>437</v>
      </c>
      <c r="C141" s="756"/>
      <c r="D141" s="756"/>
      <c r="E141" s="756"/>
      <c r="F141" s="756"/>
      <c r="G141" s="756"/>
      <c r="H141" s="756"/>
      <c r="I141" s="756"/>
      <c r="J141" s="757"/>
      <c r="K141" s="471"/>
    </row>
    <row r="142" spans="1:11" ht="15">
      <c r="A142" s="415"/>
      <c r="B142" s="482" t="s">
        <v>438</v>
      </c>
      <c r="C142" s="838" t="s">
        <v>439</v>
      </c>
      <c r="D142" s="756"/>
      <c r="E142" s="756"/>
      <c r="F142" s="756"/>
      <c r="G142" s="756"/>
      <c r="H142" s="756"/>
      <c r="I142" s="757"/>
      <c r="J142" s="526" t="s">
        <v>370</v>
      </c>
      <c r="K142" s="527"/>
    </row>
    <row r="143" spans="1:11" ht="15">
      <c r="A143" s="415"/>
      <c r="B143" s="431" t="s">
        <v>264</v>
      </c>
      <c r="C143" s="839" t="s">
        <v>440</v>
      </c>
      <c r="D143" s="756"/>
      <c r="E143" s="756"/>
      <c r="F143" s="756"/>
      <c r="G143" s="756"/>
      <c r="H143" s="756"/>
      <c r="I143" s="757"/>
      <c r="J143" s="507">
        <v>0</v>
      </c>
      <c r="K143" s="508"/>
    </row>
    <row r="144" spans="1:11" ht="15">
      <c r="A144" s="415"/>
      <c r="B144" s="833" t="s">
        <v>373</v>
      </c>
      <c r="C144" s="756"/>
      <c r="D144" s="756"/>
      <c r="E144" s="756"/>
      <c r="F144" s="756"/>
      <c r="G144" s="756"/>
      <c r="H144" s="756"/>
      <c r="I144" s="757"/>
      <c r="J144" s="509">
        <v>0</v>
      </c>
      <c r="K144" s="508"/>
    </row>
    <row r="145" spans="1:11" ht="15">
      <c r="A145" s="415"/>
      <c r="B145" s="884"/>
      <c r="C145" s="756"/>
      <c r="D145" s="756"/>
      <c r="E145" s="756"/>
      <c r="F145" s="756"/>
      <c r="G145" s="756"/>
      <c r="H145" s="756"/>
      <c r="I145" s="756"/>
      <c r="J145" s="757"/>
      <c r="K145" s="528"/>
    </row>
    <row r="146" spans="1:11" ht="24.75" customHeight="1">
      <c r="A146" s="415"/>
      <c r="B146" s="837" t="s">
        <v>441</v>
      </c>
      <c r="C146" s="756"/>
      <c r="D146" s="756"/>
      <c r="E146" s="756"/>
      <c r="F146" s="756"/>
      <c r="G146" s="756"/>
      <c r="H146" s="756"/>
      <c r="I146" s="756"/>
      <c r="J146" s="757"/>
      <c r="K146" s="470"/>
    </row>
    <row r="147" spans="1:11" ht="24.75" customHeight="1">
      <c r="A147" s="415"/>
      <c r="B147" s="482">
        <v>4</v>
      </c>
      <c r="C147" s="838" t="s">
        <v>442</v>
      </c>
      <c r="D147" s="756"/>
      <c r="E147" s="756"/>
      <c r="F147" s="756"/>
      <c r="G147" s="756"/>
      <c r="H147" s="756"/>
      <c r="I147" s="757"/>
      <c r="J147" s="526" t="s">
        <v>370</v>
      </c>
      <c r="K147" s="527"/>
    </row>
    <row r="148" spans="1:11" ht="15">
      <c r="A148" s="415"/>
      <c r="B148" s="431" t="s">
        <v>429</v>
      </c>
      <c r="C148" s="839" t="s">
        <v>430</v>
      </c>
      <c r="D148" s="756"/>
      <c r="E148" s="756"/>
      <c r="F148" s="756"/>
      <c r="G148" s="756"/>
      <c r="H148" s="756"/>
      <c r="I148" s="757"/>
      <c r="J148" s="507">
        <f>J139</f>
        <v>603.87248</v>
      </c>
      <c r="K148" s="508"/>
    </row>
    <row r="149" spans="1:11" ht="15">
      <c r="A149" s="415"/>
      <c r="B149" s="431" t="s">
        <v>443</v>
      </c>
      <c r="C149" s="839" t="s">
        <v>439</v>
      </c>
      <c r="D149" s="756"/>
      <c r="E149" s="756"/>
      <c r="F149" s="756"/>
      <c r="G149" s="756"/>
      <c r="H149" s="756"/>
      <c r="I149" s="757"/>
      <c r="J149" s="507">
        <f>J144</f>
        <v>0</v>
      </c>
      <c r="K149" s="508"/>
    </row>
    <row r="150" spans="1:11" ht="15">
      <c r="A150" s="415"/>
      <c r="B150" s="833" t="s">
        <v>373</v>
      </c>
      <c r="C150" s="756"/>
      <c r="D150" s="756"/>
      <c r="E150" s="756"/>
      <c r="F150" s="756"/>
      <c r="G150" s="756"/>
      <c r="H150" s="756"/>
      <c r="I150" s="757"/>
      <c r="J150" s="509">
        <f>SUM(J148+J149)</f>
        <v>603.87248</v>
      </c>
      <c r="K150" s="508"/>
    </row>
    <row r="151" spans="1:11" ht="15">
      <c r="A151" s="415"/>
      <c r="B151" s="884"/>
      <c r="C151" s="756"/>
      <c r="D151" s="756"/>
      <c r="E151" s="756"/>
      <c r="F151" s="756"/>
      <c r="G151" s="756"/>
      <c r="H151" s="756"/>
      <c r="I151" s="756"/>
      <c r="J151" s="757"/>
      <c r="K151" s="528"/>
    </row>
    <row r="152" spans="1:11" ht="24.75" customHeight="1">
      <c r="A152" s="415"/>
      <c r="B152" s="829" t="s">
        <v>444</v>
      </c>
      <c r="C152" s="756"/>
      <c r="D152" s="756"/>
      <c r="E152" s="756"/>
      <c r="F152" s="756"/>
      <c r="G152" s="756"/>
      <c r="H152" s="756"/>
      <c r="I152" s="756"/>
      <c r="J152" s="757"/>
      <c r="K152" s="511"/>
    </row>
    <row r="153" spans="1:11" ht="15">
      <c r="A153" s="415"/>
      <c r="B153" s="494">
        <v>3</v>
      </c>
      <c r="C153" s="835" t="s">
        <v>445</v>
      </c>
      <c r="D153" s="756"/>
      <c r="E153" s="756"/>
      <c r="F153" s="756"/>
      <c r="G153" s="756"/>
      <c r="H153" s="756"/>
      <c r="I153" s="757"/>
      <c r="J153" s="494" t="s">
        <v>370</v>
      </c>
      <c r="K153" s="424"/>
    </row>
    <row r="154" spans="1:11" ht="15">
      <c r="A154" s="415"/>
      <c r="B154" s="422" t="s">
        <v>264</v>
      </c>
      <c r="C154" s="791" t="s">
        <v>547</v>
      </c>
      <c r="D154" s="756"/>
      <c r="E154" s="756"/>
      <c r="F154" s="756"/>
      <c r="G154" s="756"/>
      <c r="H154" s="756"/>
      <c r="I154" s="757"/>
      <c r="J154" s="484">
        <f>'Uniformes - EPIs_TODOS'!G15+'Uniformes - EPIs_TODOS'!G20</f>
        <v>6.66</v>
      </c>
      <c r="K154" s="478"/>
    </row>
    <row r="155" spans="1:11" ht="15">
      <c r="A155" s="415"/>
      <c r="B155" s="422" t="s">
        <v>265</v>
      </c>
      <c r="C155" s="791" t="s">
        <v>548</v>
      </c>
      <c r="D155" s="756"/>
      <c r="E155" s="756"/>
      <c r="F155" s="756"/>
      <c r="G155" s="756"/>
      <c r="H155" s="756"/>
      <c r="I155" s="757"/>
      <c r="J155" s="484">
        <v>0</v>
      </c>
      <c r="K155" s="478"/>
    </row>
    <row r="156" spans="1:11" ht="15">
      <c r="A156" s="415"/>
      <c r="B156" s="422" t="s">
        <v>266</v>
      </c>
      <c r="C156" s="791" t="s">
        <v>408</v>
      </c>
      <c r="D156" s="756"/>
      <c r="E156" s="756"/>
      <c r="F156" s="756"/>
      <c r="G156" s="756"/>
      <c r="H156" s="756"/>
      <c r="I156" s="757"/>
      <c r="J156" s="484" t="s">
        <v>448</v>
      </c>
      <c r="K156" s="478"/>
    </row>
    <row r="157" spans="1:11" ht="15">
      <c r="A157" s="415"/>
      <c r="B157" s="818" t="s">
        <v>449</v>
      </c>
      <c r="C157" s="756"/>
      <c r="D157" s="756"/>
      <c r="E157" s="756"/>
      <c r="F157" s="756"/>
      <c r="G157" s="756"/>
      <c r="H157" s="756"/>
      <c r="I157" s="757"/>
      <c r="J157" s="477">
        <f>ROUND(SUM(J154:J156),2)</f>
        <v>6.66</v>
      </c>
      <c r="K157" s="478"/>
    </row>
    <row r="158" spans="1:11" ht="18">
      <c r="A158" s="415"/>
      <c r="B158" s="880"/>
      <c r="C158" s="756"/>
      <c r="D158" s="756"/>
      <c r="E158" s="756"/>
      <c r="F158" s="756"/>
      <c r="G158" s="756"/>
      <c r="H158" s="756"/>
      <c r="I158" s="756"/>
      <c r="J158" s="757"/>
      <c r="K158" s="529"/>
    </row>
    <row r="159" spans="1:11" ht="24.75" customHeight="1">
      <c r="A159" s="415"/>
      <c r="B159" s="828" t="s">
        <v>450</v>
      </c>
      <c r="C159" s="756"/>
      <c r="D159" s="756"/>
      <c r="E159" s="756"/>
      <c r="F159" s="756"/>
      <c r="G159" s="756"/>
      <c r="H159" s="756"/>
      <c r="I159" s="756"/>
      <c r="J159" s="757"/>
      <c r="K159" s="427"/>
    </row>
    <row r="160" spans="1:11" ht="18">
      <c r="A160" s="415"/>
      <c r="B160" s="530"/>
      <c r="C160" s="531"/>
      <c r="D160" s="531"/>
      <c r="E160" s="531"/>
      <c r="F160" s="531"/>
      <c r="G160" s="531"/>
      <c r="H160" s="531"/>
      <c r="I160" s="531"/>
      <c r="J160" s="532"/>
      <c r="K160" s="533"/>
    </row>
    <row r="161" spans="1:11" ht="24.75" customHeight="1">
      <c r="A161" s="415"/>
      <c r="B161" s="829" t="s">
        <v>451</v>
      </c>
      <c r="C161" s="756"/>
      <c r="D161" s="756"/>
      <c r="E161" s="756"/>
      <c r="F161" s="756"/>
      <c r="G161" s="756"/>
      <c r="H161" s="756"/>
      <c r="I161" s="756"/>
      <c r="J161" s="757"/>
      <c r="K161" s="511"/>
    </row>
    <row r="162" spans="1:11" ht="24.75" customHeight="1">
      <c r="A162" s="415"/>
      <c r="B162" s="494">
        <v>6</v>
      </c>
      <c r="C162" s="835" t="s">
        <v>452</v>
      </c>
      <c r="D162" s="756"/>
      <c r="E162" s="756"/>
      <c r="F162" s="756"/>
      <c r="G162" s="756"/>
      <c r="H162" s="757"/>
      <c r="I162" s="506" t="s">
        <v>340</v>
      </c>
      <c r="J162" s="534" t="s">
        <v>378</v>
      </c>
      <c r="K162" s="535"/>
    </row>
    <row r="163" spans="1:11" ht="60.75" customHeight="1">
      <c r="A163" s="415"/>
      <c r="B163" s="850" t="s">
        <v>453</v>
      </c>
      <c r="C163" s="756"/>
      <c r="D163" s="756"/>
      <c r="E163" s="756"/>
      <c r="F163" s="756"/>
      <c r="G163" s="756"/>
      <c r="H163" s="757"/>
      <c r="I163" s="536" t="s">
        <v>311</v>
      </c>
      <c r="J163" s="537">
        <f>SUM(J63+J115+J124+J150+J157)</f>
        <v>7528.3479345454534</v>
      </c>
      <c r="K163" s="443"/>
    </row>
    <row r="164" spans="1:11" ht="24.75" customHeight="1">
      <c r="A164" s="415"/>
      <c r="B164" s="422" t="s">
        <v>264</v>
      </c>
      <c r="C164" s="881" t="s">
        <v>454</v>
      </c>
      <c r="D164" s="756"/>
      <c r="E164" s="756"/>
      <c r="F164" s="756"/>
      <c r="G164" s="756"/>
      <c r="H164" s="757"/>
      <c r="I164" s="483">
        <f>'1-ABA-DE-CARREGAMENTO'!K85</f>
        <v>0.06</v>
      </c>
      <c r="J164" s="484">
        <f>ROUND(I164*J163,2)</f>
        <v>451.7</v>
      </c>
      <c r="K164" s="478"/>
    </row>
    <row r="165" spans="1:11" ht="63" customHeight="1">
      <c r="A165" s="415"/>
      <c r="B165" s="850" t="s">
        <v>455</v>
      </c>
      <c r="C165" s="756"/>
      <c r="D165" s="756"/>
      <c r="E165" s="756"/>
      <c r="F165" s="756"/>
      <c r="G165" s="756"/>
      <c r="H165" s="757"/>
      <c r="I165" s="538" t="s">
        <v>311</v>
      </c>
      <c r="J165" s="537">
        <f>SUM(J63+J115+J124+J150+J157+J164)</f>
        <v>7980.0479345454532</v>
      </c>
      <c r="K165" s="443"/>
    </row>
    <row r="166" spans="1:11" ht="24.75" customHeight="1">
      <c r="A166" s="415"/>
      <c r="B166" s="422" t="s">
        <v>265</v>
      </c>
      <c r="C166" s="881" t="s">
        <v>237</v>
      </c>
      <c r="D166" s="756"/>
      <c r="E166" s="756"/>
      <c r="F166" s="756"/>
      <c r="G166" s="756"/>
      <c r="H166" s="757"/>
      <c r="I166" s="483">
        <f>'1-ABA-DE-CARREGAMENTO'!K86</f>
        <v>0.06</v>
      </c>
      <c r="J166" s="484">
        <f>ROUND(I166*J165,2)</f>
        <v>478.8</v>
      </c>
      <c r="K166" s="478"/>
    </row>
    <row r="167" spans="1:11" ht="54.75" customHeight="1">
      <c r="A167" s="415"/>
      <c r="B167" s="850" t="s">
        <v>456</v>
      </c>
      <c r="C167" s="756"/>
      <c r="D167" s="756"/>
      <c r="E167" s="756"/>
      <c r="F167" s="756"/>
      <c r="G167" s="756"/>
      <c r="H167" s="757"/>
      <c r="I167" s="538" t="s">
        <v>311</v>
      </c>
      <c r="J167" s="537">
        <f>SUM(J163+J164+J166)</f>
        <v>8458.8479345454525</v>
      </c>
      <c r="K167" s="443"/>
    </row>
    <row r="168" spans="1:11" ht="15.75">
      <c r="A168" s="415"/>
      <c r="B168" s="452" t="s">
        <v>266</v>
      </c>
      <c r="C168" s="829" t="s">
        <v>457</v>
      </c>
      <c r="D168" s="756"/>
      <c r="E168" s="756"/>
      <c r="F168" s="756"/>
      <c r="G168" s="756"/>
      <c r="H168" s="757"/>
      <c r="I168" s="539" t="s">
        <v>311</v>
      </c>
      <c r="J168" s="461" t="s">
        <v>311</v>
      </c>
      <c r="K168" s="462"/>
    </row>
    <row r="169" spans="1:11" ht="15">
      <c r="A169" s="415"/>
      <c r="B169" s="422"/>
      <c r="C169" s="791" t="s">
        <v>458</v>
      </c>
      <c r="D169" s="756"/>
      <c r="E169" s="756"/>
      <c r="F169" s="756"/>
      <c r="G169" s="756"/>
      <c r="H169" s="757"/>
      <c r="I169" s="539" t="s">
        <v>311</v>
      </c>
      <c r="J169" s="461" t="s">
        <v>311</v>
      </c>
      <c r="K169" s="462"/>
    </row>
    <row r="170" spans="1:11" ht="15.75">
      <c r="A170" s="415"/>
      <c r="B170" s="422"/>
      <c r="C170" s="817" t="s">
        <v>953</v>
      </c>
      <c r="D170" s="756"/>
      <c r="E170" s="756"/>
      <c r="F170" s="756"/>
      <c r="G170" s="756"/>
      <c r="H170" s="757"/>
      <c r="I170" s="455">
        <f>'1-ABA-DE-CARREGAMENTO'!E28</f>
        <v>1.6500000000000001E-2</v>
      </c>
      <c r="J170" s="540">
        <f t="shared" ref="J170:J171" si="2">ROUND(($J$167/(1-$I$179))*I170,2)</f>
        <v>159.06</v>
      </c>
      <c r="K170" s="541"/>
    </row>
    <row r="171" spans="1:11" ht="24.75" customHeight="1">
      <c r="A171" s="415"/>
      <c r="B171" s="422"/>
      <c r="C171" s="817" t="s">
        <v>954</v>
      </c>
      <c r="D171" s="756"/>
      <c r="E171" s="756"/>
      <c r="F171" s="756"/>
      <c r="G171" s="756"/>
      <c r="H171" s="757"/>
      <c r="I171" s="455">
        <f>'1-ABA-DE-CARREGAMENTO'!F28</f>
        <v>7.5999999999999998E-2</v>
      </c>
      <c r="J171" s="540">
        <f t="shared" si="2"/>
        <v>732.62</v>
      </c>
      <c r="K171" s="541"/>
    </row>
    <row r="172" spans="1:11" ht="24.75" customHeight="1">
      <c r="A172" s="415"/>
      <c r="B172" s="422"/>
      <c r="C172" s="791" t="s">
        <v>955</v>
      </c>
      <c r="D172" s="756"/>
      <c r="E172" s="756"/>
      <c r="F172" s="756"/>
      <c r="G172" s="756"/>
      <c r="H172" s="757"/>
      <c r="I172" s="539" t="s">
        <v>311</v>
      </c>
      <c r="J172" s="461" t="s">
        <v>311</v>
      </c>
      <c r="K172" s="462"/>
    </row>
    <row r="173" spans="1:11" ht="24.75" customHeight="1">
      <c r="A173" s="415"/>
      <c r="B173" s="422"/>
      <c r="C173" s="791" t="s">
        <v>956</v>
      </c>
      <c r="D173" s="756"/>
      <c r="E173" s="756"/>
      <c r="F173" s="756"/>
      <c r="G173" s="756"/>
      <c r="H173" s="757"/>
      <c r="I173" s="539" t="s">
        <v>311</v>
      </c>
      <c r="J173" s="461" t="s">
        <v>311</v>
      </c>
      <c r="K173" s="462"/>
    </row>
    <row r="174" spans="1:11" ht="15">
      <c r="A174" s="415"/>
      <c r="B174" s="422"/>
      <c r="C174" s="791" t="s">
        <v>463</v>
      </c>
      <c r="D174" s="756"/>
      <c r="E174" s="756"/>
      <c r="F174" s="756"/>
      <c r="G174" s="756"/>
      <c r="H174" s="756"/>
      <c r="I174" s="542" t="s">
        <v>311</v>
      </c>
      <c r="J174" s="543" t="s">
        <v>311</v>
      </c>
      <c r="K174" s="544"/>
    </row>
    <row r="175" spans="1:11" ht="15">
      <c r="A175" s="415"/>
      <c r="B175" s="422"/>
      <c r="C175" s="791" t="s">
        <v>464</v>
      </c>
      <c r="D175" s="756"/>
      <c r="E175" s="756"/>
      <c r="F175" s="756"/>
      <c r="G175" s="756"/>
      <c r="H175" s="756"/>
      <c r="I175" s="542" t="s">
        <v>311</v>
      </c>
      <c r="J175" s="543" t="s">
        <v>311</v>
      </c>
      <c r="K175" s="544"/>
    </row>
    <row r="176" spans="1:11" ht="15">
      <c r="A176" s="415"/>
      <c r="B176" s="422"/>
      <c r="C176" s="791" t="s">
        <v>957</v>
      </c>
      <c r="D176" s="756"/>
      <c r="E176" s="756"/>
      <c r="F176" s="756"/>
      <c r="G176" s="756"/>
      <c r="H176" s="757"/>
      <c r="I176" s="483">
        <f>'1-ABA-DE-CARREGAMENTO'!D87</f>
        <v>0.03</v>
      </c>
      <c r="J176" s="540">
        <f>ROUND(($J$167/(1-$I$179))*I176,2)</f>
        <v>289.19</v>
      </c>
      <c r="K176" s="541"/>
    </row>
    <row r="177" spans="1:11" ht="15">
      <c r="A177" s="415"/>
      <c r="B177" s="818" t="s">
        <v>420</v>
      </c>
      <c r="C177" s="756"/>
      <c r="D177" s="756"/>
      <c r="E177" s="756"/>
      <c r="F177" s="756"/>
      <c r="G177" s="756"/>
      <c r="H177" s="756"/>
      <c r="I177" s="757"/>
      <c r="J177" s="477">
        <f>SUM(J164+J166+J170+J171+J176)</f>
        <v>2111.37</v>
      </c>
      <c r="K177" s="478"/>
    </row>
    <row r="178" spans="1:11" ht="15">
      <c r="A178" s="415"/>
      <c r="B178" s="819"/>
      <c r="C178" s="756"/>
      <c r="D178" s="756"/>
      <c r="E178" s="756"/>
      <c r="F178" s="756"/>
      <c r="G178" s="756"/>
      <c r="H178" s="756"/>
      <c r="I178" s="756"/>
      <c r="J178" s="757"/>
      <c r="K178" s="327"/>
    </row>
    <row r="179" spans="1:11" ht="24.75" customHeight="1">
      <c r="A179" s="415"/>
      <c r="B179" s="820" t="s">
        <v>466</v>
      </c>
      <c r="C179" s="756"/>
      <c r="D179" s="756"/>
      <c r="E179" s="756"/>
      <c r="F179" s="756"/>
      <c r="G179" s="756"/>
      <c r="H179" s="757"/>
      <c r="I179" s="545">
        <f t="shared" ref="I179:J179" si="3">SUM(I170:I176)</f>
        <v>0.1225</v>
      </c>
      <c r="J179" s="537">
        <f t="shared" si="3"/>
        <v>1180.8700000000001</v>
      </c>
      <c r="K179" s="443"/>
    </row>
    <row r="180" spans="1:11" ht="15">
      <c r="A180" s="415"/>
      <c r="B180" s="821" t="s">
        <v>467</v>
      </c>
      <c r="C180" s="754"/>
      <c r="D180" s="824" t="s">
        <v>468</v>
      </c>
      <c r="E180" s="754"/>
      <c r="F180" s="754"/>
      <c r="G180" s="754"/>
      <c r="H180" s="754"/>
      <c r="I180" s="754"/>
      <c r="J180" s="801"/>
      <c r="K180" s="546"/>
    </row>
    <row r="181" spans="1:11" ht="15">
      <c r="A181" s="415"/>
      <c r="B181" s="822"/>
      <c r="C181" s="754"/>
      <c r="D181" s="825" t="s">
        <v>469</v>
      </c>
      <c r="E181" s="754"/>
      <c r="F181" s="754"/>
      <c r="G181" s="754"/>
      <c r="H181" s="754"/>
      <c r="I181" s="754"/>
      <c r="J181" s="801"/>
      <c r="K181" s="547"/>
    </row>
    <row r="182" spans="1:11" ht="15">
      <c r="A182" s="415"/>
      <c r="B182" s="823"/>
      <c r="C182" s="806"/>
      <c r="D182" s="826" t="s">
        <v>470</v>
      </c>
      <c r="E182" s="806"/>
      <c r="F182" s="806"/>
      <c r="G182" s="806"/>
      <c r="H182" s="806"/>
      <c r="I182" s="806"/>
      <c r="J182" s="807"/>
      <c r="K182" s="546"/>
    </row>
    <row r="183" spans="1:11" ht="15">
      <c r="A183" s="415"/>
      <c r="B183" s="827"/>
      <c r="C183" s="756"/>
      <c r="D183" s="756"/>
      <c r="E183" s="756"/>
      <c r="F183" s="756"/>
      <c r="G183" s="756"/>
      <c r="H183" s="756"/>
      <c r="I183" s="756"/>
      <c r="J183" s="757"/>
      <c r="K183" s="548"/>
    </row>
    <row r="184" spans="1:11" ht="24.75" customHeight="1">
      <c r="A184" s="415"/>
      <c r="B184" s="828" t="s">
        <v>471</v>
      </c>
      <c r="C184" s="756"/>
      <c r="D184" s="756"/>
      <c r="E184" s="756"/>
      <c r="F184" s="756"/>
      <c r="G184" s="756"/>
      <c r="H184" s="756"/>
      <c r="I184" s="756"/>
      <c r="J184" s="757"/>
      <c r="K184" s="427"/>
    </row>
    <row r="185" spans="1:11" ht="15">
      <c r="A185" s="415"/>
      <c r="B185" s="819"/>
      <c r="C185" s="756"/>
      <c r="D185" s="756"/>
      <c r="E185" s="756"/>
      <c r="F185" s="756"/>
      <c r="G185" s="756"/>
      <c r="H185" s="756"/>
      <c r="I185" s="756"/>
      <c r="J185" s="757"/>
      <c r="K185" s="327"/>
    </row>
    <row r="186" spans="1:11" ht="24.75" customHeight="1">
      <c r="A186" s="415"/>
      <c r="B186" s="829" t="s">
        <v>958</v>
      </c>
      <c r="C186" s="756"/>
      <c r="D186" s="756"/>
      <c r="E186" s="756"/>
      <c r="F186" s="756"/>
      <c r="G186" s="756"/>
      <c r="H186" s="756"/>
      <c r="I186" s="756"/>
      <c r="J186" s="757"/>
      <c r="K186" s="511"/>
    </row>
    <row r="187" spans="1:11" ht="24.75" customHeight="1">
      <c r="A187" s="415"/>
      <c r="B187" s="830" t="s">
        <v>473</v>
      </c>
      <c r="C187" s="756"/>
      <c r="D187" s="756"/>
      <c r="E187" s="756"/>
      <c r="F187" s="756"/>
      <c r="G187" s="756"/>
      <c r="H187" s="756"/>
      <c r="I187" s="757"/>
      <c r="J187" s="506" t="s">
        <v>370</v>
      </c>
      <c r="K187" s="284"/>
    </row>
    <row r="188" spans="1:11" ht="15">
      <c r="A188" s="415"/>
      <c r="B188" s="549" t="s">
        <v>264</v>
      </c>
      <c r="C188" s="796" t="s">
        <v>474</v>
      </c>
      <c r="D188" s="756"/>
      <c r="E188" s="756"/>
      <c r="F188" s="756"/>
      <c r="G188" s="756"/>
      <c r="H188" s="756"/>
      <c r="I188" s="756"/>
      <c r="J188" s="484">
        <f>J63</f>
        <v>4192.9454545454537</v>
      </c>
      <c r="K188" s="478"/>
    </row>
    <row r="189" spans="1:11" ht="15">
      <c r="A189" s="415"/>
      <c r="B189" s="549" t="s">
        <v>265</v>
      </c>
      <c r="C189" s="796" t="s">
        <v>475</v>
      </c>
      <c r="D189" s="756"/>
      <c r="E189" s="756"/>
      <c r="F189" s="756"/>
      <c r="G189" s="756"/>
      <c r="H189" s="756"/>
      <c r="I189" s="756"/>
      <c r="J189" s="484">
        <f>J115</f>
        <v>2467.6499999999996</v>
      </c>
      <c r="K189" s="478"/>
    </row>
    <row r="190" spans="1:11" ht="15">
      <c r="A190" s="415"/>
      <c r="B190" s="549" t="s">
        <v>266</v>
      </c>
      <c r="C190" s="796" t="s">
        <v>476</v>
      </c>
      <c r="D190" s="756"/>
      <c r="E190" s="756"/>
      <c r="F190" s="756"/>
      <c r="G190" s="756"/>
      <c r="H190" s="756"/>
      <c r="I190" s="756"/>
      <c r="J190" s="484">
        <f>J124</f>
        <v>257.22000000000003</v>
      </c>
      <c r="K190" s="478"/>
    </row>
    <row r="191" spans="1:11" ht="15">
      <c r="A191" s="415"/>
      <c r="B191" s="549" t="s">
        <v>267</v>
      </c>
      <c r="C191" s="796" t="s">
        <v>477</v>
      </c>
      <c r="D191" s="756"/>
      <c r="E191" s="756"/>
      <c r="F191" s="756"/>
      <c r="G191" s="756"/>
      <c r="H191" s="756"/>
      <c r="I191" s="756"/>
      <c r="J191" s="484">
        <f>J150</f>
        <v>603.87248</v>
      </c>
      <c r="K191" s="478"/>
    </row>
    <row r="192" spans="1:11" ht="15">
      <c r="A192" s="415"/>
      <c r="B192" s="549" t="s">
        <v>268</v>
      </c>
      <c r="C192" s="796" t="s">
        <v>478</v>
      </c>
      <c r="D192" s="756"/>
      <c r="E192" s="756"/>
      <c r="F192" s="756"/>
      <c r="G192" s="756"/>
      <c r="H192" s="756"/>
      <c r="I192" s="756"/>
      <c r="J192" s="484">
        <f>J157</f>
        <v>6.66</v>
      </c>
      <c r="K192" s="478"/>
    </row>
    <row r="193" spans="1:11" ht="15">
      <c r="A193" s="415"/>
      <c r="B193" s="797" t="s">
        <v>479</v>
      </c>
      <c r="C193" s="756"/>
      <c r="D193" s="756"/>
      <c r="E193" s="756"/>
      <c r="F193" s="756"/>
      <c r="G193" s="756"/>
      <c r="H193" s="756"/>
      <c r="I193" s="756"/>
      <c r="J193" s="477">
        <f>ROUND(SUM(J188:J192),2)</f>
        <v>7528.35</v>
      </c>
      <c r="K193" s="478"/>
    </row>
    <row r="194" spans="1:11" ht="24.75" customHeight="1">
      <c r="A194" s="415"/>
      <c r="B194" s="550" t="s">
        <v>269</v>
      </c>
      <c r="C194" s="796" t="s">
        <v>451</v>
      </c>
      <c r="D194" s="756"/>
      <c r="E194" s="756"/>
      <c r="F194" s="756"/>
      <c r="G194" s="756"/>
      <c r="H194" s="756"/>
      <c r="I194" s="756"/>
      <c r="J194" s="484">
        <f>J177</f>
        <v>2111.37</v>
      </c>
      <c r="K194" s="478"/>
    </row>
    <row r="195" spans="1:11" ht="24.75" customHeight="1">
      <c r="A195" s="415"/>
      <c r="B195" s="797" t="s">
        <v>480</v>
      </c>
      <c r="C195" s="756"/>
      <c r="D195" s="756"/>
      <c r="E195" s="756"/>
      <c r="F195" s="756"/>
      <c r="G195" s="756"/>
      <c r="H195" s="756"/>
      <c r="I195" s="756"/>
      <c r="J195" s="477">
        <f>J193+J194</f>
        <v>9639.7200000000012</v>
      </c>
      <c r="K195" s="478"/>
    </row>
    <row r="196" spans="1:11" ht="38.25" customHeight="1">
      <c r="A196" s="415"/>
      <c r="B196" s="798" t="s">
        <v>481</v>
      </c>
      <c r="C196" s="756"/>
      <c r="D196" s="756"/>
      <c r="E196" s="756"/>
      <c r="F196" s="756"/>
      <c r="G196" s="756"/>
      <c r="H196" s="756"/>
      <c r="I196" s="756"/>
      <c r="J196" s="757"/>
      <c r="K196" s="551"/>
    </row>
    <row r="197" spans="1:11" ht="15">
      <c r="A197" s="415"/>
      <c r="B197" s="886"/>
      <c r="C197" s="756"/>
      <c r="D197" s="756"/>
      <c r="E197" s="756"/>
      <c r="F197" s="756"/>
      <c r="G197" s="756"/>
      <c r="H197" s="756"/>
      <c r="I197" s="756"/>
      <c r="J197" s="757"/>
      <c r="K197" s="552"/>
    </row>
    <row r="198" spans="1:11" ht="15">
      <c r="A198" s="415"/>
      <c r="B198" s="553"/>
      <c r="C198" s="420"/>
      <c r="D198" s="420"/>
      <c r="E198" s="420"/>
      <c r="F198" s="420"/>
      <c r="G198" s="420"/>
      <c r="H198" s="420"/>
      <c r="I198" s="554"/>
      <c r="J198" s="555"/>
      <c r="K198" s="554"/>
    </row>
    <row r="199" spans="1:11" ht="24.75" customHeight="1">
      <c r="A199" s="415"/>
      <c r="B199" s="800" t="s">
        <v>482</v>
      </c>
      <c r="C199" s="754"/>
      <c r="D199" s="754"/>
      <c r="E199" s="754"/>
      <c r="F199" s="754"/>
      <c r="G199" s="754"/>
      <c r="H199" s="754"/>
      <c r="I199" s="754"/>
      <c r="J199" s="801"/>
      <c r="K199" s="421"/>
    </row>
    <row r="200" spans="1:11" ht="24.75" customHeight="1">
      <c r="A200" s="415"/>
      <c r="B200" s="795" t="s">
        <v>483</v>
      </c>
      <c r="C200" s="756"/>
      <c r="D200" s="756"/>
      <c r="E200" s="757"/>
      <c r="F200" s="795" t="s">
        <v>484</v>
      </c>
      <c r="G200" s="757"/>
      <c r="H200" s="506" t="s">
        <v>485</v>
      </c>
      <c r="I200" s="795" t="s">
        <v>486</v>
      </c>
      <c r="J200" s="757"/>
      <c r="K200" s="284"/>
    </row>
    <row r="201" spans="1:11" ht="24.75" hidden="1" customHeight="1" outlineLevel="1">
      <c r="A201" s="415"/>
      <c r="B201" s="791" t="s">
        <v>487</v>
      </c>
      <c r="C201" s="756"/>
      <c r="D201" s="756"/>
      <c r="E201" s="757"/>
      <c r="F201" s="789">
        <v>0</v>
      </c>
      <c r="G201" s="757"/>
      <c r="H201" s="556">
        <f t="shared" ref="H201:H202" si="4">E201*F201</f>
        <v>0</v>
      </c>
      <c r="I201" s="789">
        <f t="shared" ref="I201:I203" si="5">F201*H201</f>
        <v>0</v>
      </c>
      <c r="J201" s="757"/>
      <c r="K201" s="462"/>
    </row>
    <row r="202" spans="1:11" ht="24.75" hidden="1" customHeight="1" outlineLevel="1">
      <c r="A202" s="415"/>
      <c r="B202" s="791" t="s">
        <v>488</v>
      </c>
      <c r="C202" s="756"/>
      <c r="D202" s="756"/>
      <c r="E202" s="757"/>
      <c r="F202" s="789">
        <v>0</v>
      </c>
      <c r="G202" s="757"/>
      <c r="H202" s="556">
        <f t="shared" si="4"/>
        <v>0</v>
      </c>
      <c r="I202" s="789">
        <f t="shared" si="5"/>
        <v>0</v>
      </c>
      <c r="J202" s="757"/>
      <c r="K202" s="462"/>
    </row>
    <row r="203" spans="1:11" ht="24.75" customHeight="1" collapsed="1">
      <c r="A203" s="415"/>
      <c r="B203" s="792" t="str">
        <f>B3</f>
        <v>PSICOPED_CBO.2394-25_40hs</v>
      </c>
      <c r="C203" s="756"/>
      <c r="D203" s="756"/>
      <c r="E203" s="757"/>
      <c r="F203" s="793">
        <f>J195</f>
        <v>9639.7200000000012</v>
      </c>
      <c r="G203" s="757"/>
      <c r="H203" s="556">
        <f>I17</f>
        <v>1</v>
      </c>
      <c r="I203" s="789">
        <f t="shared" si="5"/>
        <v>9639.7200000000012</v>
      </c>
      <c r="J203" s="757"/>
      <c r="K203" s="462"/>
    </row>
    <row r="204" spans="1:11" ht="24.75" hidden="1" customHeight="1" outlineLevel="1">
      <c r="A204" s="415"/>
      <c r="B204" s="791" t="s">
        <v>489</v>
      </c>
      <c r="C204" s="756"/>
      <c r="D204" s="756"/>
      <c r="E204" s="757"/>
      <c r="F204" s="793">
        <v>0</v>
      </c>
      <c r="G204" s="757"/>
      <c r="H204" s="556">
        <f t="shared" ref="H204:I204" si="6">E204*G204</f>
        <v>0</v>
      </c>
      <c r="I204" s="789">
        <f t="shared" si="6"/>
        <v>0</v>
      </c>
      <c r="J204" s="757"/>
      <c r="K204" s="462"/>
    </row>
    <row r="205" spans="1:11" ht="24.75" hidden="1" customHeight="1" outlineLevel="1">
      <c r="A205" s="415"/>
      <c r="B205" s="791" t="s">
        <v>490</v>
      </c>
      <c r="C205" s="756"/>
      <c r="D205" s="756"/>
      <c r="E205" s="757"/>
      <c r="F205" s="793">
        <v>0</v>
      </c>
      <c r="G205" s="757"/>
      <c r="H205" s="556">
        <f t="shared" ref="H205:I205" si="7">E205*G205</f>
        <v>0</v>
      </c>
      <c r="I205" s="789">
        <f t="shared" si="7"/>
        <v>0</v>
      </c>
      <c r="J205" s="757"/>
      <c r="K205" s="462"/>
    </row>
    <row r="206" spans="1:11" ht="24.75" hidden="1" customHeight="1" outlineLevel="1">
      <c r="A206" s="415"/>
      <c r="B206" s="816" t="s">
        <v>959</v>
      </c>
      <c r="C206" s="756"/>
      <c r="D206" s="756"/>
      <c r="E206" s="757"/>
      <c r="F206" s="789">
        <v>0</v>
      </c>
      <c r="G206" s="757"/>
      <c r="H206" s="556">
        <f t="shared" ref="H206:I206" si="8">E206*G206</f>
        <v>0</v>
      </c>
      <c r="I206" s="789">
        <f t="shared" si="8"/>
        <v>0</v>
      </c>
      <c r="J206" s="757"/>
      <c r="K206" s="462"/>
    </row>
    <row r="207" spans="1:11" ht="15.75" collapsed="1">
      <c r="A207" s="415"/>
      <c r="B207" s="794" t="s">
        <v>492</v>
      </c>
      <c r="C207" s="756"/>
      <c r="D207" s="756"/>
      <c r="E207" s="756"/>
      <c r="F207" s="756"/>
      <c r="G207" s="757"/>
      <c r="H207" s="557">
        <f>SUM(H201:H206)</f>
        <v>1</v>
      </c>
      <c r="I207" s="790">
        <f>SUM(I201:J206)</f>
        <v>9639.7200000000012</v>
      </c>
      <c r="J207" s="757"/>
      <c r="K207" s="558"/>
    </row>
    <row r="208" spans="1:11" ht="15">
      <c r="A208" s="415"/>
      <c r="B208" s="802"/>
      <c r="C208" s="803"/>
      <c r="D208" s="803"/>
      <c r="E208" s="803"/>
      <c r="F208" s="803"/>
      <c r="G208" s="803"/>
      <c r="H208" s="803"/>
      <c r="I208" s="803"/>
      <c r="J208" s="804"/>
      <c r="K208" s="327"/>
    </row>
    <row r="209" spans="1:11" ht="24.75" customHeight="1">
      <c r="A209" s="415"/>
      <c r="B209" s="805" t="s">
        <v>493</v>
      </c>
      <c r="C209" s="806"/>
      <c r="D209" s="806"/>
      <c r="E209" s="806"/>
      <c r="F209" s="806"/>
      <c r="G209" s="806"/>
      <c r="H209" s="806"/>
      <c r="I209" s="806"/>
      <c r="J209" s="807"/>
      <c r="K209" s="427"/>
    </row>
    <row r="210" spans="1:11" ht="15">
      <c r="A210" s="415"/>
      <c r="B210" s="811"/>
      <c r="C210" s="756"/>
      <c r="D210" s="756"/>
      <c r="E210" s="756"/>
      <c r="F210" s="756"/>
      <c r="G210" s="756"/>
      <c r="H210" s="756"/>
      <c r="I210" s="756"/>
      <c r="J210" s="757"/>
      <c r="K210" s="445"/>
    </row>
    <row r="211" spans="1:11" ht="24.75" customHeight="1">
      <c r="A211" s="415"/>
      <c r="B211" s="808" t="s">
        <v>494</v>
      </c>
      <c r="C211" s="756"/>
      <c r="D211" s="756"/>
      <c r="E211" s="756"/>
      <c r="F211" s="756"/>
      <c r="G211" s="757"/>
      <c r="H211" s="809">
        <f>$I$207</f>
        <v>9639.7200000000012</v>
      </c>
      <c r="I211" s="756"/>
      <c r="J211" s="757"/>
      <c r="K211" s="559"/>
    </row>
    <row r="212" spans="1:11" ht="18">
      <c r="A212" s="415"/>
      <c r="B212" s="812"/>
      <c r="C212" s="760"/>
      <c r="D212" s="760"/>
      <c r="E212" s="760"/>
      <c r="F212" s="760"/>
      <c r="G212" s="760"/>
      <c r="H212" s="760"/>
      <c r="I212" s="760"/>
      <c r="J212" s="813"/>
      <c r="K212" s="390"/>
    </row>
    <row r="213" spans="1:11" ht="24.75" customHeight="1">
      <c r="A213" s="415"/>
      <c r="B213" s="808" t="s">
        <v>495</v>
      </c>
      <c r="C213" s="756"/>
      <c r="D213" s="756"/>
      <c r="E213" s="756"/>
      <c r="F213" s="756"/>
      <c r="G213" s="757"/>
      <c r="H213" s="814">
        <f>$I$11</f>
        <v>20</v>
      </c>
      <c r="I213" s="756"/>
      <c r="J213" s="757"/>
      <c r="K213" s="560"/>
    </row>
    <row r="214" spans="1:11" ht="18">
      <c r="A214" s="415"/>
      <c r="B214" s="815"/>
      <c r="C214" s="756"/>
      <c r="D214" s="756"/>
      <c r="E214" s="756"/>
      <c r="F214" s="756"/>
      <c r="G214" s="756"/>
      <c r="H214" s="756"/>
      <c r="I214" s="756"/>
      <c r="J214" s="757"/>
      <c r="K214" s="561"/>
    </row>
    <row r="215" spans="1:11" ht="28.5" customHeight="1">
      <c r="A215" s="415"/>
      <c r="B215" s="808" t="s">
        <v>960</v>
      </c>
      <c r="C215" s="756"/>
      <c r="D215" s="756"/>
      <c r="E215" s="756"/>
      <c r="F215" s="756"/>
      <c r="G215" s="757"/>
      <c r="H215" s="809">
        <f>ROUND(H211*H213,2)</f>
        <v>192794.4</v>
      </c>
      <c r="I215" s="756"/>
      <c r="J215" s="757"/>
      <c r="K215" s="559"/>
    </row>
    <row r="216" spans="1:11" ht="15">
      <c r="A216" s="415"/>
      <c r="B216" s="810"/>
      <c r="C216" s="756"/>
      <c r="D216" s="756"/>
      <c r="E216" s="756"/>
      <c r="F216" s="756"/>
      <c r="G216" s="756"/>
      <c r="H216" s="756"/>
      <c r="I216" s="756"/>
      <c r="J216" s="757"/>
      <c r="K216" s="420"/>
    </row>
    <row r="217" spans="1:11" ht="24.75" customHeight="1">
      <c r="A217" s="413"/>
      <c r="B217" s="413"/>
      <c r="C217" s="413"/>
      <c r="D217" s="413"/>
      <c r="E217" s="413"/>
      <c r="F217" s="413"/>
      <c r="G217" s="413"/>
      <c r="H217" s="413"/>
      <c r="I217" s="413"/>
      <c r="J217" s="413"/>
      <c r="K217" s="413"/>
    </row>
    <row r="218" spans="1:11" ht="24.75" customHeight="1">
      <c r="A218" s="413"/>
      <c r="B218" s="413"/>
      <c r="C218" s="413"/>
      <c r="D218" s="413"/>
      <c r="E218" s="413"/>
      <c r="F218" s="413"/>
      <c r="G218" s="413"/>
      <c r="H218" s="413"/>
      <c r="I218" s="413"/>
      <c r="J218" s="413"/>
      <c r="K218" s="413"/>
    </row>
    <row r="219" spans="1:11" ht="24.75" customHeight="1">
      <c r="A219" s="413"/>
      <c r="B219" s="413"/>
      <c r="C219" s="413"/>
      <c r="D219" s="413"/>
      <c r="E219" s="413"/>
      <c r="F219" s="413"/>
      <c r="G219" s="413"/>
      <c r="H219" s="413"/>
      <c r="I219" s="413"/>
      <c r="J219" s="413"/>
      <c r="K219" s="413"/>
    </row>
    <row r="220" spans="1:11" ht="24.75" customHeight="1">
      <c r="A220" s="413"/>
      <c r="B220" s="413"/>
      <c r="C220" s="413"/>
      <c r="D220" s="413"/>
      <c r="E220" s="413"/>
      <c r="F220" s="413"/>
      <c r="G220" s="413"/>
      <c r="H220" s="413"/>
      <c r="I220" s="413"/>
      <c r="J220" s="413"/>
      <c r="K220" s="413"/>
    </row>
    <row r="221" spans="1:11" ht="24.75" customHeight="1">
      <c r="A221" s="413"/>
      <c r="B221" s="413"/>
      <c r="C221" s="413"/>
      <c r="D221" s="413"/>
      <c r="E221" s="413"/>
      <c r="F221" s="413"/>
      <c r="G221" s="413"/>
      <c r="H221" s="413"/>
      <c r="I221" s="413"/>
      <c r="J221" s="413"/>
      <c r="K221" s="413"/>
    </row>
    <row r="222" spans="1:11" ht="24.75" customHeight="1">
      <c r="A222" s="413"/>
      <c r="B222" s="413"/>
      <c r="C222" s="413"/>
      <c r="D222" s="413"/>
      <c r="E222" s="413"/>
      <c r="F222" s="413"/>
      <c r="G222" s="413"/>
      <c r="H222" s="413"/>
      <c r="I222" s="413"/>
      <c r="J222" s="413"/>
      <c r="K222" s="413"/>
    </row>
    <row r="223" spans="1:11" ht="24.75" customHeight="1">
      <c r="A223" s="413"/>
      <c r="B223" s="413"/>
      <c r="C223" s="413"/>
      <c r="D223" s="413"/>
      <c r="E223" s="413"/>
      <c r="F223" s="413"/>
      <c r="G223" s="413"/>
      <c r="H223" s="413"/>
      <c r="I223" s="413"/>
      <c r="J223" s="413"/>
      <c r="K223" s="413"/>
    </row>
    <row r="224" spans="1:11" ht="24.75" customHeight="1">
      <c r="A224" s="413"/>
      <c r="B224" s="413"/>
      <c r="C224" s="413"/>
      <c r="D224" s="413"/>
      <c r="E224" s="413"/>
      <c r="F224" s="413"/>
      <c r="G224" s="413"/>
      <c r="H224" s="413"/>
      <c r="I224" s="413"/>
      <c r="J224" s="413"/>
      <c r="K224" s="413"/>
    </row>
    <row r="225" spans="1:11" ht="24.75" customHeight="1">
      <c r="A225" s="413"/>
      <c r="B225" s="413"/>
      <c r="C225" s="413"/>
      <c r="D225" s="413"/>
      <c r="E225" s="413"/>
      <c r="F225" s="413"/>
      <c r="G225" s="413"/>
      <c r="H225" s="413"/>
      <c r="I225" s="413"/>
      <c r="J225" s="413"/>
      <c r="K225" s="413"/>
    </row>
    <row r="226" spans="1:11" ht="24.75" customHeight="1">
      <c r="A226" s="413"/>
      <c r="B226" s="413"/>
      <c r="C226" s="413"/>
      <c r="D226" s="413"/>
      <c r="E226" s="413"/>
      <c r="F226" s="413"/>
      <c r="G226" s="413"/>
      <c r="H226" s="413"/>
      <c r="I226" s="413"/>
      <c r="J226" s="413"/>
      <c r="K226" s="413"/>
    </row>
    <row r="227" spans="1:11" ht="24.75" customHeight="1">
      <c r="A227" s="413"/>
      <c r="B227" s="413"/>
      <c r="C227" s="413"/>
      <c r="D227" s="413"/>
      <c r="E227" s="413"/>
      <c r="F227" s="413"/>
      <c r="G227" s="413"/>
      <c r="H227" s="413"/>
      <c r="I227" s="413"/>
      <c r="J227" s="413"/>
      <c r="K227" s="413"/>
    </row>
    <row r="228" spans="1:11" ht="24.75" customHeight="1">
      <c r="A228" s="413"/>
      <c r="B228" s="413"/>
      <c r="C228" s="413"/>
      <c r="D228" s="413"/>
      <c r="E228" s="413"/>
      <c r="F228" s="413"/>
      <c r="G228" s="413"/>
      <c r="H228" s="413"/>
      <c r="I228" s="413"/>
      <c r="J228" s="413"/>
      <c r="K228" s="413"/>
    </row>
    <row r="229" spans="1:11" ht="24.75" customHeight="1">
      <c r="A229" s="413"/>
      <c r="B229" s="413"/>
      <c r="C229" s="413"/>
      <c r="D229" s="413"/>
      <c r="E229" s="413"/>
      <c r="F229" s="413"/>
      <c r="G229" s="413"/>
      <c r="H229" s="413"/>
      <c r="I229" s="413"/>
      <c r="J229" s="413"/>
      <c r="K229" s="413"/>
    </row>
    <row r="230" spans="1:11" ht="24.75" customHeight="1">
      <c r="A230" s="413"/>
      <c r="B230" s="413"/>
      <c r="C230" s="413"/>
      <c r="D230" s="413"/>
      <c r="E230" s="413"/>
      <c r="F230" s="413"/>
      <c r="G230" s="413"/>
      <c r="H230" s="413"/>
      <c r="I230" s="413"/>
      <c r="J230" s="413"/>
      <c r="K230" s="413"/>
    </row>
    <row r="231" spans="1:11" ht="24.75" customHeight="1">
      <c r="A231" s="413"/>
      <c r="B231" s="413"/>
      <c r="C231" s="413"/>
      <c r="D231" s="413"/>
      <c r="E231" s="413"/>
      <c r="F231" s="413"/>
      <c r="G231" s="413"/>
      <c r="H231" s="413"/>
      <c r="I231" s="413"/>
      <c r="J231" s="413"/>
      <c r="K231" s="413"/>
    </row>
    <row r="232" spans="1:11" ht="24.75" customHeight="1">
      <c r="A232" s="413"/>
      <c r="B232" s="413"/>
      <c r="C232" s="413"/>
      <c r="D232" s="413"/>
      <c r="E232" s="413"/>
      <c r="F232" s="413"/>
      <c r="G232" s="413"/>
      <c r="H232" s="413"/>
      <c r="I232" s="413"/>
      <c r="J232" s="413"/>
      <c r="K232" s="413"/>
    </row>
    <row r="233" spans="1:11" ht="24.75" customHeight="1">
      <c r="A233" s="413"/>
      <c r="B233" s="413"/>
      <c r="C233" s="413"/>
      <c r="D233" s="413"/>
      <c r="E233" s="413"/>
      <c r="F233" s="413"/>
      <c r="G233" s="413"/>
      <c r="H233" s="413"/>
      <c r="I233" s="413"/>
      <c r="J233" s="413"/>
      <c r="K233" s="413"/>
    </row>
    <row r="234" spans="1:11" ht="24.75" customHeight="1">
      <c r="A234" s="413"/>
      <c r="B234" s="413"/>
      <c r="C234" s="413"/>
      <c r="D234" s="413"/>
      <c r="E234" s="413"/>
      <c r="F234" s="413"/>
      <c r="G234" s="413"/>
      <c r="H234" s="413"/>
      <c r="I234" s="413"/>
      <c r="J234" s="413"/>
      <c r="K234" s="413"/>
    </row>
    <row r="235" spans="1:11" ht="24.75" customHeight="1">
      <c r="A235" s="413"/>
      <c r="B235" s="413"/>
      <c r="C235" s="413"/>
      <c r="D235" s="413"/>
      <c r="E235" s="413"/>
      <c r="F235" s="413"/>
      <c r="G235" s="413"/>
      <c r="H235" s="413"/>
      <c r="I235" s="413"/>
      <c r="J235" s="413"/>
      <c r="K235" s="413"/>
    </row>
    <row r="236" spans="1:11" ht="24.75" customHeight="1">
      <c r="A236" s="413"/>
      <c r="B236" s="413"/>
      <c r="C236" s="413"/>
      <c r="D236" s="413"/>
      <c r="E236" s="413"/>
      <c r="F236" s="413"/>
      <c r="G236" s="413"/>
      <c r="H236" s="413"/>
      <c r="I236" s="413"/>
      <c r="J236" s="413"/>
      <c r="K236" s="413"/>
    </row>
    <row r="237" spans="1:11" ht="24.75" customHeight="1">
      <c r="A237" s="413"/>
      <c r="B237" s="413"/>
      <c r="C237" s="413"/>
      <c r="D237" s="413"/>
      <c r="E237" s="413"/>
      <c r="F237" s="413"/>
      <c r="G237" s="413"/>
      <c r="H237" s="413"/>
      <c r="I237" s="413"/>
      <c r="J237" s="413"/>
      <c r="K237" s="413"/>
    </row>
    <row r="238" spans="1:11" ht="24.75" customHeight="1">
      <c r="A238" s="413"/>
      <c r="B238" s="413"/>
      <c r="C238" s="413"/>
      <c r="D238" s="413"/>
      <c r="E238" s="413"/>
      <c r="F238" s="413"/>
      <c r="G238" s="413"/>
      <c r="H238" s="413"/>
      <c r="I238" s="413"/>
      <c r="J238" s="413"/>
      <c r="K238" s="413"/>
    </row>
    <row r="239" spans="1:11" ht="24.75" customHeight="1">
      <c r="A239" s="413"/>
      <c r="B239" s="413"/>
      <c r="C239" s="413"/>
      <c r="D239" s="413"/>
      <c r="E239" s="413"/>
      <c r="F239" s="413"/>
      <c r="G239" s="413"/>
      <c r="H239" s="413"/>
      <c r="I239" s="413"/>
      <c r="J239" s="413"/>
      <c r="K239" s="413"/>
    </row>
    <row r="240" spans="1:11" ht="24.75" customHeight="1">
      <c r="A240" s="413"/>
      <c r="B240" s="413"/>
      <c r="C240" s="413"/>
      <c r="D240" s="413"/>
      <c r="E240" s="413"/>
      <c r="F240" s="413"/>
      <c r="G240" s="413"/>
      <c r="H240" s="413"/>
      <c r="I240" s="413"/>
      <c r="J240" s="413"/>
      <c r="K240" s="413"/>
    </row>
    <row r="241" spans="1:11" ht="24.75" customHeight="1">
      <c r="A241" s="413"/>
      <c r="B241" s="413"/>
      <c r="C241" s="413"/>
      <c r="D241" s="413"/>
      <c r="E241" s="413"/>
      <c r="F241" s="413"/>
      <c r="G241" s="413"/>
      <c r="H241" s="413"/>
      <c r="I241" s="413"/>
      <c r="J241" s="413"/>
      <c r="K241" s="413"/>
    </row>
    <row r="242" spans="1:11" ht="24.75" customHeight="1">
      <c r="A242" s="413"/>
      <c r="B242" s="413"/>
      <c r="C242" s="413"/>
      <c r="D242" s="413"/>
      <c r="E242" s="413"/>
      <c r="F242" s="413"/>
      <c r="G242" s="413"/>
      <c r="H242" s="413"/>
      <c r="I242" s="413"/>
      <c r="J242" s="413"/>
      <c r="K242" s="413"/>
    </row>
    <row r="243" spans="1:11" ht="24.75" customHeight="1">
      <c r="A243" s="413"/>
      <c r="B243" s="413"/>
      <c r="C243" s="413"/>
      <c r="D243" s="413"/>
      <c r="E243" s="413"/>
      <c r="F243" s="413"/>
      <c r="G243" s="413"/>
      <c r="H243" s="413"/>
      <c r="I243" s="413"/>
      <c r="J243" s="413"/>
      <c r="K243" s="413"/>
    </row>
    <row r="244" spans="1:11" ht="24.75" customHeight="1">
      <c r="A244" s="413"/>
      <c r="B244" s="413"/>
      <c r="C244" s="413"/>
      <c r="D244" s="413"/>
      <c r="E244" s="413"/>
      <c r="F244" s="413"/>
      <c r="G244" s="413"/>
      <c r="H244" s="413"/>
      <c r="I244" s="413"/>
      <c r="J244" s="413"/>
      <c r="K244" s="413"/>
    </row>
    <row r="245" spans="1:11" ht="24.75" customHeight="1">
      <c r="A245" s="413"/>
      <c r="B245" s="413"/>
      <c r="C245" s="413"/>
      <c r="D245" s="413"/>
      <c r="E245" s="413"/>
      <c r="F245" s="413"/>
      <c r="G245" s="413"/>
      <c r="H245" s="413"/>
      <c r="I245" s="413"/>
      <c r="J245" s="413"/>
      <c r="K245" s="413"/>
    </row>
    <row r="246" spans="1:11" ht="24.75" customHeight="1">
      <c r="A246" s="413"/>
      <c r="B246" s="413"/>
      <c r="C246" s="413"/>
      <c r="D246" s="413"/>
      <c r="E246" s="413"/>
      <c r="F246" s="413"/>
      <c r="G246" s="413"/>
      <c r="H246" s="413"/>
      <c r="I246" s="413"/>
      <c r="J246" s="413"/>
      <c r="K246" s="413"/>
    </row>
    <row r="247" spans="1:11" ht="24.75" customHeight="1">
      <c r="A247" s="413"/>
      <c r="B247" s="413"/>
      <c r="C247" s="413"/>
      <c r="D247" s="413"/>
      <c r="E247" s="413"/>
      <c r="F247" s="413"/>
      <c r="G247" s="413"/>
      <c r="H247" s="413"/>
      <c r="I247" s="413"/>
      <c r="J247" s="413"/>
      <c r="K247" s="413"/>
    </row>
    <row r="248" spans="1:11" ht="24.75" customHeight="1">
      <c r="A248" s="413"/>
      <c r="B248" s="413"/>
      <c r="C248" s="413"/>
      <c r="D248" s="413"/>
      <c r="E248" s="413"/>
      <c r="F248" s="413"/>
      <c r="G248" s="413"/>
      <c r="H248" s="413"/>
      <c r="I248" s="413"/>
      <c r="J248" s="413"/>
      <c r="K248" s="413"/>
    </row>
    <row r="249" spans="1:11" ht="24.75" customHeight="1">
      <c r="A249" s="413"/>
      <c r="B249" s="413"/>
      <c r="C249" s="413"/>
      <c r="D249" s="413"/>
      <c r="E249" s="413"/>
      <c r="F249" s="413"/>
      <c r="G249" s="413"/>
      <c r="H249" s="413"/>
      <c r="I249" s="413"/>
      <c r="J249" s="413"/>
      <c r="K249" s="413"/>
    </row>
    <row r="250" spans="1:11" ht="24.75" customHeight="1">
      <c r="A250" s="413"/>
      <c r="B250" s="413"/>
      <c r="C250" s="413"/>
      <c r="D250" s="413"/>
      <c r="E250" s="413"/>
      <c r="F250" s="413"/>
      <c r="G250" s="413"/>
      <c r="H250" s="413"/>
      <c r="I250" s="413"/>
      <c r="J250" s="413"/>
      <c r="K250" s="413"/>
    </row>
    <row r="251" spans="1:11" ht="24.75" customHeight="1">
      <c r="A251" s="413"/>
      <c r="B251" s="413"/>
      <c r="C251" s="413"/>
      <c r="D251" s="413"/>
      <c r="E251" s="413"/>
      <c r="F251" s="413"/>
      <c r="G251" s="413"/>
      <c r="H251" s="413"/>
      <c r="I251" s="413"/>
      <c r="J251" s="413"/>
      <c r="K251" s="413"/>
    </row>
    <row r="252" spans="1:11" ht="24.75" customHeight="1">
      <c r="A252" s="413"/>
      <c r="B252" s="413"/>
      <c r="C252" s="413"/>
      <c r="D252" s="413"/>
      <c r="E252" s="413"/>
      <c r="F252" s="413"/>
      <c r="G252" s="413"/>
      <c r="H252" s="413"/>
      <c r="I252" s="413"/>
      <c r="J252" s="413"/>
      <c r="K252" s="413"/>
    </row>
    <row r="253" spans="1:11" ht="24.75" customHeight="1">
      <c r="A253" s="413"/>
      <c r="B253" s="413"/>
      <c r="C253" s="413"/>
      <c r="D253" s="413"/>
      <c r="E253" s="413"/>
      <c r="F253" s="413"/>
      <c r="G253" s="413"/>
      <c r="H253" s="413"/>
      <c r="I253" s="413"/>
      <c r="J253" s="413"/>
      <c r="K253" s="413"/>
    </row>
    <row r="254" spans="1:11" ht="24.75" customHeight="1">
      <c r="A254" s="413"/>
      <c r="B254" s="413"/>
      <c r="C254" s="413"/>
      <c r="D254" s="413"/>
      <c r="E254" s="413"/>
      <c r="F254" s="413"/>
      <c r="G254" s="413"/>
      <c r="H254" s="413"/>
      <c r="I254" s="413"/>
      <c r="J254" s="413"/>
      <c r="K254" s="413"/>
    </row>
    <row r="255" spans="1:11" ht="24.75" customHeight="1">
      <c r="A255" s="413"/>
      <c r="B255" s="413"/>
      <c r="C255" s="413"/>
      <c r="D255" s="413"/>
      <c r="E255" s="413"/>
      <c r="F255" s="413"/>
      <c r="G255" s="413"/>
      <c r="H255" s="413"/>
      <c r="I255" s="413"/>
      <c r="J255" s="413"/>
      <c r="K255" s="413"/>
    </row>
    <row r="256" spans="1:11" ht="24.75" customHeight="1">
      <c r="A256" s="413"/>
      <c r="B256" s="413"/>
      <c r="C256" s="413"/>
      <c r="D256" s="413"/>
      <c r="E256" s="413"/>
      <c r="F256" s="413"/>
      <c r="G256" s="413"/>
      <c r="H256" s="413"/>
      <c r="I256" s="413"/>
      <c r="J256" s="413"/>
      <c r="K256" s="413"/>
    </row>
    <row r="257" spans="1:11" ht="24.75" customHeight="1">
      <c r="A257" s="413"/>
      <c r="B257" s="413"/>
      <c r="C257" s="413"/>
      <c r="D257" s="413"/>
      <c r="E257" s="413"/>
      <c r="F257" s="413"/>
      <c r="G257" s="413"/>
      <c r="H257" s="413"/>
      <c r="I257" s="413"/>
      <c r="J257" s="413"/>
      <c r="K257" s="413"/>
    </row>
    <row r="258" spans="1:11" ht="24.75" customHeight="1">
      <c r="A258" s="413"/>
      <c r="B258" s="413"/>
      <c r="C258" s="413"/>
      <c r="D258" s="413"/>
      <c r="E258" s="413"/>
      <c r="F258" s="413"/>
      <c r="G258" s="413"/>
      <c r="H258" s="413"/>
      <c r="I258" s="413"/>
      <c r="J258" s="413"/>
      <c r="K258" s="413"/>
    </row>
    <row r="259" spans="1:11" ht="24.75" customHeight="1">
      <c r="A259" s="413"/>
      <c r="B259" s="413"/>
      <c r="C259" s="413"/>
      <c r="D259" s="413"/>
      <c r="E259" s="413"/>
      <c r="F259" s="413"/>
      <c r="G259" s="413"/>
      <c r="H259" s="413"/>
      <c r="I259" s="413"/>
      <c r="J259" s="413"/>
      <c r="K259" s="413"/>
    </row>
    <row r="260" spans="1:11" ht="24.75" customHeight="1">
      <c r="A260" s="413"/>
      <c r="B260" s="413"/>
      <c r="C260" s="413"/>
      <c r="D260" s="413"/>
      <c r="E260" s="413"/>
      <c r="F260" s="413"/>
      <c r="G260" s="413"/>
      <c r="H260" s="413"/>
      <c r="I260" s="413"/>
      <c r="J260" s="413"/>
      <c r="K260" s="413"/>
    </row>
    <row r="261" spans="1:11" ht="24.75" customHeight="1">
      <c r="A261" s="413"/>
      <c r="B261" s="413"/>
      <c r="C261" s="413"/>
      <c r="D261" s="413"/>
      <c r="E261" s="413"/>
      <c r="F261" s="413"/>
      <c r="G261" s="413"/>
      <c r="H261" s="413"/>
      <c r="I261" s="413"/>
      <c r="J261" s="413"/>
      <c r="K261" s="413"/>
    </row>
    <row r="262" spans="1:11" ht="24.75" customHeight="1">
      <c r="A262" s="413"/>
      <c r="B262" s="413"/>
      <c r="C262" s="413"/>
      <c r="D262" s="413"/>
      <c r="E262" s="413"/>
      <c r="F262" s="413"/>
      <c r="G262" s="413"/>
      <c r="H262" s="413"/>
      <c r="I262" s="413"/>
      <c r="J262" s="413"/>
      <c r="K262" s="413"/>
    </row>
    <row r="263" spans="1:11" ht="24.75" customHeight="1">
      <c r="A263" s="413"/>
      <c r="B263" s="413"/>
      <c r="C263" s="413"/>
      <c r="D263" s="413"/>
      <c r="E263" s="413"/>
      <c r="F263" s="413"/>
      <c r="G263" s="413"/>
      <c r="H263" s="413"/>
      <c r="I263" s="413"/>
      <c r="J263" s="413"/>
      <c r="K263" s="413"/>
    </row>
    <row r="264" spans="1:11" ht="24.75" customHeight="1">
      <c r="A264" s="413"/>
      <c r="B264" s="413"/>
      <c r="C264" s="413"/>
      <c r="D264" s="413"/>
      <c r="E264" s="413"/>
      <c r="F264" s="413"/>
      <c r="G264" s="413"/>
      <c r="H264" s="413"/>
      <c r="I264" s="413"/>
      <c r="J264" s="413"/>
      <c r="K264" s="413"/>
    </row>
    <row r="265" spans="1:11" ht="24.75" customHeight="1">
      <c r="A265" s="413"/>
      <c r="B265" s="413"/>
      <c r="C265" s="413"/>
      <c r="D265" s="413"/>
      <c r="E265" s="413"/>
      <c r="F265" s="413"/>
      <c r="G265" s="413"/>
      <c r="H265" s="413"/>
      <c r="I265" s="413"/>
      <c r="J265" s="413"/>
      <c r="K265" s="413"/>
    </row>
    <row r="266" spans="1:11" ht="24.75" customHeight="1">
      <c r="A266" s="413"/>
      <c r="B266" s="413"/>
      <c r="C266" s="413"/>
      <c r="D266" s="413"/>
      <c r="E266" s="413"/>
      <c r="F266" s="413"/>
      <c r="G266" s="413"/>
      <c r="H266" s="413"/>
      <c r="I266" s="413"/>
      <c r="J266" s="413"/>
      <c r="K266" s="413"/>
    </row>
    <row r="267" spans="1:11" ht="24.75" customHeight="1">
      <c r="A267" s="413"/>
      <c r="B267" s="413"/>
      <c r="C267" s="413"/>
      <c r="D267" s="413"/>
      <c r="E267" s="413"/>
      <c r="F267" s="413"/>
      <c r="G267" s="413"/>
      <c r="H267" s="413"/>
      <c r="I267" s="413"/>
      <c r="J267" s="413"/>
      <c r="K267" s="413"/>
    </row>
    <row r="268" spans="1:11" ht="24.75" customHeight="1">
      <c r="A268" s="413"/>
      <c r="B268" s="413"/>
      <c r="C268" s="413"/>
      <c r="D268" s="413"/>
      <c r="E268" s="413"/>
      <c r="F268" s="413"/>
      <c r="G268" s="413"/>
      <c r="H268" s="413"/>
      <c r="I268" s="413"/>
      <c r="J268" s="413"/>
      <c r="K268" s="413"/>
    </row>
    <row r="269" spans="1:11" ht="24.75" customHeight="1">
      <c r="A269" s="413"/>
      <c r="B269" s="413"/>
      <c r="C269" s="413"/>
      <c r="D269" s="413"/>
      <c r="E269" s="413"/>
      <c r="F269" s="413"/>
      <c r="G269" s="413"/>
      <c r="H269" s="413"/>
      <c r="I269" s="413"/>
      <c r="J269" s="413"/>
      <c r="K269" s="413"/>
    </row>
    <row r="270" spans="1:11" ht="24.75" customHeight="1">
      <c r="A270" s="413"/>
      <c r="B270" s="413"/>
      <c r="C270" s="413"/>
      <c r="D270" s="413"/>
      <c r="E270" s="413"/>
      <c r="F270" s="413"/>
      <c r="G270" s="413"/>
      <c r="H270" s="413"/>
      <c r="I270" s="413"/>
      <c r="J270" s="413"/>
      <c r="K270" s="413"/>
    </row>
    <row r="271" spans="1:11" ht="24.75" customHeight="1">
      <c r="A271" s="413"/>
      <c r="B271" s="413"/>
      <c r="C271" s="413"/>
      <c r="D271" s="413"/>
      <c r="E271" s="413"/>
      <c r="F271" s="413"/>
      <c r="G271" s="413"/>
      <c r="H271" s="413"/>
      <c r="I271" s="413"/>
      <c r="J271" s="413"/>
      <c r="K271" s="413"/>
    </row>
    <row r="272" spans="1:11" ht="24.75" customHeight="1">
      <c r="A272" s="413"/>
      <c r="B272" s="413"/>
      <c r="C272" s="413"/>
      <c r="D272" s="413"/>
      <c r="E272" s="413"/>
      <c r="F272" s="413"/>
      <c r="G272" s="413"/>
      <c r="H272" s="413"/>
      <c r="I272" s="413"/>
      <c r="J272" s="413"/>
      <c r="K272" s="413"/>
    </row>
    <row r="273" spans="1:11" ht="24.75" customHeight="1">
      <c r="A273" s="413"/>
      <c r="B273" s="413"/>
      <c r="C273" s="413"/>
      <c r="D273" s="413"/>
      <c r="E273" s="413"/>
      <c r="F273" s="413"/>
      <c r="G273" s="413"/>
      <c r="H273" s="413"/>
      <c r="I273" s="413"/>
      <c r="J273" s="413"/>
      <c r="K273" s="413"/>
    </row>
    <row r="274" spans="1:11" ht="24.75" customHeight="1">
      <c r="A274" s="413"/>
      <c r="B274" s="413"/>
      <c r="C274" s="413"/>
      <c r="D274" s="413"/>
      <c r="E274" s="413"/>
      <c r="F274" s="413"/>
      <c r="G274" s="413"/>
      <c r="H274" s="413"/>
      <c r="I274" s="413"/>
      <c r="J274" s="413"/>
      <c r="K274" s="413"/>
    </row>
    <row r="275" spans="1:11" ht="24.75" customHeight="1">
      <c r="A275" s="413"/>
      <c r="B275" s="413"/>
      <c r="C275" s="413"/>
      <c r="D275" s="413"/>
      <c r="E275" s="413"/>
      <c r="F275" s="413"/>
      <c r="G275" s="413"/>
      <c r="H275" s="413"/>
      <c r="I275" s="413"/>
      <c r="J275" s="413"/>
      <c r="K275" s="413"/>
    </row>
    <row r="276" spans="1:11" ht="24.75" customHeight="1">
      <c r="A276" s="413"/>
      <c r="B276" s="413"/>
      <c r="C276" s="413"/>
      <c r="D276" s="413"/>
      <c r="E276" s="413"/>
      <c r="F276" s="413"/>
      <c r="G276" s="413"/>
      <c r="H276" s="413"/>
      <c r="I276" s="413"/>
      <c r="J276" s="413"/>
      <c r="K276" s="413"/>
    </row>
    <row r="277" spans="1:11" ht="24.75" customHeight="1">
      <c r="A277" s="413"/>
      <c r="B277" s="413"/>
      <c r="C277" s="413"/>
      <c r="D277" s="413"/>
      <c r="E277" s="413"/>
      <c r="F277" s="413"/>
      <c r="G277" s="413"/>
      <c r="H277" s="413"/>
      <c r="I277" s="413"/>
      <c r="J277" s="413"/>
      <c r="K277" s="413"/>
    </row>
    <row r="278" spans="1:11" ht="24.75" customHeight="1">
      <c r="A278" s="413"/>
      <c r="B278" s="413"/>
      <c r="C278" s="413"/>
      <c r="D278" s="413"/>
      <c r="E278" s="413"/>
      <c r="F278" s="413"/>
      <c r="G278" s="413"/>
      <c r="H278" s="413"/>
      <c r="I278" s="413"/>
      <c r="J278" s="413"/>
      <c r="K278" s="413"/>
    </row>
    <row r="279" spans="1:11" ht="24.75" customHeight="1">
      <c r="A279" s="413"/>
      <c r="B279" s="413"/>
      <c r="C279" s="413"/>
      <c r="D279" s="413"/>
      <c r="E279" s="413"/>
      <c r="F279" s="413"/>
      <c r="G279" s="413"/>
      <c r="H279" s="413"/>
      <c r="I279" s="413"/>
      <c r="J279" s="413"/>
      <c r="K279" s="413"/>
    </row>
    <row r="280" spans="1:11" ht="24.75" customHeight="1">
      <c r="A280" s="413"/>
      <c r="B280" s="413"/>
      <c r="C280" s="413"/>
      <c r="D280" s="413"/>
      <c r="E280" s="413"/>
      <c r="F280" s="413"/>
      <c r="G280" s="413"/>
      <c r="H280" s="413"/>
      <c r="I280" s="413"/>
      <c r="J280" s="413"/>
      <c r="K280" s="413"/>
    </row>
    <row r="281" spans="1:11" ht="24.75" customHeight="1">
      <c r="A281" s="413"/>
      <c r="B281" s="413"/>
      <c r="C281" s="413"/>
      <c r="D281" s="413"/>
      <c r="E281" s="413"/>
      <c r="F281" s="413"/>
      <c r="G281" s="413"/>
      <c r="H281" s="413"/>
      <c r="I281" s="413"/>
      <c r="J281" s="413"/>
      <c r="K281" s="413"/>
    </row>
    <row r="282" spans="1:11" ht="24.75" customHeight="1">
      <c r="A282" s="413"/>
      <c r="B282" s="413"/>
      <c r="C282" s="413"/>
      <c r="D282" s="413"/>
      <c r="E282" s="413"/>
      <c r="F282" s="413"/>
      <c r="G282" s="413"/>
      <c r="H282" s="413"/>
      <c r="I282" s="413"/>
      <c r="J282" s="413"/>
      <c r="K282" s="413"/>
    </row>
    <row r="283" spans="1:11" ht="24.75" customHeight="1">
      <c r="A283" s="413"/>
      <c r="B283" s="413"/>
      <c r="C283" s="413"/>
      <c r="D283" s="413"/>
      <c r="E283" s="413"/>
      <c r="F283" s="413"/>
      <c r="G283" s="413"/>
      <c r="H283" s="413"/>
      <c r="I283" s="413"/>
      <c r="J283" s="413"/>
      <c r="K283" s="413"/>
    </row>
    <row r="284" spans="1:11" ht="24.75" customHeight="1">
      <c r="A284" s="413"/>
      <c r="B284" s="413"/>
      <c r="C284" s="413"/>
      <c r="D284" s="413"/>
      <c r="E284" s="413"/>
      <c r="F284" s="413"/>
      <c r="G284" s="413"/>
      <c r="H284" s="413"/>
      <c r="I284" s="413"/>
      <c r="J284" s="413"/>
      <c r="K284" s="413"/>
    </row>
    <row r="285" spans="1:11" ht="24.75" customHeight="1">
      <c r="A285" s="413"/>
      <c r="B285" s="413"/>
      <c r="C285" s="413"/>
      <c r="D285" s="413"/>
      <c r="E285" s="413"/>
      <c r="F285" s="413"/>
      <c r="G285" s="413"/>
      <c r="H285" s="413"/>
      <c r="I285" s="413"/>
      <c r="J285" s="413"/>
      <c r="K285" s="413"/>
    </row>
    <row r="286" spans="1:11" ht="24.75" customHeight="1">
      <c r="A286" s="413"/>
      <c r="B286" s="413"/>
      <c r="C286" s="413"/>
      <c r="D286" s="413"/>
      <c r="E286" s="413"/>
      <c r="F286" s="413"/>
      <c r="G286" s="413"/>
      <c r="H286" s="413"/>
      <c r="I286" s="413"/>
      <c r="J286" s="413"/>
      <c r="K286" s="413"/>
    </row>
    <row r="287" spans="1:11" ht="24.75" customHeight="1">
      <c r="A287" s="413"/>
      <c r="B287" s="413"/>
      <c r="C287" s="413"/>
      <c r="D287" s="413"/>
      <c r="E287" s="413"/>
      <c r="F287" s="413"/>
      <c r="G287" s="413"/>
      <c r="H287" s="413"/>
      <c r="I287" s="413"/>
      <c r="J287" s="413"/>
      <c r="K287" s="413"/>
    </row>
    <row r="288" spans="1:11" ht="24.75" customHeight="1">
      <c r="A288" s="413"/>
      <c r="B288" s="413"/>
      <c r="C288" s="413"/>
      <c r="D288" s="413"/>
      <c r="E288" s="413"/>
      <c r="F288" s="413"/>
      <c r="G288" s="413"/>
      <c r="H288" s="413"/>
      <c r="I288" s="413"/>
      <c r="J288" s="413"/>
      <c r="K288" s="413"/>
    </row>
    <row r="289" spans="1:11" ht="24.75" customHeight="1">
      <c r="A289" s="413"/>
      <c r="B289" s="413"/>
      <c r="C289" s="413"/>
      <c r="D289" s="413"/>
      <c r="E289" s="413"/>
      <c r="F289" s="413"/>
      <c r="G289" s="413"/>
      <c r="H289" s="413"/>
      <c r="I289" s="413"/>
      <c r="J289" s="413"/>
      <c r="K289" s="413"/>
    </row>
    <row r="290" spans="1:11" ht="24.75" customHeight="1">
      <c r="A290" s="413"/>
      <c r="B290" s="413"/>
      <c r="C290" s="413"/>
      <c r="D290" s="413"/>
      <c r="E290" s="413"/>
      <c r="F290" s="413"/>
      <c r="G290" s="413"/>
      <c r="H290" s="413"/>
      <c r="I290" s="413"/>
      <c r="J290" s="413"/>
      <c r="K290" s="413"/>
    </row>
    <row r="291" spans="1:11" ht="24.75" customHeight="1">
      <c r="A291" s="413"/>
      <c r="B291" s="413"/>
      <c r="C291" s="413"/>
      <c r="D291" s="413"/>
      <c r="E291" s="413"/>
      <c r="F291" s="413"/>
      <c r="G291" s="413"/>
      <c r="H291" s="413"/>
      <c r="I291" s="413"/>
      <c r="J291" s="413"/>
      <c r="K291" s="413"/>
    </row>
    <row r="292" spans="1:11" ht="24.75" customHeight="1">
      <c r="A292" s="413"/>
      <c r="B292" s="413"/>
      <c r="C292" s="413"/>
      <c r="D292" s="413"/>
      <c r="E292" s="413"/>
      <c r="F292" s="413"/>
      <c r="G292" s="413"/>
      <c r="H292" s="413"/>
      <c r="I292" s="413"/>
      <c r="J292" s="413"/>
      <c r="K292" s="413"/>
    </row>
    <row r="293" spans="1:11" ht="24.75" customHeight="1">
      <c r="A293" s="413"/>
      <c r="B293" s="413"/>
      <c r="C293" s="413"/>
      <c r="D293" s="413"/>
      <c r="E293" s="413"/>
      <c r="F293" s="413"/>
      <c r="G293" s="413"/>
      <c r="H293" s="413"/>
      <c r="I293" s="413"/>
      <c r="J293" s="413"/>
      <c r="K293" s="413"/>
    </row>
    <row r="294" spans="1:11" ht="24.75" customHeight="1">
      <c r="A294" s="413"/>
      <c r="B294" s="413"/>
      <c r="C294" s="413"/>
      <c r="D294" s="413"/>
      <c r="E294" s="413"/>
      <c r="F294" s="413"/>
      <c r="G294" s="413"/>
      <c r="H294" s="413"/>
      <c r="I294" s="413"/>
      <c r="J294" s="413"/>
      <c r="K294" s="413"/>
    </row>
    <row r="295" spans="1:11" ht="24.75" customHeight="1">
      <c r="A295" s="413"/>
      <c r="B295" s="413"/>
      <c r="C295" s="413"/>
      <c r="D295" s="413"/>
      <c r="E295" s="413"/>
      <c r="F295" s="413"/>
      <c r="G295" s="413"/>
      <c r="H295" s="413"/>
      <c r="I295" s="413"/>
      <c r="J295" s="413"/>
      <c r="K295" s="413"/>
    </row>
    <row r="296" spans="1:11" ht="24.75" customHeight="1">
      <c r="A296" s="413"/>
      <c r="B296" s="413"/>
      <c r="C296" s="413"/>
      <c r="D296" s="413"/>
      <c r="E296" s="413"/>
      <c r="F296" s="413"/>
      <c r="G296" s="413"/>
      <c r="H296" s="413"/>
      <c r="I296" s="413"/>
      <c r="J296" s="413"/>
      <c r="K296" s="413"/>
    </row>
    <row r="297" spans="1:11" ht="24.75" customHeight="1">
      <c r="A297" s="413"/>
      <c r="B297" s="413"/>
      <c r="C297" s="413"/>
      <c r="D297" s="413"/>
      <c r="E297" s="413"/>
      <c r="F297" s="413"/>
      <c r="G297" s="413"/>
      <c r="H297" s="413"/>
      <c r="I297" s="413"/>
      <c r="J297" s="413"/>
      <c r="K297" s="413"/>
    </row>
    <row r="298" spans="1:11" ht="24.75" customHeight="1">
      <c r="A298" s="413"/>
      <c r="B298" s="413"/>
      <c r="C298" s="413"/>
      <c r="D298" s="413"/>
      <c r="E298" s="413"/>
      <c r="F298" s="413"/>
      <c r="G298" s="413"/>
      <c r="H298" s="413"/>
      <c r="I298" s="413"/>
      <c r="J298" s="413"/>
      <c r="K298" s="413"/>
    </row>
    <row r="299" spans="1:11" ht="24.75" customHeight="1">
      <c r="A299" s="413"/>
      <c r="B299" s="413"/>
      <c r="C299" s="413"/>
      <c r="D299" s="413"/>
      <c r="E299" s="413"/>
      <c r="F299" s="413"/>
      <c r="G299" s="413"/>
      <c r="H299" s="413"/>
      <c r="I299" s="413"/>
      <c r="J299" s="413"/>
      <c r="K299" s="413"/>
    </row>
    <row r="300" spans="1:11" ht="24.75" customHeight="1">
      <c r="A300" s="413"/>
      <c r="B300" s="413"/>
      <c r="C300" s="413"/>
      <c r="D300" s="413"/>
      <c r="E300" s="413"/>
      <c r="F300" s="413"/>
      <c r="G300" s="413"/>
      <c r="H300" s="413"/>
      <c r="I300" s="413"/>
      <c r="J300" s="413"/>
      <c r="K300" s="413"/>
    </row>
    <row r="301" spans="1:11" ht="24.75" customHeight="1">
      <c r="A301" s="413"/>
      <c r="B301" s="413"/>
      <c r="C301" s="413"/>
      <c r="D301" s="413"/>
      <c r="E301" s="413"/>
      <c r="F301" s="413"/>
      <c r="G301" s="413"/>
      <c r="H301" s="413"/>
      <c r="I301" s="413"/>
      <c r="J301" s="413"/>
      <c r="K301" s="413"/>
    </row>
    <row r="302" spans="1:11" ht="24.75" customHeight="1">
      <c r="A302" s="413"/>
      <c r="B302" s="413"/>
      <c r="C302" s="413"/>
      <c r="D302" s="413"/>
      <c r="E302" s="413"/>
      <c r="F302" s="413"/>
      <c r="G302" s="413"/>
      <c r="H302" s="413"/>
      <c r="I302" s="413"/>
      <c r="J302" s="413"/>
      <c r="K302" s="413"/>
    </row>
    <row r="303" spans="1:11" ht="24.75" customHeight="1">
      <c r="A303" s="413"/>
      <c r="B303" s="413"/>
      <c r="C303" s="413"/>
      <c r="D303" s="413"/>
      <c r="E303" s="413"/>
      <c r="F303" s="413"/>
      <c r="G303" s="413"/>
      <c r="H303" s="413"/>
      <c r="I303" s="413"/>
      <c r="J303" s="413"/>
      <c r="K303" s="413"/>
    </row>
    <row r="304" spans="1:11" ht="24.75" customHeight="1">
      <c r="A304" s="413"/>
      <c r="B304" s="413"/>
      <c r="C304" s="413"/>
      <c r="D304" s="413"/>
      <c r="E304" s="413"/>
      <c r="F304" s="413"/>
      <c r="G304" s="413"/>
      <c r="H304" s="413"/>
      <c r="I304" s="413"/>
      <c r="J304" s="413"/>
      <c r="K304" s="413"/>
    </row>
    <row r="305" spans="1:11" ht="24.75" customHeight="1">
      <c r="A305" s="413"/>
      <c r="B305" s="413"/>
      <c r="C305" s="413"/>
      <c r="D305" s="413"/>
      <c r="E305" s="413"/>
      <c r="F305" s="413"/>
      <c r="G305" s="413"/>
      <c r="H305" s="413"/>
      <c r="I305" s="413"/>
      <c r="J305" s="413"/>
      <c r="K305" s="413"/>
    </row>
    <row r="306" spans="1:11" ht="24.75" customHeight="1">
      <c r="A306" s="413"/>
      <c r="B306" s="413"/>
      <c r="C306" s="413"/>
      <c r="D306" s="413"/>
      <c r="E306" s="413"/>
      <c r="F306" s="413"/>
      <c r="G306" s="413"/>
      <c r="H306" s="413"/>
      <c r="I306" s="413"/>
      <c r="J306" s="413"/>
      <c r="K306" s="413"/>
    </row>
    <row r="307" spans="1:11" ht="24.75" customHeight="1">
      <c r="A307" s="413"/>
      <c r="B307" s="413"/>
      <c r="C307" s="413"/>
      <c r="D307" s="413"/>
      <c r="E307" s="413"/>
      <c r="F307" s="413"/>
      <c r="G307" s="413"/>
      <c r="H307" s="413"/>
      <c r="I307" s="413"/>
      <c r="J307" s="413"/>
      <c r="K307" s="413"/>
    </row>
    <row r="308" spans="1:11" ht="24.75" customHeight="1">
      <c r="A308" s="413"/>
      <c r="B308" s="413"/>
      <c r="C308" s="413"/>
      <c r="D308" s="413"/>
      <c r="E308" s="413"/>
      <c r="F308" s="413"/>
      <c r="G308" s="413"/>
      <c r="H308" s="413"/>
      <c r="I308" s="413"/>
      <c r="J308" s="413"/>
      <c r="K308" s="413"/>
    </row>
    <row r="309" spans="1:11" ht="24.75" customHeight="1">
      <c r="A309" s="413"/>
      <c r="B309" s="413"/>
      <c r="C309" s="413"/>
      <c r="D309" s="413"/>
      <c r="E309" s="413"/>
      <c r="F309" s="413"/>
      <c r="G309" s="413"/>
      <c r="H309" s="413"/>
      <c r="I309" s="413"/>
      <c r="J309" s="413"/>
      <c r="K309" s="413"/>
    </row>
    <row r="310" spans="1:11" ht="24.75" customHeight="1">
      <c r="A310" s="413"/>
      <c r="B310" s="413"/>
      <c r="C310" s="413"/>
      <c r="D310" s="413"/>
      <c r="E310" s="413"/>
      <c r="F310" s="413"/>
      <c r="G310" s="413"/>
      <c r="H310" s="413"/>
      <c r="I310" s="413"/>
      <c r="J310" s="413"/>
      <c r="K310" s="413"/>
    </row>
    <row r="311" spans="1:11" ht="24.75" customHeight="1">
      <c r="A311" s="413"/>
      <c r="B311" s="413"/>
      <c r="C311" s="413"/>
      <c r="D311" s="413"/>
      <c r="E311" s="413"/>
      <c r="F311" s="413"/>
      <c r="G311" s="413"/>
      <c r="H311" s="413"/>
      <c r="I311" s="413"/>
      <c r="J311" s="413"/>
      <c r="K311" s="413"/>
    </row>
    <row r="312" spans="1:11" ht="24.75" customHeight="1">
      <c r="A312" s="413"/>
      <c r="B312" s="413"/>
      <c r="C312" s="413"/>
      <c r="D312" s="413"/>
      <c r="E312" s="413"/>
      <c r="F312" s="413"/>
      <c r="G312" s="413"/>
      <c r="H312" s="413"/>
      <c r="I312" s="413"/>
      <c r="J312" s="413"/>
      <c r="K312" s="413"/>
    </row>
    <row r="313" spans="1:11" ht="24.75" customHeight="1">
      <c r="A313" s="413"/>
      <c r="B313" s="413"/>
      <c r="C313" s="413"/>
      <c r="D313" s="413"/>
      <c r="E313" s="413"/>
      <c r="F313" s="413"/>
      <c r="G313" s="413"/>
      <c r="H313" s="413"/>
      <c r="I313" s="413"/>
      <c r="J313" s="413"/>
      <c r="K313" s="413"/>
    </row>
    <row r="314" spans="1:11" ht="24.75" customHeight="1">
      <c r="A314" s="413"/>
      <c r="B314" s="413"/>
      <c r="C314" s="413"/>
      <c r="D314" s="413"/>
      <c r="E314" s="413"/>
      <c r="F314" s="413"/>
      <c r="G314" s="413"/>
      <c r="H314" s="413"/>
      <c r="I314" s="413"/>
      <c r="J314" s="413"/>
      <c r="K314" s="413"/>
    </row>
    <row r="315" spans="1:11" ht="24.75" customHeight="1">
      <c r="A315" s="413"/>
      <c r="B315" s="413"/>
      <c r="C315" s="413"/>
      <c r="D315" s="413"/>
      <c r="E315" s="413"/>
      <c r="F315" s="413"/>
      <c r="G315" s="413"/>
      <c r="H315" s="413"/>
      <c r="I315" s="413"/>
      <c r="J315" s="413"/>
      <c r="K315" s="413"/>
    </row>
    <row r="316" spans="1:11" ht="24.75" customHeight="1">
      <c r="A316" s="413"/>
      <c r="B316" s="413"/>
      <c r="C316" s="413"/>
      <c r="D316" s="413"/>
      <c r="E316" s="413"/>
      <c r="F316" s="413"/>
      <c r="G316" s="413"/>
      <c r="H316" s="413"/>
      <c r="I316" s="413"/>
      <c r="J316" s="413"/>
      <c r="K316" s="413"/>
    </row>
    <row r="317" spans="1:11" ht="24.75" customHeight="1">
      <c r="A317" s="413"/>
      <c r="B317" s="413"/>
      <c r="C317" s="413"/>
      <c r="D317" s="413"/>
      <c r="E317" s="413"/>
      <c r="F317" s="413"/>
      <c r="G317" s="413"/>
      <c r="H317" s="413"/>
      <c r="I317" s="413"/>
      <c r="J317" s="413"/>
      <c r="K317" s="413"/>
    </row>
    <row r="318" spans="1:11" ht="24.75" customHeight="1">
      <c r="A318" s="413"/>
      <c r="B318" s="413"/>
      <c r="C318" s="413"/>
      <c r="D318" s="413"/>
      <c r="E318" s="413"/>
      <c r="F318" s="413"/>
      <c r="G318" s="413"/>
      <c r="H318" s="413"/>
      <c r="I318" s="413"/>
      <c r="J318" s="413"/>
      <c r="K318" s="413"/>
    </row>
    <row r="319" spans="1:11" ht="24.75" customHeight="1">
      <c r="A319" s="413"/>
      <c r="B319" s="413"/>
      <c r="C319" s="413"/>
      <c r="D319" s="413"/>
      <c r="E319" s="413"/>
      <c r="F319" s="413"/>
      <c r="G319" s="413"/>
      <c r="H319" s="413"/>
      <c r="I319" s="413"/>
      <c r="J319" s="413"/>
      <c r="K319" s="413"/>
    </row>
    <row r="320" spans="1:11" ht="24.75" customHeight="1">
      <c r="A320" s="413"/>
      <c r="B320" s="413"/>
      <c r="C320" s="413"/>
      <c r="D320" s="413"/>
      <c r="E320" s="413"/>
      <c r="F320" s="413"/>
      <c r="G320" s="413"/>
      <c r="H320" s="413"/>
      <c r="I320" s="413"/>
      <c r="J320" s="413"/>
      <c r="K320" s="413"/>
    </row>
    <row r="321" spans="1:11" ht="24.75" customHeight="1">
      <c r="A321" s="413"/>
      <c r="B321" s="413"/>
      <c r="C321" s="413"/>
      <c r="D321" s="413"/>
      <c r="E321" s="413"/>
      <c r="F321" s="413"/>
      <c r="G321" s="413"/>
      <c r="H321" s="413"/>
      <c r="I321" s="413"/>
      <c r="J321" s="413"/>
      <c r="K321" s="413"/>
    </row>
    <row r="322" spans="1:11" ht="24.75" customHeight="1">
      <c r="A322" s="413"/>
      <c r="B322" s="413"/>
      <c r="C322" s="413"/>
      <c r="D322" s="413"/>
      <c r="E322" s="413"/>
      <c r="F322" s="413"/>
      <c r="G322" s="413"/>
      <c r="H322" s="413"/>
      <c r="I322" s="413"/>
      <c r="J322" s="413"/>
      <c r="K322" s="413"/>
    </row>
    <row r="323" spans="1:11" ht="24.75" customHeight="1">
      <c r="A323" s="413"/>
      <c r="B323" s="413"/>
      <c r="C323" s="413"/>
      <c r="D323" s="413"/>
      <c r="E323" s="413"/>
      <c r="F323" s="413"/>
      <c r="G323" s="413"/>
      <c r="H323" s="413"/>
      <c r="I323" s="413"/>
      <c r="J323" s="413"/>
      <c r="K323" s="413"/>
    </row>
    <row r="324" spans="1:11" ht="24.75" customHeight="1">
      <c r="A324" s="413"/>
      <c r="B324" s="413"/>
      <c r="C324" s="413"/>
      <c r="D324" s="413"/>
      <c r="E324" s="413"/>
      <c r="F324" s="413"/>
      <c r="G324" s="413"/>
      <c r="H324" s="413"/>
      <c r="I324" s="413"/>
      <c r="J324" s="413"/>
      <c r="K324" s="413"/>
    </row>
    <row r="325" spans="1:11" ht="24.75" customHeight="1">
      <c r="A325" s="413"/>
      <c r="B325" s="413"/>
      <c r="C325" s="413"/>
      <c r="D325" s="413"/>
      <c r="E325" s="413"/>
      <c r="F325" s="413"/>
      <c r="G325" s="413"/>
      <c r="H325" s="413"/>
      <c r="I325" s="413"/>
      <c r="J325" s="413"/>
      <c r="K325" s="413"/>
    </row>
    <row r="326" spans="1:11" ht="24.75" customHeight="1">
      <c r="A326" s="413"/>
      <c r="B326" s="413"/>
      <c r="C326" s="413"/>
      <c r="D326" s="413"/>
      <c r="E326" s="413"/>
      <c r="F326" s="413"/>
      <c r="G326" s="413"/>
      <c r="H326" s="413"/>
      <c r="I326" s="413"/>
      <c r="J326" s="413"/>
      <c r="K326" s="413"/>
    </row>
    <row r="327" spans="1:11" ht="24.75" customHeight="1">
      <c r="A327" s="413"/>
      <c r="B327" s="413"/>
      <c r="C327" s="413"/>
      <c r="D327" s="413"/>
      <c r="E327" s="413"/>
      <c r="F327" s="413"/>
      <c r="G327" s="413"/>
      <c r="H327" s="413"/>
      <c r="I327" s="413"/>
      <c r="J327" s="413"/>
      <c r="K327" s="413"/>
    </row>
    <row r="328" spans="1:11" ht="24.75" customHeight="1">
      <c r="A328" s="413"/>
      <c r="B328" s="413"/>
      <c r="C328" s="413"/>
      <c r="D328" s="413"/>
      <c r="E328" s="413"/>
      <c r="F328" s="413"/>
      <c r="G328" s="413"/>
      <c r="H328" s="413"/>
      <c r="I328" s="413"/>
      <c r="J328" s="413"/>
      <c r="K328" s="413"/>
    </row>
    <row r="329" spans="1:11" ht="24.75" customHeight="1">
      <c r="A329" s="413"/>
      <c r="B329" s="413"/>
      <c r="C329" s="413"/>
      <c r="D329" s="413"/>
      <c r="E329" s="413"/>
      <c r="F329" s="413"/>
      <c r="G329" s="413"/>
      <c r="H329" s="413"/>
      <c r="I329" s="413"/>
      <c r="J329" s="413"/>
      <c r="K329" s="413"/>
    </row>
    <row r="330" spans="1:11" ht="24.75" customHeight="1">
      <c r="A330" s="413"/>
      <c r="B330" s="413"/>
      <c r="C330" s="413"/>
      <c r="D330" s="413"/>
      <c r="E330" s="413"/>
      <c r="F330" s="413"/>
      <c r="G330" s="413"/>
      <c r="H330" s="413"/>
      <c r="I330" s="413"/>
      <c r="J330" s="413"/>
      <c r="K330" s="413"/>
    </row>
    <row r="331" spans="1:11" ht="24.75" customHeight="1">
      <c r="A331" s="413"/>
      <c r="B331" s="413"/>
      <c r="C331" s="413"/>
      <c r="D331" s="413"/>
      <c r="E331" s="413"/>
      <c r="F331" s="413"/>
      <c r="G331" s="413"/>
      <c r="H331" s="413"/>
      <c r="I331" s="413"/>
      <c r="J331" s="413"/>
      <c r="K331" s="413"/>
    </row>
    <row r="332" spans="1:11" ht="24.75" customHeight="1">
      <c r="A332" s="413"/>
      <c r="B332" s="413"/>
      <c r="C332" s="413"/>
      <c r="D332" s="413"/>
      <c r="E332" s="413"/>
      <c r="F332" s="413"/>
      <c r="G332" s="413"/>
      <c r="H332" s="413"/>
      <c r="I332" s="413"/>
      <c r="J332" s="413"/>
      <c r="K332" s="413"/>
    </row>
    <row r="333" spans="1:11" ht="24.75" customHeight="1">
      <c r="A333" s="413"/>
      <c r="B333" s="413"/>
      <c r="C333" s="413"/>
      <c r="D333" s="413"/>
      <c r="E333" s="413"/>
      <c r="F333" s="413"/>
      <c r="G333" s="413"/>
      <c r="H333" s="413"/>
      <c r="I333" s="413"/>
      <c r="J333" s="413"/>
      <c r="K333" s="413"/>
    </row>
    <row r="334" spans="1:11" ht="24.75" customHeight="1">
      <c r="A334" s="413"/>
      <c r="B334" s="413"/>
      <c r="C334" s="413"/>
      <c r="D334" s="413"/>
      <c r="E334" s="413"/>
      <c r="F334" s="413"/>
      <c r="G334" s="413"/>
      <c r="H334" s="413"/>
      <c r="I334" s="413"/>
      <c r="J334" s="413"/>
      <c r="K334" s="413"/>
    </row>
    <row r="335" spans="1:11" ht="24.75" customHeight="1">
      <c r="A335" s="413"/>
      <c r="B335" s="413"/>
      <c r="C335" s="413"/>
      <c r="D335" s="413"/>
      <c r="E335" s="413"/>
      <c r="F335" s="413"/>
      <c r="G335" s="413"/>
      <c r="H335" s="413"/>
      <c r="I335" s="413"/>
      <c r="J335" s="413"/>
      <c r="K335" s="413"/>
    </row>
    <row r="336" spans="1:11" ht="24.75" customHeight="1">
      <c r="A336" s="413"/>
      <c r="B336" s="413"/>
      <c r="C336" s="413"/>
      <c r="D336" s="413"/>
      <c r="E336" s="413"/>
      <c r="F336" s="413"/>
      <c r="G336" s="413"/>
      <c r="H336" s="413"/>
      <c r="I336" s="413"/>
      <c r="J336" s="413"/>
      <c r="K336" s="413"/>
    </row>
    <row r="337" spans="1:11" ht="24.75" customHeight="1">
      <c r="A337" s="413"/>
      <c r="B337" s="413"/>
      <c r="C337" s="413"/>
      <c r="D337" s="413"/>
      <c r="E337" s="413"/>
      <c r="F337" s="413"/>
      <c r="G337" s="413"/>
      <c r="H337" s="413"/>
      <c r="I337" s="413"/>
      <c r="J337" s="413"/>
      <c r="K337" s="413"/>
    </row>
    <row r="338" spans="1:11" ht="24.75" customHeight="1">
      <c r="A338" s="413"/>
      <c r="B338" s="413"/>
      <c r="C338" s="413"/>
      <c r="D338" s="413"/>
      <c r="E338" s="413"/>
      <c r="F338" s="413"/>
      <c r="G338" s="413"/>
      <c r="H338" s="413"/>
      <c r="I338" s="413"/>
      <c r="J338" s="413"/>
      <c r="K338" s="413"/>
    </row>
    <row r="339" spans="1:11" ht="24.75" customHeight="1">
      <c r="A339" s="413"/>
      <c r="B339" s="413"/>
      <c r="C339" s="413"/>
      <c r="D339" s="413"/>
      <c r="E339" s="413"/>
      <c r="F339" s="413"/>
      <c r="G339" s="413"/>
      <c r="H339" s="413"/>
      <c r="I339" s="413"/>
      <c r="J339" s="413"/>
      <c r="K339" s="413"/>
    </row>
    <row r="340" spans="1:11" ht="24.75" customHeight="1">
      <c r="A340" s="413"/>
      <c r="B340" s="413"/>
      <c r="C340" s="413"/>
      <c r="D340" s="413"/>
      <c r="E340" s="413"/>
      <c r="F340" s="413"/>
      <c r="G340" s="413"/>
      <c r="H340" s="413"/>
      <c r="I340" s="413"/>
      <c r="J340" s="413"/>
      <c r="K340" s="413"/>
    </row>
    <row r="341" spans="1:11" ht="24.75" customHeight="1">
      <c r="A341" s="413"/>
      <c r="B341" s="413"/>
      <c r="C341" s="413"/>
      <c r="D341" s="413"/>
      <c r="E341" s="413"/>
      <c r="F341" s="413"/>
      <c r="G341" s="413"/>
      <c r="H341" s="413"/>
      <c r="I341" s="413"/>
      <c r="J341" s="413"/>
      <c r="K341" s="413"/>
    </row>
    <row r="342" spans="1:11" ht="24.75" customHeight="1">
      <c r="A342" s="413"/>
      <c r="B342" s="413"/>
      <c r="C342" s="413"/>
      <c r="D342" s="413"/>
      <c r="E342" s="413"/>
      <c r="F342" s="413"/>
      <c r="G342" s="413"/>
      <c r="H342" s="413"/>
      <c r="I342" s="413"/>
      <c r="J342" s="413"/>
      <c r="K342" s="413"/>
    </row>
    <row r="343" spans="1:11" ht="24.75" customHeight="1">
      <c r="A343" s="413"/>
      <c r="B343" s="413"/>
      <c r="C343" s="413"/>
      <c r="D343" s="413"/>
      <c r="E343" s="413"/>
      <c r="F343" s="413"/>
      <c r="G343" s="413"/>
      <c r="H343" s="413"/>
      <c r="I343" s="413"/>
      <c r="J343" s="413"/>
      <c r="K343" s="413"/>
    </row>
    <row r="344" spans="1:11" ht="24.75" customHeight="1">
      <c r="A344" s="413"/>
      <c r="B344" s="413"/>
      <c r="C344" s="413"/>
      <c r="D344" s="413"/>
      <c r="E344" s="413"/>
      <c r="F344" s="413"/>
      <c r="G344" s="413"/>
      <c r="H344" s="413"/>
      <c r="I344" s="413"/>
      <c r="J344" s="413"/>
      <c r="K344" s="413"/>
    </row>
    <row r="345" spans="1:11" ht="24.75" customHeight="1">
      <c r="A345" s="413"/>
      <c r="B345" s="413"/>
      <c r="C345" s="413"/>
      <c r="D345" s="413"/>
      <c r="E345" s="413"/>
      <c r="F345" s="413"/>
      <c r="G345" s="413"/>
      <c r="H345" s="413"/>
      <c r="I345" s="413"/>
      <c r="J345" s="413"/>
      <c r="K345" s="413"/>
    </row>
    <row r="346" spans="1:11" ht="24.75" customHeight="1">
      <c r="A346" s="413"/>
      <c r="B346" s="413"/>
      <c r="C346" s="413"/>
      <c r="D346" s="413"/>
      <c r="E346" s="413"/>
      <c r="F346" s="413"/>
      <c r="G346" s="413"/>
      <c r="H346" s="413"/>
      <c r="I346" s="413"/>
      <c r="J346" s="413"/>
      <c r="K346" s="413"/>
    </row>
    <row r="347" spans="1:11" ht="24.75" customHeight="1">
      <c r="A347" s="413"/>
      <c r="B347" s="413"/>
      <c r="C347" s="413"/>
      <c r="D347" s="413"/>
      <c r="E347" s="413"/>
      <c r="F347" s="413"/>
      <c r="G347" s="413"/>
      <c r="H347" s="413"/>
      <c r="I347" s="413"/>
      <c r="J347" s="413"/>
      <c r="K347" s="413"/>
    </row>
    <row r="348" spans="1:11" ht="24.75" customHeight="1">
      <c r="A348" s="413"/>
      <c r="B348" s="413"/>
      <c r="C348" s="413"/>
      <c r="D348" s="413"/>
      <c r="E348" s="413"/>
      <c r="F348" s="413"/>
      <c r="G348" s="413"/>
      <c r="H348" s="413"/>
      <c r="I348" s="413"/>
      <c r="J348" s="413"/>
      <c r="K348" s="413"/>
    </row>
    <row r="349" spans="1:11" ht="24.75" customHeight="1">
      <c r="A349" s="413"/>
      <c r="B349" s="413"/>
      <c r="C349" s="413"/>
      <c r="D349" s="413"/>
      <c r="E349" s="413"/>
      <c r="F349" s="413"/>
      <c r="G349" s="413"/>
      <c r="H349" s="413"/>
      <c r="I349" s="413"/>
      <c r="J349" s="413"/>
      <c r="K349" s="413"/>
    </row>
    <row r="350" spans="1:11" ht="24.75" customHeight="1">
      <c r="A350" s="413"/>
      <c r="B350" s="413"/>
      <c r="C350" s="413"/>
      <c r="D350" s="413"/>
      <c r="E350" s="413"/>
      <c r="F350" s="413"/>
      <c r="G350" s="413"/>
      <c r="H350" s="413"/>
      <c r="I350" s="413"/>
      <c r="J350" s="413"/>
      <c r="K350" s="413"/>
    </row>
    <row r="351" spans="1:11" ht="24.75" customHeight="1">
      <c r="A351" s="413"/>
      <c r="B351" s="413"/>
      <c r="C351" s="413"/>
      <c r="D351" s="413"/>
      <c r="E351" s="413"/>
      <c r="F351" s="413"/>
      <c r="G351" s="413"/>
      <c r="H351" s="413"/>
      <c r="I351" s="413"/>
      <c r="J351" s="413"/>
      <c r="K351" s="413"/>
    </row>
    <row r="352" spans="1:11" ht="24.75" customHeight="1">
      <c r="A352" s="413"/>
      <c r="B352" s="413"/>
      <c r="C352" s="413"/>
      <c r="D352" s="413"/>
      <c r="E352" s="413"/>
      <c r="F352" s="413"/>
      <c r="G352" s="413"/>
      <c r="H352" s="413"/>
      <c r="I352" s="413"/>
      <c r="J352" s="413"/>
      <c r="K352" s="413"/>
    </row>
    <row r="353" spans="1:11" ht="24.75" customHeight="1">
      <c r="A353" s="413"/>
      <c r="B353" s="413"/>
      <c r="C353" s="413"/>
      <c r="D353" s="413"/>
      <c r="E353" s="413"/>
      <c r="F353" s="413"/>
      <c r="G353" s="413"/>
      <c r="H353" s="413"/>
      <c r="I353" s="413"/>
      <c r="J353" s="413"/>
      <c r="K353" s="413"/>
    </row>
    <row r="354" spans="1:11" ht="24.75" customHeight="1">
      <c r="A354" s="413"/>
      <c r="B354" s="413"/>
      <c r="C354" s="413"/>
      <c r="D354" s="413"/>
      <c r="E354" s="413"/>
      <c r="F354" s="413"/>
      <c r="G354" s="413"/>
      <c r="H354" s="413"/>
      <c r="I354" s="413"/>
      <c r="J354" s="413"/>
      <c r="K354" s="413"/>
    </row>
    <row r="355" spans="1:11" ht="24.75" customHeight="1">
      <c r="A355" s="413"/>
      <c r="B355" s="413"/>
      <c r="C355" s="413"/>
      <c r="D355" s="413"/>
      <c r="E355" s="413"/>
      <c r="F355" s="413"/>
      <c r="G355" s="413"/>
      <c r="H355" s="413"/>
      <c r="I355" s="413"/>
      <c r="J355" s="413"/>
      <c r="K355" s="413"/>
    </row>
    <row r="356" spans="1:11" ht="24.75" customHeight="1">
      <c r="A356" s="413"/>
      <c r="B356" s="413"/>
      <c r="C356" s="413"/>
      <c r="D356" s="413"/>
      <c r="E356" s="413"/>
      <c r="F356" s="413"/>
      <c r="G356" s="413"/>
      <c r="H356" s="413"/>
      <c r="I356" s="413"/>
      <c r="J356" s="413"/>
      <c r="K356" s="413"/>
    </row>
    <row r="357" spans="1:11" ht="24.75" customHeight="1">
      <c r="A357" s="413"/>
      <c r="B357" s="413"/>
      <c r="C357" s="413"/>
      <c r="D357" s="413"/>
      <c r="E357" s="413"/>
      <c r="F357" s="413"/>
      <c r="G357" s="413"/>
      <c r="H357" s="413"/>
      <c r="I357" s="413"/>
      <c r="J357" s="413"/>
      <c r="K357" s="413"/>
    </row>
    <row r="358" spans="1:11" ht="24.75" customHeight="1">
      <c r="A358" s="413"/>
      <c r="B358" s="413"/>
      <c r="C358" s="413"/>
      <c r="D358" s="413"/>
      <c r="E358" s="413"/>
      <c r="F358" s="413"/>
      <c r="G358" s="413"/>
      <c r="H358" s="413"/>
      <c r="I358" s="413"/>
      <c r="J358" s="413"/>
      <c r="K358" s="413"/>
    </row>
    <row r="359" spans="1:11" ht="24.75" customHeight="1">
      <c r="A359" s="413"/>
      <c r="B359" s="413"/>
      <c r="C359" s="413"/>
      <c r="D359" s="413"/>
      <c r="E359" s="413"/>
      <c r="F359" s="413"/>
      <c r="G359" s="413"/>
      <c r="H359" s="413"/>
      <c r="I359" s="413"/>
      <c r="J359" s="413"/>
      <c r="K359" s="413"/>
    </row>
    <row r="360" spans="1:11" ht="24.75" customHeight="1">
      <c r="A360" s="413"/>
      <c r="B360" s="413"/>
      <c r="C360" s="413"/>
      <c r="D360" s="413"/>
      <c r="E360" s="413"/>
      <c r="F360" s="413"/>
      <c r="G360" s="413"/>
      <c r="H360" s="413"/>
      <c r="I360" s="413"/>
      <c r="J360" s="413"/>
      <c r="K360" s="413"/>
    </row>
    <row r="361" spans="1:11" ht="24.75" customHeight="1">
      <c r="A361" s="413"/>
      <c r="B361" s="413"/>
      <c r="C361" s="413"/>
      <c r="D361" s="413"/>
      <c r="E361" s="413"/>
      <c r="F361" s="413"/>
      <c r="G361" s="413"/>
      <c r="H361" s="413"/>
      <c r="I361" s="413"/>
      <c r="J361" s="413"/>
      <c r="K361" s="413"/>
    </row>
    <row r="362" spans="1:11" ht="24.75" customHeight="1">
      <c r="A362" s="413"/>
      <c r="B362" s="413"/>
      <c r="C362" s="413"/>
      <c r="D362" s="413"/>
      <c r="E362" s="413"/>
      <c r="F362" s="413"/>
      <c r="G362" s="413"/>
      <c r="H362" s="413"/>
      <c r="I362" s="413"/>
      <c r="J362" s="413"/>
      <c r="K362" s="413"/>
    </row>
    <row r="363" spans="1:11" ht="24.75" customHeight="1">
      <c r="A363" s="413"/>
      <c r="B363" s="413"/>
      <c r="C363" s="413"/>
      <c r="D363" s="413"/>
      <c r="E363" s="413"/>
      <c r="F363" s="413"/>
      <c r="G363" s="413"/>
      <c r="H363" s="413"/>
      <c r="I363" s="413"/>
      <c r="J363" s="413"/>
      <c r="K363" s="413"/>
    </row>
    <row r="364" spans="1:11" ht="24.75" customHeight="1">
      <c r="A364" s="413"/>
      <c r="B364" s="413"/>
      <c r="C364" s="413"/>
      <c r="D364" s="413"/>
      <c r="E364" s="413"/>
      <c r="F364" s="413"/>
      <c r="G364" s="413"/>
      <c r="H364" s="413"/>
      <c r="I364" s="413"/>
      <c r="J364" s="413"/>
      <c r="K364" s="413"/>
    </row>
    <row r="365" spans="1:11" ht="24.75" customHeight="1">
      <c r="A365" s="413"/>
      <c r="B365" s="413"/>
      <c r="C365" s="413"/>
      <c r="D365" s="413"/>
      <c r="E365" s="413"/>
      <c r="F365" s="413"/>
      <c r="G365" s="413"/>
      <c r="H365" s="413"/>
      <c r="I365" s="413"/>
      <c r="J365" s="413"/>
      <c r="K365" s="413"/>
    </row>
    <row r="366" spans="1:11" ht="24.75" customHeight="1">
      <c r="A366" s="413"/>
      <c r="B366" s="413"/>
      <c r="C366" s="413"/>
      <c r="D366" s="413"/>
      <c r="E366" s="413"/>
      <c r="F366" s="413"/>
      <c r="G366" s="413"/>
      <c r="H366" s="413"/>
      <c r="I366" s="413"/>
      <c r="J366" s="413"/>
      <c r="K366" s="413"/>
    </row>
    <row r="367" spans="1:11" ht="24.75" customHeight="1">
      <c r="A367" s="413"/>
      <c r="B367" s="413"/>
      <c r="C367" s="413"/>
      <c r="D367" s="413"/>
      <c r="E367" s="413"/>
      <c r="F367" s="413"/>
      <c r="G367" s="413"/>
      <c r="H367" s="413"/>
      <c r="I367" s="413"/>
      <c r="J367" s="413"/>
      <c r="K367" s="413"/>
    </row>
    <row r="368" spans="1:11" ht="24.75" customHeight="1">
      <c r="A368" s="413"/>
      <c r="B368" s="413"/>
      <c r="C368" s="413"/>
      <c r="D368" s="413"/>
      <c r="E368" s="413"/>
      <c r="F368" s="413"/>
      <c r="G368" s="413"/>
      <c r="H368" s="413"/>
      <c r="I368" s="413"/>
      <c r="J368" s="413"/>
      <c r="K368" s="413"/>
    </row>
    <row r="369" spans="1:11" ht="24.75" customHeight="1">
      <c r="A369" s="413"/>
      <c r="B369" s="413"/>
      <c r="C369" s="413"/>
      <c r="D369" s="413"/>
      <c r="E369" s="413"/>
      <c r="F369" s="413"/>
      <c r="G369" s="413"/>
      <c r="H369" s="413"/>
      <c r="I369" s="413"/>
      <c r="J369" s="413"/>
      <c r="K369" s="413"/>
    </row>
    <row r="370" spans="1:11" ht="24.75" customHeight="1">
      <c r="A370" s="413"/>
      <c r="B370" s="413"/>
      <c r="C370" s="413"/>
      <c r="D370" s="413"/>
      <c r="E370" s="413"/>
      <c r="F370" s="413"/>
      <c r="G370" s="413"/>
      <c r="H370" s="413"/>
      <c r="I370" s="413"/>
      <c r="J370" s="413"/>
      <c r="K370" s="413"/>
    </row>
    <row r="371" spans="1:11" ht="24.75" customHeight="1">
      <c r="A371" s="413"/>
      <c r="B371" s="413"/>
      <c r="C371" s="413"/>
      <c r="D371" s="413"/>
      <c r="E371" s="413"/>
      <c r="F371" s="413"/>
      <c r="G371" s="413"/>
      <c r="H371" s="413"/>
      <c r="I371" s="413"/>
      <c r="J371" s="413"/>
      <c r="K371" s="413"/>
    </row>
    <row r="372" spans="1:11" ht="24.75" customHeight="1">
      <c r="A372" s="413"/>
      <c r="B372" s="413"/>
      <c r="C372" s="413"/>
      <c r="D372" s="413"/>
      <c r="E372" s="413"/>
      <c r="F372" s="413"/>
      <c r="G372" s="413"/>
      <c r="H372" s="413"/>
      <c r="I372" s="413"/>
      <c r="J372" s="413"/>
      <c r="K372" s="413"/>
    </row>
    <row r="373" spans="1:11" ht="24.75" customHeight="1">
      <c r="A373" s="413"/>
      <c r="B373" s="413"/>
      <c r="C373" s="413"/>
      <c r="D373" s="413"/>
      <c r="E373" s="413"/>
      <c r="F373" s="413"/>
      <c r="G373" s="413"/>
      <c r="H373" s="413"/>
      <c r="I373" s="413"/>
      <c r="J373" s="413"/>
      <c r="K373" s="413"/>
    </row>
    <row r="374" spans="1:11" ht="24.75" customHeight="1">
      <c r="A374" s="413"/>
      <c r="B374" s="413"/>
      <c r="C374" s="413"/>
      <c r="D374" s="413"/>
      <c r="E374" s="413"/>
      <c r="F374" s="413"/>
      <c r="G374" s="413"/>
      <c r="H374" s="413"/>
      <c r="I374" s="413"/>
      <c r="J374" s="413"/>
      <c r="K374" s="413"/>
    </row>
    <row r="375" spans="1:11" ht="24.75" customHeight="1">
      <c r="A375" s="413"/>
      <c r="B375" s="413"/>
      <c r="C375" s="413"/>
      <c r="D375" s="413"/>
      <c r="E375" s="413"/>
      <c r="F375" s="413"/>
      <c r="G375" s="413"/>
      <c r="H375" s="413"/>
      <c r="I375" s="413"/>
      <c r="J375" s="413"/>
      <c r="K375" s="413"/>
    </row>
    <row r="376" spans="1:11" ht="24.75" customHeight="1">
      <c r="A376" s="413"/>
      <c r="B376" s="413"/>
      <c r="C376" s="413"/>
      <c r="D376" s="413"/>
      <c r="E376" s="413"/>
      <c r="F376" s="413"/>
      <c r="G376" s="413"/>
      <c r="H376" s="413"/>
      <c r="I376" s="413"/>
      <c r="J376" s="413"/>
      <c r="K376" s="413"/>
    </row>
    <row r="377" spans="1:11" ht="24.75" customHeight="1">
      <c r="A377" s="413"/>
      <c r="B377" s="413"/>
      <c r="C377" s="413"/>
      <c r="D377" s="413"/>
      <c r="E377" s="413"/>
      <c r="F377" s="413"/>
      <c r="G377" s="413"/>
      <c r="H377" s="413"/>
      <c r="I377" s="413"/>
      <c r="J377" s="413"/>
      <c r="K377" s="413"/>
    </row>
    <row r="378" spans="1:11" ht="24.75" customHeight="1">
      <c r="A378" s="413"/>
      <c r="B378" s="413"/>
      <c r="C378" s="413"/>
      <c r="D378" s="413"/>
      <c r="E378" s="413"/>
      <c r="F378" s="413"/>
      <c r="G378" s="413"/>
      <c r="H378" s="413"/>
      <c r="I378" s="413"/>
      <c r="J378" s="413"/>
      <c r="K378" s="413"/>
    </row>
    <row r="379" spans="1:11" ht="24.75" customHeight="1">
      <c r="A379" s="413"/>
      <c r="B379" s="413"/>
      <c r="C379" s="413"/>
      <c r="D379" s="413"/>
      <c r="E379" s="413"/>
      <c r="F379" s="413"/>
      <c r="G379" s="413"/>
      <c r="H379" s="413"/>
      <c r="I379" s="413"/>
      <c r="J379" s="413"/>
      <c r="K379" s="413"/>
    </row>
    <row r="380" spans="1:11" ht="24.75" customHeight="1">
      <c r="A380" s="413"/>
      <c r="B380" s="413"/>
      <c r="C380" s="413"/>
      <c r="D380" s="413"/>
      <c r="E380" s="413"/>
      <c r="F380" s="413"/>
      <c r="G380" s="413"/>
      <c r="H380" s="413"/>
      <c r="I380" s="413"/>
      <c r="J380" s="413"/>
      <c r="K380" s="413"/>
    </row>
    <row r="381" spans="1:11" ht="24.75" customHeight="1">
      <c r="A381" s="413"/>
      <c r="B381" s="413"/>
      <c r="C381" s="413"/>
      <c r="D381" s="413"/>
      <c r="E381" s="413"/>
      <c r="F381" s="413"/>
      <c r="G381" s="413"/>
      <c r="H381" s="413"/>
      <c r="I381" s="413"/>
      <c r="J381" s="413"/>
      <c r="K381" s="413"/>
    </row>
    <row r="382" spans="1:11" ht="24.75" customHeight="1">
      <c r="A382" s="413"/>
      <c r="B382" s="413"/>
      <c r="C382" s="413"/>
      <c r="D382" s="413"/>
      <c r="E382" s="413"/>
      <c r="F382" s="413"/>
      <c r="G382" s="413"/>
      <c r="H382" s="413"/>
      <c r="I382" s="413"/>
      <c r="J382" s="413"/>
      <c r="K382" s="413"/>
    </row>
    <row r="383" spans="1:11" ht="24.75" customHeight="1">
      <c r="A383" s="413"/>
      <c r="B383" s="413"/>
      <c r="C383" s="413"/>
      <c r="D383" s="413"/>
      <c r="E383" s="413"/>
      <c r="F383" s="413"/>
      <c r="G383" s="413"/>
      <c r="H383" s="413"/>
      <c r="I383" s="413"/>
      <c r="J383" s="413"/>
      <c r="K383" s="413"/>
    </row>
    <row r="384" spans="1:11" ht="24.75" customHeight="1">
      <c r="A384" s="413"/>
      <c r="B384" s="413"/>
      <c r="C384" s="413"/>
      <c r="D384" s="413"/>
      <c r="E384" s="413"/>
      <c r="F384" s="413"/>
      <c r="G384" s="413"/>
      <c r="H384" s="413"/>
      <c r="I384" s="413"/>
      <c r="J384" s="413"/>
      <c r="K384" s="413"/>
    </row>
    <row r="385" spans="1:11" ht="24.75" customHeight="1">
      <c r="A385" s="413"/>
      <c r="B385" s="413"/>
      <c r="C385" s="413"/>
      <c r="D385" s="413"/>
      <c r="E385" s="413"/>
      <c r="F385" s="413"/>
      <c r="G385" s="413"/>
      <c r="H385" s="413"/>
      <c r="I385" s="413"/>
      <c r="J385" s="413"/>
      <c r="K385" s="413"/>
    </row>
    <row r="386" spans="1:11" ht="24.75" customHeight="1">
      <c r="A386" s="413"/>
      <c r="B386" s="413"/>
      <c r="C386" s="413"/>
      <c r="D386" s="413"/>
      <c r="E386" s="413"/>
      <c r="F386" s="413"/>
      <c r="G386" s="413"/>
      <c r="H386" s="413"/>
      <c r="I386" s="413"/>
      <c r="J386" s="413"/>
      <c r="K386" s="413"/>
    </row>
    <row r="387" spans="1:11" ht="24.75" customHeight="1">
      <c r="A387" s="413"/>
      <c r="B387" s="413"/>
      <c r="C387" s="413"/>
      <c r="D387" s="413"/>
      <c r="E387" s="413"/>
      <c r="F387" s="413"/>
      <c r="G387" s="413"/>
      <c r="H387" s="413"/>
      <c r="I387" s="413"/>
      <c r="J387" s="413"/>
      <c r="K387" s="413"/>
    </row>
    <row r="388" spans="1:11" ht="24.75" customHeight="1">
      <c r="A388" s="413"/>
      <c r="B388" s="413"/>
      <c r="C388" s="413"/>
      <c r="D388" s="413"/>
      <c r="E388" s="413"/>
      <c r="F388" s="413"/>
      <c r="G388" s="413"/>
      <c r="H388" s="413"/>
      <c r="I388" s="413"/>
      <c r="J388" s="413"/>
      <c r="K388" s="413"/>
    </row>
    <row r="389" spans="1:11" ht="24.75" customHeight="1">
      <c r="A389" s="413"/>
      <c r="B389" s="413"/>
      <c r="C389" s="413"/>
      <c r="D389" s="413"/>
      <c r="E389" s="413"/>
      <c r="F389" s="413"/>
      <c r="G389" s="413"/>
      <c r="H389" s="413"/>
      <c r="I389" s="413"/>
      <c r="J389" s="413"/>
      <c r="K389" s="413"/>
    </row>
    <row r="390" spans="1:11" ht="24.75" customHeight="1">
      <c r="A390" s="413"/>
      <c r="B390" s="413"/>
      <c r="C390" s="413"/>
      <c r="D390" s="413"/>
      <c r="E390" s="413"/>
      <c r="F390" s="413"/>
      <c r="G390" s="413"/>
      <c r="H390" s="413"/>
      <c r="I390" s="413"/>
      <c r="J390" s="413"/>
      <c r="K390" s="413"/>
    </row>
    <row r="391" spans="1:11" ht="24.75" customHeight="1">
      <c r="A391" s="413"/>
      <c r="B391" s="413"/>
      <c r="C391" s="413"/>
      <c r="D391" s="413"/>
      <c r="E391" s="413"/>
      <c r="F391" s="413"/>
      <c r="G391" s="413"/>
      <c r="H391" s="413"/>
      <c r="I391" s="413"/>
      <c r="J391" s="413"/>
      <c r="K391" s="413"/>
    </row>
    <row r="392" spans="1:11" ht="24.75" customHeight="1">
      <c r="A392" s="413"/>
      <c r="B392" s="413"/>
      <c r="C392" s="413"/>
      <c r="D392" s="413"/>
      <c r="E392" s="413"/>
      <c r="F392" s="413"/>
      <c r="G392" s="413"/>
      <c r="H392" s="413"/>
      <c r="I392" s="413"/>
      <c r="J392" s="413"/>
      <c r="K392" s="413"/>
    </row>
    <row r="393" spans="1:11" ht="24.75" customHeight="1">
      <c r="A393" s="413"/>
      <c r="B393" s="413"/>
      <c r="C393" s="413"/>
      <c r="D393" s="413"/>
      <c r="E393" s="413"/>
      <c r="F393" s="413"/>
      <c r="G393" s="413"/>
      <c r="H393" s="413"/>
      <c r="I393" s="413"/>
      <c r="J393" s="413"/>
      <c r="K393" s="413"/>
    </row>
    <row r="394" spans="1:11" ht="24.75" customHeight="1">
      <c r="A394" s="413"/>
      <c r="B394" s="413"/>
      <c r="C394" s="413"/>
      <c r="D394" s="413"/>
      <c r="E394" s="413"/>
      <c r="F394" s="413"/>
      <c r="G394" s="413"/>
      <c r="H394" s="413"/>
      <c r="I394" s="413"/>
      <c r="J394" s="413"/>
      <c r="K394" s="413"/>
    </row>
    <row r="395" spans="1:11" ht="24.75" customHeight="1">
      <c r="A395" s="413"/>
      <c r="B395" s="413"/>
      <c r="C395" s="413"/>
      <c r="D395" s="413"/>
      <c r="E395" s="413"/>
      <c r="F395" s="413"/>
      <c r="G395" s="413"/>
      <c r="H395" s="413"/>
      <c r="I395" s="413"/>
      <c r="J395" s="413"/>
      <c r="K395" s="413"/>
    </row>
    <row r="396" spans="1:11" ht="24.75" customHeight="1">
      <c r="A396" s="413"/>
      <c r="B396" s="413"/>
      <c r="C396" s="413"/>
      <c r="D396" s="413"/>
      <c r="E396" s="413"/>
      <c r="F396" s="413"/>
      <c r="G396" s="413"/>
      <c r="H396" s="413"/>
      <c r="I396" s="413"/>
      <c r="J396" s="413"/>
      <c r="K396" s="413"/>
    </row>
    <row r="397" spans="1:11" ht="24.75" customHeight="1">
      <c r="A397" s="413"/>
      <c r="B397" s="413"/>
      <c r="C397" s="413"/>
      <c r="D397" s="413"/>
      <c r="E397" s="413"/>
      <c r="F397" s="413"/>
      <c r="G397" s="413"/>
      <c r="H397" s="413"/>
      <c r="I397" s="413"/>
      <c r="J397" s="413"/>
      <c r="K397" s="413"/>
    </row>
    <row r="398" spans="1:11" ht="24.75" customHeight="1">
      <c r="A398" s="413"/>
      <c r="B398" s="413"/>
      <c r="C398" s="413"/>
      <c r="D398" s="413"/>
      <c r="E398" s="413"/>
      <c r="F398" s="413"/>
      <c r="G398" s="413"/>
      <c r="H398" s="413"/>
      <c r="I398" s="413"/>
      <c r="J398" s="413"/>
      <c r="K398" s="413"/>
    </row>
    <row r="399" spans="1:11" ht="24.75" customHeight="1">
      <c r="A399" s="413"/>
      <c r="B399" s="413"/>
      <c r="C399" s="413"/>
      <c r="D399" s="413"/>
      <c r="E399" s="413"/>
      <c r="F399" s="413"/>
      <c r="G399" s="413"/>
      <c r="H399" s="413"/>
      <c r="I399" s="413"/>
      <c r="J399" s="413"/>
      <c r="K399" s="413"/>
    </row>
    <row r="400" spans="1:11" ht="24.75" customHeight="1">
      <c r="A400" s="413"/>
      <c r="B400" s="413"/>
      <c r="C400" s="413"/>
      <c r="D400" s="413"/>
      <c r="E400" s="413"/>
      <c r="F400" s="413"/>
      <c r="G400" s="413"/>
      <c r="H400" s="413"/>
      <c r="I400" s="413"/>
      <c r="J400" s="413"/>
      <c r="K400" s="413"/>
    </row>
    <row r="401" spans="1:11" ht="24.75" customHeight="1">
      <c r="A401" s="413"/>
      <c r="B401" s="413"/>
      <c r="C401" s="413"/>
      <c r="D401" s="413"/>
      <c r="E401" s="413"/>
      <c r="F401" s="413"/>
      <c r="G401" s="413"/>
      <c r="H401" s="413"/>
      <c r="I401" s="413"/>
      <c r="J401" s="413"/>
      <c r="K401" s="413"/>
    </row>
    <row r="402" spans="1:11" ht="24.75" customHeight="1">
      <c r="A402" s="413"/>
      <c r="B402" s="413"/>
      <c r="C402" s="413"/>
      <c r="D402" s="413"/>
      <c r="E402" s="413"/>
      <c r="F402" s="413"/>
      <c r="G402" s="413"/>
      <c r="H402" s="413"/>
      <c r="I402" s="413"/>
      <c r="J402" s="413"/>
      <c r="K402" s="413"/>
    </row>
    <row r="403" spans="1:11" ht="24.75" customHeight="1">
      <c r="A403" s="413"/>
      <c r="B403" s="413"/>
      <c r="C403" s="413"/>
      <c r="D403" s="413"/>
      <c r="E403" s="413"/>
      <c r="F403" s="413"/>
      <c r="G403" s="413"/>
      <c r="H403" s="413"/>
      <c r="I403" s="413"/>
      <c r="J403" s="413"/>
      <c r="K403" s="413"/>
    </row>
    <row r="404" spans="1:11" ht="24.75" customHeight="1">
      <c r="A404" s="413"/>
      <c r="B404" s="413"/>
      <c r="C404" s="413"/>
      <c r="D404" s="413"/>
      <c r="E404" s="413"/>
      <c r="F404" s="413"/>
      <c r="G404" s="413"/>
      <c r="H404" s="413"/>
      <c r="I404" s="413"/>
      <c r="J404" s="413"/>
      <c r="K404" s="413"/>
    </row>
    <row r="405" spans="1:11" ht="24.75" customHeight="1">
      <c r="A405" s="413"/>
      <c r="B405" s="413"/>
      <c r="C405" s="413"/>
      <c r="D405" s="413"/>
      <c r="E405" s="413"/>
      <c r="F405" s="413"/>
      <c r="G405" s="413"/>
      <c r="H405" s="413"/>
      <c r="I405" s="413"/>
      <c r="J405" s="413"/>
      <c r="K405" s="413"/>
    </row>
    <row r="406" spans="1:11" ht="24.75" customHeight="1">
      <c r="A406" s="413"/>
      <c r="B406" s="413"/>
      <c r="C406" s="413"/>
      <c r="D406" s="413"/>
      <c r="E406" s="413"/>
      <c r="F406" s="413"/>
      <c r="G406" s="413"/>
      <c r="H406" s="413"/>
      <c r="I406" s="413"/>
      <c r="J406" s="413"/>
      <c r="K406" s="413"/>
    </row>
    <row r="407" spans="1:11" ht="24.75" customHeight="1">
      <c r="A407" s="413"/>
      <c r="B407" s="413"/>
      <c r="C407" s="413"/>
      <c r="D407" s="413"/>
      <c r="E407" s="413"/>
      <c r="F407" s="413"/>
      <c r="G407" s="413"/>
      <c r="H407" s="413"/>
      <c r="I407" s="413"/>
      <c r="J407" s="413"/>
      <c r="K407" s="413"/>
    </row>
    <row r="408" spans="1:11" ht="24.75" customHeight="1">
      <c r="A408" s="413"/>
      <c r="B408" s="413"/>
      <c r="C408" s="413"/>
      <c r="D408" s="413"/>
      <c r="E408" s="413"/>
      <c r="F408" s="413"/>
      <c r="G408" s="413"/>
      <c r="H408" s="413"/>
      <c r="I408" s="413"/>
      <c r="J408" s="413"/>
      <c r="K408" s="413"/>
    </row>
    <row r="409" spans="1:11" ht="24.75" customHeight="1">
      <c r="A409" s="413"/>
      <c r="B409" s="413"/>
      <c r="C409" s="413"/>
      <c r="D409" s="413"/>
      <c r="E409" s="413"/>
      <c r="F409" s="413"/>
      <c r="G409" s="413"/>
      <c r="H409" s="413"/>
      <c r="I409" s="413"/>
      <c r="J409" s="413"/>
      <c r="K409" s="413"/>
    </row>
    <row r="410" spans="1:11" ht="24.75" customHeight="1">
      <c r="A410" s="413"/>
      <c r="B410" s="413"/>
      <c r="C410" s="413"/>
      <c r="D410" s="413"/>
      <c r="E410" s="413"/>
      <c r="F410" s="413"/>
      <c r="G410" s="413"/>
      <c r="H410" s="413"/>
      <c r="I410" s="413"/>
      <c r="J410" s="413"/>
      <c r="K410" s="413"/>
    </row>
    <row r="411" spans="1:11" ht="24.75" customHeight="1">
      <c r="A411" s="413"/>
      <c r="B411" s="413"/>
      <c r="C411" s="413"/>
      <c r="D411" s="413"/>
      <c r="E411" s="413"/>
      <c r="F411" s="413"/>
      <c r="G411" s="413"/>
      <c r="H411" s="413"/>
      <c r="I411" s="413"/>
      <c r="J411" s="413"/>
      <c r="K411" s="413"/>
    </row>
    <row r="412" spans="1:11" ht="24.75" customHeight="1">
      <c r="A412" s="413"/>
      <c r="B412" s="413"/>
      <c r="C412" s="413"/>
      <c r="D412" s="413"/>
      <c r="E412" s="413"/>
      <c r="F412" s="413"/>
      <c r="G412" s="413"/>
      <c r="H412" s="413"/>
      <c r="I412" s="413"/>
      <c r="J412" s="413"/>
      <c r="K412" s="413"/>
    </row>
    <row r="413" spans="1:11" ht="24.75" customHeight="1">
      <c r="A413" s="413"/>
      <c r="B413" s="413"/>
      <c r="C413" s="413"/>
      <c r="D413" s="413"/>
      <c r="E413" s="413"/>
      <c r="F413" s="413"/>
      <c r="G413" s="413"/>
      <c r="H413" s="413"/>
      <c r="I413" s="413"/>
      <c r="J413" s="413"/>
      <c r="K413" s="413"/>
    </row>
    <row r="414" spans="1:11" ht="24.75" customHeight="1">
      <c r="A414" s="413"/>
      <c r="B414" s="413"/>
      <c r="C414" s="413"/>
      <c r="D414" s="413"/>
      <c r="E414" s="413"/>
      <c r="F414" s="413"/>
      <c r="G414" s="413"/>
      <c r="H414" s="413"/>
      <c r="I414" s="413"/>
      <c r="J414" s="413"/>
      <c r="K414" s="413"/>
    </row>
    <row r="415" spans="1:11" ht="24.75" customHeight="1">
      <c r="A415" s="413"/>
      <c r="B415" s="413"/>
      <c r="C415" s="413"/>
      <c r="D415" s="413"/>
      <c r="E415" s="413"/>
      <c r="F415" s="413"/>
      <c r="G415" s="413"/>
      <c r="H415" s="413"/>
      <c r="I415" s="413"/>
      <c r="J415" s="413"/>
      <c r="K415" s="413"/>
    </row>
    <row r="416" spans="1:11" ht="24.75" customHeight="1">
      <c r="A416" s="413"/>
      <c r="B416" s="413"/>
      <c r="C416" s="413"/>
      <c r="D416" s="413"/>
      <c r="E416" s="413"/>
      <c r="F416" s="413"/>
      <c r="G416" s="413"/>
      <c r="H416" s="413"/>
      <c r="I416" s="413"/>
      <c r="J416" s="413"/>
      <c r="K416" s="413"/>
    </row>
    <row r="417" spans="1:11" ht="24.75" customHeight="1">
      <c r="A417" s="413"/>
      <c r="B417" s="413"/>
      <c r="C417" s="413"/>
      <c r="D417" s="413"/>
      <c r="E417" s="413"/>
      <c r="F417" s="413"/>
      <c r="G417" s="413"/>
      <c r="H417" s="413"/>
      <c r="I417" s="413"/>
      <c r="J417" s="413"/>
      <c r="K417" s="413"/>
    </row>
    <row r="418" spans="1:11" ht="24.75" customHeight="1">
      <c r="A418" s="413"/>
      <c r="B418" s="413"/>
      <c r="C418" s="413"/>
      <c r="D418" s="413"/>
      <c r="E418" s="413"/>
      <c r="F418" s="413"/>
      <c r="G418" s="413"/>
      <c r="H418" s="413"/>
      <c r="I418" s="413"/>
      <c r="J418" s="413"/>
      <c r="K418" s="413"/>
    </row>
    <row r="419" spans="1:11" ht="24.75" customHeight="1">
      <c r="A419" s="413"/>
      <c r="B419" s="413"/>
      <c r="C419" s="413"/>
      <c r="D419" s="413"/>
      <c r="E419" s="413"/>
      <c r="F419" s="413"/>
      <c r="G419" s="413"/>
      <c r="H419" s="413"/>
      <c r="I419" s="413"/>
      <c r="J419" s="413"/>
      <c r="K419" s="413"/>
    </row>
    <row r="420" spans="1:11" ht="24.75" customHeight="1">
      <c r="A420" s="413"/>
      <c r="B420" s="413"/>
      <c r="C420" s="413"/>
      <c r="D420" s="413"/>
      <c r="E420" s="413"/>
      <c r="F420" s="413"/>
      <c r="G420" s="413"/>
      <c r="H420" s="413"/>
      <c r="I420" s="413"/>
      <c r="J420" s="413"/>
      <c r="K420" s="413"/>
    </row>
    <row r="421" spans="1:11" ht="24.75" customHeight="1">
      <c r="A421" s="413"/>
      <c r="B421" s="413"/>
      <c r="C421" s="413"/>
      <c r="D421" s="413"/>
      <c r="E421" s="413"/>
      <c r="F421" s="413"/>
      <c r="G421" s="413"/>
      <c r="H421" s="413"/>
      <c r="I421" s="413"/>
      <c r="J421" s="413"/>
      <c r="K421" s="413"/>
    </row>
    <row r="422" spans="1:11" ht="24.75" customHeight="1">
      <c r="A422" s="413"/>
      <c r="B422" s="413"/>
      <c r="C422" s="413"/>
      <c r="D422" s="413"/>
      <c r="E422" s="413"/>
      <c r="F422" s="413"/>
      <c r="G422" s="413"/>
      <c r="H422" s="413"/>
      <c r="I422" s="413"/>
      <c r="J422" s="413"/>
      <c r="K422" s="413"/>
    </row>
    <row r="423" spans="1:11" ht="24.75" customHeight="1">
      <c r="A423" s="413"/>
      <c r="B423" s="413"/>
      <c r="C423" s="413"/>
      <c r="D423" s="413"/>
      <c r="E423" s="413"/>
      <c r="F423" s="413"/>
      <c r="G423" s="413"/>
      <c r="H423" s="413"/>
      <c r="I423" s="413"/>
      <c r="J423" s="413"/>
      <c r="K423" s="413"/>
    </row>
    <row r="424" spans="1:11" ht="24.75" customHeight="1">
      <c r="A424" s="413"/>
      <c r="B424" s="413"/>
      <c r="C424" s="413"/>
      <c r="D424" s="413"/>
      <c r="E424" s="413"/>
      <c r="F424" s="413"/>
      <c r="G424" s="413"/>
      <c r="H424" s="413"/>
      <c r="I424" s="413"/>
      <c r="J424" s="413"/>
      <c r="K424" s="413"/>
    </row>
    <row r="425" spans="1:11" ht="24.75" customHeight="1">
      <c r="A425" s="413"/>
      <c r="B425" s="413"/>
      <c r="C425" s="413"/>
      <c r="D425" s="413"/>
      <c r="E425" s="413"/>
      <c r="F425" s="413"/>
      <c r="G425" s="413"/>
      <c r="H425" s="413"/>
      <c r="I425" s="413"/>
      <c r="J425" s="413"/>
      <c r="K425" s="413"/>
    </row>
    <row r="426" spans="1:11" ht="24.75" customHeight="1">
      <c r="A426" s="413"/>
      <c r="B426" s="413"/>
      <c r="C426" s="413"/>
      <c r="D426" s="413"/>
      <c r="E426" s="413"/>
      <c r="F426" s="413"/>
      <c r="G426" s="413"/>
      <c r="H426" s="413"/>
      <c r="I426" s="413"/>
      <c r="J426" s="413"/>
      <c r="K426" s="413"/>
    </row>
    <row r="427" spans="1:11" ht="24.75" customHeight="1">
      <c r="A427" s="413"/>
      <c r="B427" s="413"/>
      <c r="C427" s="413"/>
      <c r="D427" s="413"/>
      <c r="E427" s="413"/>
      <c r="F427" s="413"/>
      <c r="G427" s="413"/>
      <c r="H427" s="413"/>
      <c r="I427" s="413"/>
      <c r="J427" s="413"/>
      <c r="K427" s="413"/>
    </row>
    <row r="428" spans="1:11" ht="24.75" customHeight="1">
      <c r="A428" s="413"/>
      <c r="B428" s="413"/>
      <c r="C428" s="413"/>
      <c r="D428" s="413"/>
      <c r="E428" s="413"/>
      <c r="F428" s="413"/>
      <c r="G428" s="413"/>
      <c r="H428" s="413"/>
      <c r="I428" s="413"/>
      <c r="J428" s="413"/>
      <c r="K428" s="413"/>
    </row>
    <row r="429" spans="1:11" ht="24.75" customHeight="1">
      <c r="A429" s="413"/>
      <c r="B429" s="413"/>
      <c r="C429" s="413"/>
      <c r="D429" s="413"/>
      <c r="E429" s="413"/>
      <c r="F429" s="413"/>
      <c r="G429" s="413"/>
      <c r="H429" s="413"/>
      <c r="I429" s="413"/>
      <c r="J429" s="413"/>
      <c r="K429" s="413"/>
    </row>
    <row r="430" spans="1:11" ht="24.75" customHeight="1">
      <c r="A430" s="413"/>
      <c r="B430" s="413"/>
      <c r="C430" s="413"/>
      <c r="D430" s="413"/>
      <c r="E430" s="413"/>
      <c r="F430" s="413"/>
      <c r="G430" s="413"/>
      <c r="H430" s="413"/>
      <c r="I430" s="413"/>
      <c r="J430" s="413"/>
      <c r="K430" s="413"/>
    </row>
    <row r="431" spans="1:11" ht="24.75" customHeight="1">
      <c r="A431" s="413"/>
      <c r="B431" s="413"/>
      <c r="C431" s="413"/>
      <c r="D431" s="413"/>
      <c r="E431" s="413"/>
      <c r="F431" s="413"/>
      <c r="G431" s="413"/>
      <c r="H431" s="413"/>
      <c r="I431" s="413"/>
      <c r="J431" s="413"/>
      <c r="K431" s="413"/>
    </row>
    <row r="432" spans="1:11" ht="24.75" customHeight="1">
      <c r="A432" s="413"/>
      <c r="B432" s="413"/>
      <c r="C432" s="413"/>
      <c r="D432" s="413"/>
      <c r="E432" s="413"/>
      <c r="F432" s="413"/>
      <c r="G432" s="413"/>
      <c r="H432" s="413"/>
      <c r="I432" s="413"/>
      <c r="J432" s="413"/>
      <c r="K432" s="413"/>
    </row>
    <row r="433" spans="1:11" ht="24.75" customHeight="1">
      <c r="A433" s="413"/>
      <c r="B433" s="413"/>
      <c r="C433" s="413"/>
      <c r="D433" s="413"/>
      <c r="E433" s="413"/>
      <c r="F433" s="413"/>
      <c r="G433" s="413"/>
      <c r="H433" s="413"/>
      <c r="I433" s="413"/>
      <c r="J433" s="413"/>
      <c r="K433" s="413"/>
    </row>
    <row r="434" spans="1:11" ht="24.75" customHeight="1">
      <c r="A434" s="413"/>
      <c r="B434" s="413"/>
      <c r="C434" s="413"/>
      <c r="D434" s="413"/>
      <c r="E434" s="413"/>
      <c r="F434" s="413"/>
      <c r="G434" s="413"/>
      <c r="H434" s="413"/>
      <c r="I434" s="413"/>
      <c r="J434" s="413"/>
      <c r="K434" s="413"/>
    </row>
    <row r="435" spans="1:11" ht="24.75" customHeight="1">
      <c r="A435" s="413"/>
      <c r="B435" s="413"/>
      <c r="C435" s="413"/>
      <c r="D435" s="413"/>
      <c r="E435" s="413"/>
      <c r="F435" s="413"/>
      <c r="G435" s="413"/>
      <c r="H435" s="413"/>
      <c r="I435" s="413"/>
      <c r="J435" s="413"/>
      <c r="K435" s="413"/>
    </row>
    <row r="436" spans="1:11" ht="24.75" customHeight="1">
      <c r="A436" s="413"/>
      <c r="B436" s="413"/>
      <c r="C436" s="413"/>
      <c r="D436" s="413"/>
      <c r="E436" s="413"/>
      <c r="F436" s="413"/>
      <c r="G436" s="413"/>
      <c r="H436" s="413"/>
      <c r="I436" s="413"/>
      <c r="J436" s="413"/>
      <c r="K436" s="413"/>
    </row>
    <row r="437" spans="1:11" ht="24.75" customHeight="1">
      <c r="A437" s="413"/>
      <c r="B437" s="413"/>
      <c r="C437" s="413"/>
      <c r="D437" s="413"/>
      <c r="E437" s="413"/>
      <c r="F437" s="413"/>
      <c r="G437" s="413"/>
      <c r="H437" s="413"/>
      <c r="I437" s="413"/>
      <c r="J437" s="413"/>
      <c r="K437" s="413"/>
    </row>
    <row r="438" spans="1:11" ht="24.75" customHeight="1">
      <c r="A438" s="413"/>
      <c r="B438" s="413"/>
      <c r="C438" s="413"/>
      <c r="D438" s="413"/>
      <c r="E438" s="413"/>
      <c r="F438" s="413"/>
      <c r="G438" s="413"/>
      <c r="H438" s="413"/>
      <c r="I438" s="413"/>
      <c r="J438" s="413"/>
      <c r="K438" s="413"/>
    </row>
    <row r="439" spans="1:11" ht="24.75" customHeight="1">
      <c r="A439" s="413"/>
      <c r="B439" s="413"/>
      <c r="C439" s="413"/>
      <c r="D439" s="413"/>
      <c r="E439" s="413"/>
      <c r="F439" s="413"/>
      <c r="G439" s="413"/>
      <c r="H439" s="413"/>
      <c r="I439" s="413"/>
      <c r="J439" s="413"/>
      <c r="K439" s="413"/>
    </row>
    <row r="440" spans="1:11" ht="24.75" customHeight="1">
      <c r="A440" s="413"/>
      <c r="B440" s="413"/>
      <c r="C440" s="413"/>
      <c r="D440" s="413"/>
      <c r="E440" s="413"/>
      <c r="F440" s="413"/>
      <c r="G440" s="413"/>
      <c r="H440" s="413"/>
      <c r="I440" s="413"/>
      <c r="J440" s="413"/>
      <c r="K440" s="413"/>
    </row>
    <row r="441" spans="1:11" ht="24.75" customHeight="1">
      <c r="A441" s="413"/>
      <c r="B441" s="413"/>
      <c r="C441" s="413"/>
      <c r="D441" s="413"/>
      <c r="E441" s="413"/>
      <c r="F441" s="413"/>
      <c r="G441" s="413"/>
      <c r="H441" s="413"/>
      <c r="I441" s="413"/>
      <c r="J441" s="413"/>
      <c r="K441" s="413"/>
    </row>
    <row r="442" spans="1:11" ht="24.75" customHeight="1">
      <c r="A442" s="413"/>
      <c r="B442" s="413"/>
      <c r="C442" s="413"/>
      <c r="D442" s="413"/>
      <c r="E442" s="413"/>
      <c r="F442" s="413"/>
      <c r="G442" s="413"/>
      <c r="H442" s="413"/>
      <c r="I442" s="413"/>
      <c r="J442" s="413"/>
      <c r="K442" s="413"/>
    </row>
    <row r="443" spans="1:11" ht="24.75" customHeight="1">
      <c r="A443" s="413"/>
      <c r="B443" s="413"/>
      <c r="C443" s="413"/>
      <c r="D443" s="413"/>
      <c r="E443" s="413"/>
      <c r="F443" s="413"/>
      <c r="G443" s="413"/>
      <c r="H443" s="413"/>
      <c r="I443" s="413"/>
      <c r="J443" s="413"/>
      <c r="K443" s="413"/>
    </row>
    <row r="444" spans="1:11" ht="24.75" customHeight="1">
      <c r="A444" s="413"/>
      <c r="B444" s="413"/>
      <c r="C444" s="413"/>
      <c r="D444" s="413"/>
      <c r="E444" s="413"/>
      <c r="F444" s="413"/>
      <c r="G444" s="413"/>
      <c r="H444" s="413"/>
      <c r="I444" s="413"/>
      <c r="J444" s="413"/>
      <c r="K444" s="413"/>
    </row>
    <row r="445" spans="1:11" ht="24.75" customHeight="1">
      <c r="A445" s="413"/>
      <c r="B445" s="413"/>
      <c r="C445" s="413"/>
      <c r="D445" s="413"/>
      <c r="E445" s="413"/>
      <c r="F445" s="413"/>
      <c r="G445" s="413"/>
      <c r="H445" s="413"/>
      <c r="I445" s="413"/>
      <c r="J445" s="413"/>
      <c r="K445" s="413"/>
    </row>
    <row r="446" spans="1:11" ht="24.75" customHeight="1">
      <c r="A446" s="413"/>
      <c r="B446" s="413"/>
      <c r="C446" s="413"/>
      <c r="D446" s="413"/>
      <c r="E446" s="413"/>
      <c r="F446" s="413"/>
      <c r="G446" s="413"/>
      <c r="H446" s="413"/>
      <c r="I446" s="413"/>
      <c r="J446" s="413"/>
      <c r="K446" s="413"/>
    </row>
    <row r="447" spans="1:11" ht="24.75" customHeight="1">
      <c r="A447" s="413"/>
      <c r="B447" s="413"/>
      <c r="C447" s="413"/>
      <c r="D447" s="413"/>
      <c r="E447" s="413"/>
      <c r="F447" s="413"/>
      <c r="G447" s="413"/>
      <c r="H447" s="413"/>
      <c r="I447" s="413"/>
      <c r="J447" s="413"/>
      <c r="K447" s="413"/>
    </row>
    <row r="448" spans="1:11" ht="24.75" customHeight="1">
      <c r="A448" s="413"/>
      <c r="B448" s="413"/>
      <c r="C448" s="413"/>
      <c r="D448" s="413"/>
      <c r="E448" s="413"/>
      <c r="F448" s="413"/>
      <c r="G448" s="413"/>
      <c r="H448" s="413"/>
      <c r="I448" s="413"/>
      <c r="J448" s="413"/>
      <c r="K448" s="413"/>
    </row>
    <row r="449" spans="1:11" ht="24.75" customHeight="1">
      <c r="A449" s="413"/>
      <c r="B449" s="413"/>
      <c r="C449" s="413"/>
      <c r="D449" s="413"/>
      <c r="E449" s="413"/>
      <c r="F449" s="413"/>
      <c r="G449" s="413"/>
      <c r="H449" s="413"/>
      <c r="I449" s="413"/>
      <c r="J449" s="413"/>
      <c r="K449" s="413"/>
    </row>
    <row r="450" spans="1:11" ht="24.75" customHeight="1">
      <c r="A450" s="413"/>
      <c r="B450" s="413"/>
      <c r="C450" s="413"/>
      <c r="D450" s="413"/>
      <c r="E450" s="413"/>
      <c r="F450" s="413"/>
      <c r="G450" s="413"/>
      <c r="H450" s="413"/>
      <c r="I450" s="413"/>
      <c r="J450" s="413"/>
      <c r="K450" s="413"/>
    </row>
    <row r="451" spans="1:11" ht="24.75" customHeight="1">
      <c r="A451" s="413"/>
      <c r="B451" s="413"/>
      <c r="C451" s="413"/>
      <c r="D451" s="413"/>
      <c r="E451" s="413"/>
      <c r="F451" s="413"/>
      <c r="G451" s="413"/>
      <c r="H451" s="413"/>
      <c r="I451" s="413"/>
      <c r="J451" s="413"/>
      <c r="K451" s="413"/>
    </row>
    <row r="452" spans="1:11" ht="24.75" customHeight="1">
      <c r="A452" s="413"/>
      <c r="B452" s="413"/>
      <c r="C452" s="413"/>
      <c r="D452" s="413"/>
      <c r="E452" s="413"/>
      <c r="F452" s="413"/>
      <c r="G452" s="413"/>
      <c r="H452" s="413"/>
      <c r="I452" s="413"/>
      <c r="J452" s="413"/>
      <c r="K452" s="413"/>
    </row>
    <row r="453" spans="1:11" ht="24.75" customHeight="1">
      <c r="A453" s="413"/>
      <c r="B453" s="413"/>
      <c r="C453" s="413"/>
      <c r="D453" s="413"/>
      <c r="E453" s="413"/>
      <c r="F453" s="413"/>
      <c r="G453" s="413"/>
      <c r="H453" s="413"/>
      <c r="I453" s="413"/>
      <c r="J453" s="413"/>
      <c r="K453" s="413"/>
    </row>
    <row r="454" spans="1:11" ht="24.75" customHeight="1">
      <c r="A454" s="413"/>
      <c r="B454" s="413"/>
      <c r="C454" s="413"/>
      <c r="D454" s="413"/>
      <c r="E454" s="413"/>
      <c r="F454" s="413"/>
      <c r="G454" s="413"/>
      <c r="H454" s="413"/>
      <c r="I454" s="413"/>
      <c r="J454" s="413"/>
      <c r="K454" s="413"/>
    </row>
    <row r="455" spans="1:11" ht="24.75" customHeight="1">
      <c r="A455" s="413"/>
      <c r="B455" s="413"/>
      <c r="C455" s="413"/>
      <c r="D455" s="413"/>
      <c r="E455" s="413"/>
      <c r="F455" s="413"/>
      <c r="G455" s="413"/>
      <c r="H455" s="413"/>
      <c r="I455" s="413"/>
      <c r="J455" s="413"/>
      <c r="K455" s="413"/>
    </row>
    <row r="456" spans="1:11" ht="24.75" customHeight="1">
      <c r="A456" s="413"/>
      <c r="B456" s="413"/>
      <c r="C456" s="413"/>
      <c r="D456" s="413"/>
      <c r="E456" s="413"/>
      <c r="F456" s="413"/>
      <c r="G456" s="413"/>
      <c r="H456" s="413"/>
      <c r="I456" s="413"/>
      <c r="J456" s="413"/>
      <c r="K456" s="413"/>
    </row>
    <row r="457" spans="1:11" ht="24.75" customHeight="1">
      <c r="A457" s="413"/>
      <c r="B457" s="413"/>
      <c r="C457" s="413"/>
      <c r="D457" s="413"/>
      <c r="E457" s="413"/>
      <c r="F457" s="413"/>
      <c r="G457" s="413"/>
      <c r="H457" s="413"/>
      <c r="I457" s="413"/>
      <c r="J457" s="413"/>
      <c r="K457" s="413"/>
    </row>
    <row r="458" spans="1:11" ht="24.75" customHeight="1">
      <c r="A458" s="413"/>
      <c r="B458" s="413"/>
      <c r="C458" s="413"/>
      <c r="D458" s="413"/>
      <c r="E458" s="413"/>
      <c r="F458" s="413"/>
      <c r="G458" s="413"/>
      <c r="H458" s="413"/>
      <c r="I458" s="413"/>
      <c r="J458" s="413"/>
      <c r="K458" s="413"/>
    </row>
    <row r="459" spans="1:11" ht="24.75" customHeight="1">
      <c r="A459" s="413"/>
      <c r="B459" s="413"/>
      <c r="C459" s="413"/>
      <c r="D459" s="413"/>
      <c r="E459" s="413"/>
      <c r="F459" s="413"/>
      <c r="G459" s="413"/>
      <c r="H459" s="413"/>
      <c r="I459" s="413"/>
      <c r="J459" s="413"/>
      <c r="K459" s="413"/>
    </row>
    <row r="460" spans="1:11" ht="24.75" customHeight="1">
      <c r="A460" s="413"/>
      <c r="B460" s="413"/>
      <c r="C460" s="413"/>
      <c r="D460" s="413"/>
      <c r="E460" s="413"/>
      <c r="F460" s="413"/>
      <c r="G460" s="413"/>
      <c r="H460" s="413"/>
      <c r="I460" s="413"/>
      <c r="J460" s="413"/>
      <c r="K460" s="413"/>
    </row>
    <row r="461" spans="1:11" ht="24.75" customHeight="1">
      <c r="A461" s="413"/>
      <c r="B461" s="413"/>
      <c r="C461" s="413"/>
      <c r="D461" s="413"/>
      <c r="E461" s="413"/>
      <c r="F461" s="413"/>
      <c r="G461" s="413"/>
      <c r="H461" s="413"/>
      <c r="I461" s="413"/>
      <c r="J461" s="413"/>
      <c r="K461" s="413"/>
    </row>
    <row r="462" spans="1:11" ht="24.75" customHeight="1">
      <c r="A462" s="413"/>
      <c r="B462" s="413"/>
      <c r="C462" s="413"/>
      <c r="D462" s="413"/>
      <c r="E462" s="413"/>
      <c r="F462" s="413"/>
      <c r="G462" s="413"/>
      <c r="H462" s="413"/>
      <c r="I462" s="413"/>
      <c r="J462" s="413"/>
      <c r="K462" s="413"/>
    </row>
    <row r="463" spans="1:11" ht="24.75" customHeight="1">
      <c r="A463" s="413"/>
      <c r="B463" s="413"/>
      <c r="C463" s="413"/>
      <c r="D463" s="413"/>
      <c r="E463" s="413"/>
      <c r="F463" s="413"/>
      <c r="G463" s="413"/>
      <c r="H463" s="413"/>
      <c r="I463" s="413"/>
      <c r="J463" s="413"/>
      <c r="K463" s="413"/>
    </row>
    <row r="464" spans="1:11" ht="24.75" customHeight="1">
      <c r="A464" s="413"/>
      <c r="B464" s="413"/>
      <c r="C464" s="413"/>
      <c r="D464" s="413"/>
      <c r="E464" s="413"/>
      <c r="F464" s="413"/>
      <c r="G464" s="413"/>
      <c r="H464" s="413"/>
      <c r="I464" s="413"/>
      <c r="J464" s="413"/>
      <c r="K464" s="413"/>
    </row>
    <row r="465" spans="1:11" ht="24.75" customHeight="1">
      <c r="A465" s="413"/>
      <c r="B465" s="413"/>
      <c r="C465" s="413"/>
      <c r="D465" s="413"/>
      <c r="E465" s="413"/>
      <c r="F465" s="413"/>
      <c r="G465" s="413"/>
      <c r="H465" s="413"/>
      <c r="I465" s="413"/>
      <c r="J465" s="413"/>
      <c r="K465" s="413"/>
    </row>
    <row r="466" spans="1:11" ht="24.75" customHeight="1">
      <c r="A466" s="413"/>
      <c r="B466" s="413"/>
      <c r="C466" s="413"/>
      <c r="D466" s="413"/>
      <c r="E466" s="413"/>
      <c r="F466" s="413"/>
      <c r="G466" s="413"/>
      <c r="H466" s="413"/>
      <c r="I466" s="413"/>
      <c r="J466" s="413"/>
      <c r="K466" s="413"/>
    </row>
    <row r="467" spans="1:11" ht="24.75" customHeight="1">
      <c r="A467" s="413"/>
      <c r="B467" s="413"/>
      <c r="C467" s="413"/>
      <c r="D467" s="413"/>
      <c r="E467" s="413"/>
      <c r="F467" s="413"/>
      <c r="G467" s="413"/>
      <c r="H467" s="413"/>
      <c r="I467" s="413"/>
      <c r="J467" s="413"/>
      <c r="K467" s="413"/>
    </row>
    <row r="468" spans="1:11" ht="24.75" customHeight="1">
      <c r="A468" s="413"/>
      <c r="B468" s="413"/>
      <c r="C468" s="413"/>
      <c r="D468" s="413"/>
      <c r="E468" s="413"/>
      <c r="F468" s="413"/>
      <c r="G468" s="413"/>
      <c r="H468" s="413"/>
      <c r="I468" s="413"/>
      <c r="J468" s="413"/>
      <c r="K468" s="413"/>
    </row>
    <row r="469" spans="1:11" ht="24.75" customHeight="1">
      <c r="A469" s="413"/>
      <c r="B469" s="413"/>
      <c r="C469" s="413"/>
      <c r="D469" s="413"/>
      <c r="E469" s="413"/>
      <c r="F469" s="413"/>
      <c r="G469" s="413"/>
      <c r="H469" s="413"/>
      <c r="I469" s="413"/>
      <c r="J469" s="413"/>
      <c r="K469" s="413"/>
    </row>
    <row r="470" spans="1:11" ht="24.75" customHeight="1">
      <c r="A470" s="413"/>
      <c r="B470" s="413"/>
      <c r="C470" s="413"/>
      <c r="D470" s="413"/>
      <c r="E470" s="413"/>
      <c r="F470" s="413"/>
      <c r="G470" s="413"/>
      <c r="H470" s="413"/>
      <c r="I470" s="413"/>
      <c r="J470" s="413"/>
      <c r="K470" s="413"/>
    </row>
    <row r="471" spans="1:11" ht="24.75" customHeight="1">
      <c r="A471" s="413"/>
      <c r="B471" s="413"/>
      <c r="C471" s="413"/>
      <c r="D471" s="413"/>
      <c r="E471" s="413"/>
      <c r="F471" s="413"/>
      <c r="G471" s="413"/>
      <c r="H471" s="413"/>
      <c r="I471" s="413"/>
      <c r="J471" s="413"/>
      <c r="K471" s="413"/>
    </row>
    <row r="472" spans="1:11" ht="24.75" customHeight="1">
      <c r="A472" s="413"/>
      <c r="B472" s="413"/>
      <c r="C472" s="413"/>
      <c r="D472" s="413"/>
      <c r="E472" s="413"/>
      <c r="F472" s="413"/>
      <c r="G472" s="413"/>
      <c r="H472" s="413"/>
      <c r="I472" s="413"/>
      <c r="J472" s="413"/>
      <c r="K472" s="413"/>
    </row>
    <row r="473" spans="1:11" ht="24.75" customHeight="1">
      <c r="A473" s="413"/>
      <c r="B473" s="413"/>
      <c r="C473" s="413"/>
      <c r="D473" s="413"/>
      <c r="E473" s="413"/>
      <c r="F473" s="413"/>
      <c r="G473" s="413"/>
      <c r="H473" s="413"/>
      <c r="I473" s="413"/>
      <c r="J473" s="413"/>
      <c r="K473" s="413"/>
    </row>
    <row r="474" spans="1:11" ht="24.75" customHeight="1">
      <c r="A474" s="413"/>
      <c r="B474" s="413"/>
      <c r="C474" s="413"/>
      <c r="D474" s="413"/>
      <c r="E474" s="413"/>
      <c r="F474" s="413"/>
      <c r="G474" s="413"/>
      <c r="H474" s="413"/>
      <c r="I474" s="413"/>
      <c r="J474" s="413"/>
      <c r="K474" s="413"/>
    </row>
    <row r="475" spans="1:11" ht="24.75" customHeight="1">
      <c r="A475" s="413"/>
      <c r="B475" s="413"/>
      <c r="C475" s="413"/>
      <c r="D475" s="413"/>
      <c r="E475" s="413"/>
      <c r="F475" s="413"/>
      <c r="G475" s="413"/>
      <c r="H475" s="413"/>
      <c r="I475" s="413"/>
      <c r="J475" s="413"/>
      <c r="K475" s="413"/>
    </row>
    <row r="476" spans="1:11" ht="24.75" customHeight="1">
      <c r="A476" s="413"/>
      <c r="B476" s="413"/>
      <c r="C476" s="413"/>
      <c r="D476" s="413"/>
      <c r="E476" s="413"/>
      <c r="F476" s="413"/>
      <c r="G476" s="413"/>
      <c r="H476" s="413"/>
      <c r="I476" s="413"/>
      <c r="J476" s="413"/>
      <c r="K476" s="413"/>
    </row>
    <row r="477" spans="1:11" ht="24.75" customHeight="1">
      <c r="A477" s="413"/>
      <c r="B477" s="413"/>
      <c r="C477" s="413"/>
      <c r="D477" s="413"/>
      <c r="E477" s="413"/>
      <c r="F477" s="413"/>
      <c r="G477" s="413"/>
      <c r="H477" s="413"/>
      <c r="I477" s="413"/>
      <c r="J477" s="413"/>
      <c r="K477" s="413"/>
    </row>
    <row r="478" spans="1:11" ht="24.75" customHeight="1">
      <c r="A478" s="413"/>
      <c r="B478" s="413"/>
      <c r="C478" s="413"/>
      <c r="D478" s="413"/>
      <c r="E478" s="413"/>
      <c r="F478" s="413"/>
      <c r="G478" s="413"/>
      <c r="H478" s="413"/>
      <c r="I478" s="413"/>
      <c r="J478" s="413"/>
      <c r="K478" s="413"/>
    </row>
    <row r="479" spans="1:11" ht="24.75" customHeight="1">
      <c r="A479" s="413"/>
      <c r="B479" s="413"/>
      <c r="C479" s="413"/>
      <c r="D479" s="413"/>
      <c r="E479" s="413"/>
      <c r="F479" s="413"/>
      <c r="G479" s="413"/>
      <c r="H479" s="413"/>
      <c r="I479" s="413"/>
      <c r="J479" s="413"/>
      <c r="K479" s="413"/>
    </row>
    <row r="480" spans="1:11" ht="24.75" customHeight="1">
      <c r="A480" s="413"/>
      <c r="B480" s="413"/>
      <c r="C480" s="413"/>
      <c r="D480" s="413"/>
      <c r="E480" s="413"/>
      <c r="F480" s="413"/>
      <c r="G480" s="413"/>
      <c r="H480" s="413"/>
      <c r="I480" s="413"/>
      <c r="J480" s="413"/>
      <c r="K480" s="413"/>
    </row>
    <row r="481" spans="1:11" ht="24.75" customHeight="1">
      <c r="A481" s="413"/>
      <c r="B481" s="413"/>
      <c r="C481" s="413"/>
      <c r="D481" s="413"/>
      <c r="E481" s="413"/>
      <c r="F481" s="413"/>
      <c r="G481" s="413"/>
      <c r="H481" s="413"/>
      <c r="I481" s="413"/>
      <c r="J481" s="413"/>
      <c r="K481" s="413"/>
    </row>
    <row r="482" spans="1:11" ht="24.75" customHeight="1">
      <c r="A482" s="413"/>
      <c r="B482" s="413"/>
      <c r="C482" s="413"/>
      <c r="D482" s="413"/>
      <c r="E482" s="413"/>
      <c r="F482" s="413"/>
      <c r="G482" s="413"/>
      <c r="H482" s="413"/>
      <c r="I482" s="413"/>
      <c r="J482" s="413"/>
      <c r="K482" s="413"/>
    </row>
    <row r="483" spans="1:11" ht="24.75" customHeight="1">
      <c r="A483" s="413"/>
      <c r="B483" s="413"/>
      <c r="C483" s="413"/>
      <c r="D483" s="413"/>
      <c r="E483" s="413"/>
      <c r="F483" s="413"/>
      <c r="G483" s="413"/>
      <c r="H483" s="413"/>
      <c r="I483" s="413"/>
      <c r="J483" s="413"/>
      <c r="K483" s="413"/>
    </row>
    <row r="484" spans="1:11" ht="24.75" customHeight="1">
      <c r="A484" s="413"/>
      <c r="B484" s="413"/>
      <c r="C484" s="413"/>
      <c r="D484" s="413"/>
      <c r="E484" s="413"/>
      <c r="F484" s="413"/>
      <c r="G484" s="413"/>
      <c r="H484" s="413"/>
      <c r="I484" s="413"/>
      <c r="J484" s="413"/>
      <c r="K484" s="413"/>
    </row>
    <row r="485" spans="1:11" ht="24.75" customHeight="1">
      <c r="A485" s="413"/>
      <c r="B485" s="413"/>
      <c r="C485" s="413"/>
      <c r="D485" s="413"/>
      <c r="E485" s="413"/>
      <c r="F485" s="413"/>
      <c r="G485" s="413"/>
      <c r="H485" s="413"/>
      <c r="I485" s="413"/>
      <c r="J485" s="413"/>
      <c r="K485" s="413"/>
    </row>
    <row r="486" spans="1:11" ht="24.75" customHeight="1">
      <c r="A486" s="413"/>
      <c r="B486" s="413"/>
      <c r="C486" s="413"/>
      <c r="D486" s="413"/>
      <c r="E486" s="413"/>
      <c r="F486" s="413"/>
      <c r="G486" s="413"/>
      <c r="H486" s="413"/>
      <c r="I486" s="413"/>
      <c r="J486" s="413"/>
      <c r="K486" s="413"/>
    </row>
    <row r="487" spans="1:11" ht="24.75" customHeight="1">
      <c r="A487" s="413"/>
      <c r="B487" s="413"/>
      <c r="C487" s="413"/>
      <c r="D487" s="413"/>
      <c r="E487" s="413"/>
      <c r="F487" s="413"/>
      <c r="G487" s="413"/>
      <c r="H487" s="413"/>
      <c r="I487" s="413"/>
      <c r="J487" s="413"/>
      <c r="K487" s="413"/>
    </row>
    <row r="488" spans="1:11" ht="24.75" customHeight="1">
      <c r="A488" s="413"/>
      <c r="B488" s="413"/>
      <c r="C488" s="413"/>
      <c r="D488" s="413"/>
      <c r="E488" s="413"/>
      <c r="F488" s="413"/>
      <c r="G488" s="413"/>
      <c r="H488" s="413"/>
      <c r="I488" s="413"/>
      <c r="J488" s="413"/>
      <c r="K488" s="413"/>
    </row>
    <row r="489" spans="1:11" ht="24.75" customHeight="1">
      <c r="A489" s="413"/>
      <c r="B489" s="413"/>
      <c r="C489" s="413"/>
      <c r="D489" s="413"/>
      <c r="E489" s="413"/>
      <c r="F489" s="413"/>
      <c r="G489" s="413"/>
      <c r="H489" s="413"/>
      <c r="I489" s="413"/>
      <c r="J489" s="413"/>
      <c r="K489" s="413"/>
    </row>
    <row r="490" spans="1:11" ht="24.75" customHeight="1">
      <c r="A490" s="413"/>
      <c r="B490" s="413"/>
      <c r="C490" s="413"/>
      <c r="D490" s="413"/>
      <c r="E490" s="413"/>
      <c r="F490" s="413"/>
      <c r="G490" s="413"/>
      <c r="H490" s="413"/>
      <c r="I490" s="413"/>
      <c r="J490" s="413"/>
      <c r="K490" s="413"/>
    </row>
    <row r="491" spans="1:11" ht="24.75" customHeight="1">
      <c r="A491" s="413"/>
      <c r="B491" s="413"/>
      <c r="C491" s="413"/>
      <c r="D491" s="413"/>
      <c r="E491" s="413"/>
      <c r="F491" s="413"/>
      <c r="G491" s="413"/>
      <c r="H491" s="413"/>
      <c r="I491" s="413"/>
      <c r="J491" s="413"/>
      <c r="K491" s="413"/>
    </row>
    <row r="492" spans="1:11" ht="24.75" customHeight="1">
      <c r="A492" s="413"/>
      <c r="B492" s="413"/>
      <c r="C492" s="413"/>
      <c r="D492" s="413"/>
      <c r="E492" s="413"/>
      <c r="F492" s="413"/>
      <c r="G492" s="413"/>
      <c r="H492" s="413"/>
      <c r="I492" s="413"/>
      <c r="J492" s="413"/>
      <c r="K492" s="413"/>
    </row>
    <row r="493" spans="1:11" ht="24.75" customHeight="1">
      <c r="A493" s="413"/>
      <c r="B493" s="413"/>
      <c r="C493" s="413"/>
      <c r="D493" s="413"/>
      <c r="E493" s="413"/>
      <c r="F493" s="413"/>
      <c r="G493" s="413"/>
      <c r="H493" s="413"/>
      <c r="I493" s="413"/>
      <c r="J493" s="413"/>
      <c r="K493" s="413"/>
    </row>
    <row r="494" spans="1:11" ht="24.75" customHeight="1">
      <c r="A494" s="413"/>
      <c r="B494" s="413"/>
      <c r="C494" s="413"/>
      <c r="D494" s="413"/>
      <c r="E494" s="413"/>
      <c r="F494" s="413"/>
      <c r="G494" s="413"/>
      <c r="H494" s="413"/>
      <c r="I494" s="413"/>
      <c r="J494" s="413"/>
      <c r="K494" s="413"/>
    </row>
    <row r="495" spans="1:11" ht="24.75" customHeight="1">
      <c r="A495" s="413"/>
      <c r="B495" s="413"/>
      <c r="C495" s="413"/>
      <c r="D495" s="413"/>
      <c r="E495" s="413"/>
      <c r="F495" s="413"/>
      <c r="G495" s="413"/>
      <c r="H495" s="413"/>
      <c r="I495" s="413"/>
      <c r="J495" s="413"/>
      <c r="K495" s="413"/>
    </row>
    <row r="496" spans="1:11" ht="24.75" customHeight="1">
      <c r="A496" s="413"/>
      <c r="B496" s="413"/>
      <c r="C496" s="413"/>
      <c r="D496" s="413"/>
      <c r="E496" s="413"/>
      <c r="F496" s="413"/>
      <c r="G496" s="413"/>
      <c r="H496" s="413"/>
      <c r="I496" s="413"/>
      <c r="J496" s="413"/>
      <c r="K496" s="413"/>
    </row>
    <row r="497" spans="1:11" ht="24.75" customHeight="1">
      <c r="A497" s="413"/>
      <c r="B497" s="413"/>
      <c r="C497" s="413"/>
      <c r="D497" s="413"/>
      <c r="E497" s="413"/>
      <c r="F497" s="413"/>
      <c r="G497" s="413"/>
      <c r="H497" s="413"/>
      <c r="I497" s="413"/>
      <c r="J497" s="413"/>
      <c r="K497" s="413"/>
    </row>
    <row r="498" spans="1:11" ht="24.75" customHeight="1">
      <c r="A498" s="413"/>
      <c r="B498" s="413"/>
      <c r="C498" s="413"/>
      <c r="D498" s="413"/>
      <c r="E498" s="413"/>
      <c r="F498" s="413"/>
      <c r="G498" s="413"/>
      <c r="H498" s="413"/>
      <c r="I498" s="413"/>
      <c r="J498" s="413"/>
      <c r="K498" s="413"/>
    </row>
    <row r="499" spans="1:11" ht="24.75" customHeight="1">
      <c r="A499" s="413"/>
      <c r="B499" s="413"/>
      <c r="C499" s="413"/>
      <c r="D499" s="413"/>
      <c r="E499" s="413"/>
      <c r="F499" s="413"/>
      <c r="G499" s="413"/>
      <c r="H499" s="413"/>
      <c r="I499" s="413"/>
      <c r="J499" s="413"/>
      <c r="K499" s="413"/>
    </row>
    <row r="500" spans="1:11" ht="24.75" customHeight="1">
      <c r="A500" s="413"/>
      <c r="B500" s="413"/>
      <c r="C500" s="413"/>
      <c r="D500" s="413"/>
      <c r="E500" s="413"/>
      <c r="F500" s="413"/>
      <c r="G500" s="413"/>
      <c r="H500" s="413"/>
      <c r="I500" s="413"/>
      <c r="J500" s="413"/>
      <c r="K500" s="413"/>
    </row>
    <row r="501" spans="1:11" ht="24.75" customHeight="1">
      <c r="A501" s="413"/>
      <c r="B501" s="413"/>
      <c r="C501" s="413"/>
      <c r="D501" s="413"/>
      <c r="E501" s="413"/>
      <c r="F501" s="413"/>
      <c r="G501" s="413"/>
      <c r="H501" s="413"/>
      <c r="I501" s="413"/>
      <c r="J501" s="413"/>
      <c r="K501" s="413"/>
    </row>
    <row r="502" spans="1:11" ht="24.75" customHeight="1">
      <c r="A502" s="413"/>
      <c r="B502" s="413"/>
      <c r="C502" s="413"/>
      <c r="D502" s="413"/>
      <c r="E502" s="413"/>
      <c r="F502" s="413"/>
      <c r="G502" s="413"/>
      <c r="H502" s="413"/>
      <c r="I502" s="413"/>
      <c r="J502" s="413"/>
      <c r="K502" s="413"/>
    </row>
    <row r="503" spans="1:11" ht="24.75" customHeight="1">
      <c r="A503" s="413"/>
      <c r="B503" s="413"/>
      <c r="C503" s="413"/>
      <c r="D503" s="413"/>
      <c r="E503" s="413"/>
      <c r="F503" s="413"/>
      <c r="G503" s="413"/>
      <c r="H503" s="413"/>
      <c r="I503" s="413"/>
      <c r="J503" s="413"/>
      <c r="K503" s="413"/>
    </row>
    <row r="504" spans="1:11" ht="24.75" customHeight="1">
      <c r="A504" s="413"/>
      <c r="B504" s="413"/>
      <c r="C504" s="413"/>
      <c r="D504" s="413"/>
      <c r="E504" s="413"/>
      <c r="F504" s="413"/>
      <c r="G504" s="413"/>
      <c r="H504" s="413"/>
      <c r="I504" s="413"/>
      <c r="J504" s="413"/>
      <c r="K504" s="413"/>
    </row>
    <row r="505" spans="1:11" ht="24.75" customHeight="1">
      <c r="A505" s="413"/>
      <c r="B505" s="413"/>
      <c r="C505" s="413"/>
      <c r="D505" s="413"/>
      <c r="E505" s="413"/>
      <c r="F505" s="413"/>
      <c r="G505" s="413"/>
      <c r="H505" s="413"/>
      <c r="I505" s="413"/>
      <c r="J505" s="413"/>
      <c r="K505" s="413"/>
    </row>
    <row r="506" spans="1:11" ht="24.75" customHeight="1">
      <c r="A506" s="413"/>
      <c r="B506" s="413"/>
      <c r="C506" s="413"/>
      <c r="D506" s="413"/>
      <c r="E506" s="413"/>
      <c r="F506" s="413"/>
      <c r="G506" s="413"/>
      <c r="H506" s="413"/>
      <c r="I506" s="413"/>
      <c r="J506" s="413"/>
      <c r="K506" s="413"/>
    </row>
    <row r="507" spans="1:11" ht="24.75" customHeight="1">
      <c r="A507" s="413"/>
      <c r="B507" s="413"/>
      <c r="C507" s="413"/>
      <c r="D507" s="413"/>
      <c r="E507" s="413"/>
      <c r="F507" s="413"/>
      <c r="G507" s="413"/>
      <c r="H507" s="413"/>
      <c r="I507" s="413"/>
      <c r="J507" s="413"/>
      <c r="K507" s="413"/>
    </row>
    <row r="508" spans="1:11" ht="24.75" customHeight="1">
      <c r="A508" s="413"/>
      <c r="B508" s="413"/>
      <c r="C508" s="413"/>
      <c r="D508" s="413"/>
      <c r="E508" s="413"/>
      <c r="F508" s="413"/>
      <c r="G508" s="413"/>
      <c r="H508" s="413"/>
      <c r="I508" s="413"/>
      <c r="J508" s="413"/>
      <c r="K508" s="413"/>
    </row>
    <row r="509" spans="1:11" ht="24.75" customHeight="1">
      <c r="A509" s="413"/>
      <c r="B509" s="413"/>
      <c r="C509" s="413"/>
      <c r="D509" s="413"/>
      <c r="E509" s="413"/>
      <c r="F509" s="413"/>
      <c r="G509" s="413"/>
      <c r="H509" s="413"/>
      <c r="I509" s="413"/>
      <c r="J509" s="413"/>
      <c r="K509" s="413"/>
    </row>
    <row r="510" spans="1:11" ht="24.75" customHeight="1">
      <c r="A510" s="413"/>
      <c r="B510" s="413"/>
      <c r="C510" s="413"/>
      <c r="D510" s="413"/>
      <c r="E510" s="413"/>
      <c r="F510" s="413"/>
      <c r="G510" s="413"/>
      <c r="H510" s="413"/>
      <c r="I510" s="413"/>
      <c r="J510" s="413"/>
      <c r="K510" s="413"/>
    </row>
    <row r="511" spans="1:11" ht="24.75" customHeight="1">
      <c r="A511" s="413"/>
      <c r="B511" s="413"/>
      <c r="C511" s="413"/>
      <c r="D511" s="413"/>
      <c r="E511" s="413"/>
      <c r="F511" s="413"/>
      <c r="G511" s="413"/>
      <c r="H511" s="413"/>
      <c r="I511" s="413"/>
      <c r="J511" s="413"/>
      <c r="K511" s="413"/>
    </row>
    <row r="512" spans="1:11" ht="24.75" customHeight="1">
      <c r="A512" s="413"/>
      <c r="B512" s="413"/>
      <c r="C512" s="413"/>
      <c r="D512" s="413"/>
      <c r="E512" s="413"/>
      <c r="F512" s="413"/>
      <c r="G512" s="413"/>
      <c r="H512" s="413"/>
      <c r="I512" s="413"/>
      <c r="J512" s="413"/>
      <c r="K512" s="413"/>
    </row>
    <row r="513" spans="1:11" ht="24.75" customHeight="1">
      <c r="A513" s="413"/>
      <c r="B513" s="413"/>
      <c r="C513" s="413"/>
      <c r="D513" s="413"/>
      <c r="E513" s="413"/>
      <c r="F513" s="413"/>
      <c r="G513" s="413"/>
      <c r="H513" s="413"/>
      <c r="I513" s="413"/>
      <c r="J513" s="413"/>
      <c r="K513" s="413"/>
    </row>
    <row r="514" spans="1:11" ht="24.75" customHeight="1">
      <c r="A514" s="413"/>
      <c r="B514" s="413"/>
      <c r="C514" s="413"/>
      <c r="D514" s="413"/>
      <c r="E514" s="413"/>
      <c r="F514" s="413"/>
      <c r="G514" s="413"/>
      <c r="H514" s="413"/>
      <c r="I514" s="413"/>
      <c r="J514" s="413"/>
      <c r="K514" s="413"/>
    </row>
    <row r="515" spans="1:11" ht="24.75" customHeight="1">
      <c r="A515" s="413"/>
      <c r="B515" s="413"/>
      <c r="C515" s="413"/>
      <c r="D515" s="413"/>
      <c r="E515" s="413"/>
      <c r="F515" s="413"/>
      <c r="G515" s="413"/>
      <c r="H515" s="413"/>
      <c r="I515" s="413"/>
      <c r="J515" s="413"/>
      <c r="K515" s="413"/>
    </row>
    <row r="516" spans="1:11" ht="24.75" customHeight="1">
      <c r="A516" s="413"/>
      <c r="B516" s="413"/>
      <c r="C516" s="413"/>
      <c r="D516" s="413"/>
      <c r="E516" s="413"/>
      <c r="F516" s="413"/>
      <c r="G516" s="413"/>
      <c r="H516" s="413"/>
      <c r="I516" s="413"/>
      <c r="J516" s="413"/>
      <c r="K516" s="413"/>
    </row>
    <row r="517" spans="1:11" ht="24.75" customHeight="1">
      <c r="A517" s="413"/>
      <c r="B517" s="413"/>
      <c r="C517" s="413"/>
      <c r="D517" s="413"/>
      <c r="E517" s="413"/>
      <c r="F517" s="413"/>
      <c r="G517" s="413"/>
      <c r="H517" s="413"/>
      <c r="I517" s="413"/>
      <c r="J517" s="413"/>
      <c r="K517" s="413"/>
    </row>
    <row r="518" spans="1:11" ht="24.75" customHeight="1">
      <c r="A518" s="413"/>
      <c r="B518" s="413"/>
      <c r="C518" s="413"/>
      <c r="D518" s="413"/>
      <c r="E518" s="413"/>
      <c r="F518" s="413"/>
      <c r="G518" s="413"/>
      <c r="H518" s="413"/>
      <c r="I518" s="413"/>
      <c r="J518" s="413"/>
      <c r="K518" s="413"/>
    </row>
    <row r="519" spans="1:11" ht="24.75" customHeight="1">
      <c r="A519" s="413"/>
      <c r="B519" s="413"/>
      <c r="C519" s="413"/>
      <c r="D519" s="413"/>
      <c r="E519" s="413"/>
      <c r="F519" s="413"/>
      <c r="G519" s="413"/>
      <c r="H519" s="413"/>
      <c r="I519" s="413"/>
      <c r="J519" s="413"/>
      <c r="K519" s="413"/>
    </row>
    <row r="520" spans="1:11" ht="24.75" customHeight="1">
      <c r="A520" s="413"/>
      <c r="B520" s="413"/>
      <c r="C520" s="413"/>
      <c r="D520" s="413"/>
      <c r="E520" s="413"/>
      <c r="F520" s="413"/>
      <c r="G520" s="413"/>
      <c r="H520" s="413"/>
      <c r="I520" s="413"/>
      <c r="J520" s="413"/>
      <c r="K520" s="413"/>
    </row>
    <row r="521" spans="1:11" ht="24.75" customHeight="1">
      <c r="A521" s="413"/>
      <c r="B521" s="413"/>
      <c r="C521" s="413"/>
      <c r="D521" s="413"/>
      <c r="E521" s="413"/>
      <c r="F521" s="413"/>
      <c r="G521" s="413"/>
      <c r="H521" s="413"/>
      <c r="I521" s="413"/>
      <c r="J521" s="413"/>
      <c r="K521" s="413"/>
    </row>
    <row r="522" spans="1:11" ht="24.75" customHeight="1">
      <c r="A522" s="413"/>
      <c r="B522" s="413"/>
      <c r="C522" s="413"/>
      <c r="D522" s="413"/>
      <c r="E522" s="413"/>
      <c r="F522" s="413"/>
      <c r="G522" s="413"/>
      <c r="H522" s="413"/>
      <c r="I522" s="413"/>
      <c r="J522" s="413"/>
      <c r="K522" s="413"/>
    </row>
    <row r="523" spans="1:11" ht="24.75" customHeight="1">
      <c r="A523" s="413"/>
      <c r="B523" s="413"/>
      <c r="C523" s="413"/>
      <c r="D523" s="413"/>
      <c r="E523" s="413"/>
      <c r="F523" s="413"/>
      <c r="G523" s="413"/>
      <c r="H523" s="413"/>
      <c r="I523" s="413"/>
      <c r="J523" s="413"/>
      <c r="K523" s="413"/>
    </row>
    <row r="524" spans="1:11" ht="24.75" customHeight="1">
      <c r="A524" s="413"/>
      <c r="B524" s="413"/>
      <c r="C524" s="413"/>
      <c r="D524" s="413"/>
      <c r="E524" s="413"/>
      <c r="F524" s="413"/>
      <c r="G524" s="413"/>
      <c r="H524" s="413"/>
      <c r="I524" s="413"/>
      <c r="J524" s="413"/>
      <c r="K524" s="413"/>
    </row>
    <row r="525" spans="1:11" ht="24.75" customHeight="1">
      <c r="A525" s="413"/>
      <c r="B525" s="413"/>
      <c r="C525" s="413"/>
      <c r="D525" s="413"/>
      <c r="E525" s="413"/>
      <c r="F525" s="413"/>
      <c r="G525" s="413"/>
      <c r="H525" s="413"/>
      <c r="I525" s="413"/>
      <c r="J525" s="413"/>
      <c r="K525" s="413"/>
    </row>
    <row r="526" spans="1:11" ht="24.75" customHeight="1">
      <c r="A526" s="413"/>
      <c r="B526" s="413"/>
      <c r="C526" s="413"/>
      <c r="D526" s="413"/>
      <c r="E526" s="413"/>
      <c r="F526" s="413"/>
      <c r="G526" s="413"/>
      <c r="H526" s="413"/>
      <c r="I526" s="413"/>
      <c r="J526" s="413"/>
      <c r="K526" s="413"/>
    </row>
    <row r="527" spans="1:11" ht="24.75" customHeight="1">
      <c r="A527" s="413"/>
      <c r="B527" s="413"/>
      <c r="C527" s="413"/>
      <c r="D527" s="413"/>
      <c r="E527" s="413"/>
      <c r="F527" s="413"/>
      <c r="G527" s="413"/>
      <c r="H527" s="413"/>
      <c r="I527" s="413"/>
      <c r="J527" s="413"/>
      <c r="K527" s="413"/>
    </row>
    <row r="528" spans="1:11" ht="24.75" customHeight="1">
      <c r="A528" s="413"/>
      <c r="B528" s="413"/>
      <c r="C528" s="413"/>
      <c r="D528" s="413"/>
      <c r="E528" s="413"/>
      <c r="F528" s="413"/>
      <c r="G528" s="413"/>
      <c r="H528" s="413"/>
      <c r="I528" s="413"/>
      <c r="J528" s="413"/>
      <c r="K528" s="413"/>
    </row>
    <row r="529" spans="1:11" ht="24.75" customHeight="1">
      <c r="A529" s="413"/>
      <c r="B529" s="413"/>
      <c r="C529" s="413"/>
      <c r="D529" s="413"/>
      <c r="E529" s="413"/>
      <c r="F529" s="413"/>
      <c r="G529" s="413"/>
      <c r="H529" s="413"/>
      <c r="I529" s="413"/>
      <c r="J529" s="413"/>
      <c r="K529" s="413"/>
    </row>
    <row r="530" spans="1:11" ht="24.75" customHeight="1">
      <c r="A530" s="413"/>
      <c r="B530" s="413"/>
      <c r="C530" s="413"/>
      <c r="D530" s="413"/>
      <c r="E530" s="413"/>
      <c r="F530" s="413"/>
      <c r="G530" s="413"/>
      <c r="H530" s="413"/>
      <c r="I530" s="413"/>
      <c r="J530" s="413"/>
      <c r="K530" s="413"/>
    </row>
    <row r="531" spans="1:11" ht="24.75" customHeight="1">
      <c r="A531" s="413"/>
      <c r="B531" s="413"/>
      <c r="C531" s="413"/>
      <c r="D531" s="413"/>
      <c r="E531" s="413"/>
      <c r="F531" s="413"/>
      <c r="G531" s="413"/>
      <c r="H531" s="413"/>
      <c r="I531" s="413"/>
      <c r="J531" s="413"/>
      <c r="K531" s="413"/>
    </row>
    <row r="532" spans="1:11" ht="24.75" customHeight="1">
      <c r="A532" s="413"/>
      <c r="B532" s="413"/>
      <c r="C532" s="413"/>
      <c r="D532" s="413"/>
      <c r="E532" s="413"/>
      <c r="F532" s="413"/>
      <c r="G532" s="413"/>
      <c r="H532" s="413"/>
      <c r="I532" s="413"/>
      <c r="J532" s="413"/>
      <c r="K532" s="413"/>
    </row>
    <row r="533" spans="1:11" ht="24.75" customHeight="1">
      <c r="A533" s="413"/>
      <c r="B533" s="413"/>
      <c r="C533" s="413"/>
      <c r="D533" s="413"/>
      <c r="E533" s="413"/>
      <c r="F533" s="413"/>
      <c r="G533" s="413"/>
      <c r="H533" s="413"/>
      <c r="I533" s="413"/>
      <c r="J533" s="413"/>
      <c r="K533" s="413"/>
    </row>
    <row r="534" spans="1:11" ht="24.75" customHeight="1">
      <c r="A534" s="413"/>
      <c r="B534" s="413"/>
      <c r="C534" s="413"/>
      <c r="D534" s="413"/>
      <c r="E534" s="413"/>
      <c r="F534" s="413"/>
      <c r="G534" s="413"/>
      <c r="H534" s="413"/>
      <c r="I534" s="413"/>
      <c r="J534" s="413"/>
      <c r="K534" s="413"/>
    </row>
    <row r="535" spans="1:11" ht="24.75" customHeight="1">
      <c r="A535" s="413"/>
      <c r="B535" s="413"/>
      <c r="C535" s="413"/>
      <c r="D535" s="413"/>
      <c r="E535" s="413"/>
      <c r="F535" s="413"/>
      <c r="G535" s="413"/>
      <c r="H535" s="413"/>
      <c r="I535" s="413"/>
      <c r="J535" s="413"/>
      <c r="K535" s="413"/>
    </row>
    <row r="536" spans="1:11" ht="24.75" customHeight="1">
      <c r="A536" s="413"/>
      <c r="B536" s="413"/>
      <c r="C536" s="413"/>
      <c r="D536" s="413"/>
      <c r="E536" s="413"/>
      <c r="F536" s="413"/>
      <c r="G536" s="413"/>
      <c r="H536" s="413"/>
      <c r="I536" s="413"/>
      <c r="J536" s="413"/>
      <c r="K536" s="413"/>
    </row>
    <row r="537" spans="1:11" ht="24.75" customHeight="1">
      <c r="A537" s="413"/>
      <c r="B537" s="413"/>
      <c r="C537" s="413"/>
      <c r="D537" s="413"/>
      <c r="E537" s="413"/>
      <c r="F537" s="413"/>
      <c r="G537" s="413"/>
      <c r="H537" s="413"/>
      <c r="I537" s="413"/>
      <c r="J537" s="413"/>
      <c r="K537" s="413"/>
    </row>
    <row r="538" spans="1:11" ht="24.75" customHeight="1">
      <c r="A538" s="413"/>
      <c r="B538" s="413"/>
      <c r="C538" s="413"/>
      <c r="D538" s="413"/>
      <c r="E538" s="413"/>
      <c r="F538" s="413"/>
      <c r="G538" s="413"/>
      <c r="H538" s="413"/>
      <c r="I538" s="413"/>
      <c r="J538" s="413"/>
      <c r="K538" s="413"/>
    </row>
    <row r="539" spans="1:11" ht="24.75" customHeight="1">
      <c r="A539" s="413"/>
      <c r="B539" s="413"/>
      <c r="C539" s="413"/>
      <c r="D539" s="413"/>
      <c r="E539" s="413"/>
      <c r="F539" s="413"/>
      <c r="G539" s="413"/>
      <c r="H539" s="413"/>
      <c r="I539" s="413"/>
      <c r="J539" s="413"/>
      <c r="K539" s="413"/>
    </row>
    <row r="540" spans="1:11" ht="24.75" customHeight="1">
      <c r="A540" s="413"/>
      <c r="B540" s="413"/>
      <c r="C540" s="413"/>
      <c r="D540" s="413"/>
      <c r="E540" s="413"/>
      <c r="F540" s="413"/>
      <c r="G540" s="413"/>
      <c r="H540" s="413"/>
      <c r="I540" s="413"/>
      <c r="J540" s="413"/>
      <c r="K540" s="413"/>
    </row>
    <row r="541" spans="1:11" ht="24.75" customHeight="1">
      <c r="A541" s="413"/>
      <c r="B541" s="413"/>
      <c r="C541" s="413"/>
      <c r="D541" s="413"/>
      <c r="E541" s="413"/>
      <c r="F541" s="413"/>
      <c r="G541" s="413"/>
      <c r="H541" s="413"/>
      <c r="I541" s="413"/>
      <c r="J541" s="413"/>
      <c r="K541" s="413"/>
    </row>
    <row r="542" spans="1:11" ht="24.75" customHeight="1">
      <c r="A542" s="413"/>
      <c r="B542" s="413"/>
      <c r="C542" s="413"/>
      <c r="D542" s="413"/>
      <c r="E542" s="413"/>
      <c r="F542" s="413"/>
      <c r="G542" s="413"/>
      <c r="H542" s="413"/>
      <c r="I542" s="413"/>
      <c r="J542" s="413"/>
      <c r="K542" s="413"/>
    </row>
    <row r="543" spans="1:11" ht="24.75" customHeight="1">
      <c r="A543" s="413"/>
      <c r="B543" s="413"/>
      <c r="C543" s="413"/>
      <c r="D543" s="413"/>
      <c r="E543" s="413"/>
      <c r="F543" s="413"/>
      <c r="G543" s="413"/>
      <c r="H543" s="413"/>
      <c r="I543" s="413"/>
      <c r="J543" s="413"/>
      <c r="K543" s="413"/>
    </row>
    <row r="544" spans="1:11" ht="24.75" customHeight="1">
      <c r="A544" s="413"/>
      <c r="B544" s="413"/>
      <c r="C544" s="413"/>
      <c r="D544" s="413"/>
      <c r="E544" s="413"/>
      <c r="F544" s="413"/>
      <c r="G544" s="413"/>
      <c r="H544" s="413"/>
      <c r="I544" s="413"/>
      <c r="J544" s="413"/>
      <c r="K544" s="413"/>
    </row>
    <row r="545" spans="1:11" ht="24.75" customHeight="1">
      <c r="A545" s="413"/>
      <c r="B545" s="413"/>
      <c r="C545" s="413"/>
      <c r="D545" s="413"/>
      <c r="E545" s="413"/>
      <c r="F545" s="413"/>
      <c r="G545" s="413"/>
      <c r="H545" s="413"/>
      <c r="I545" s="413"/>
      <c r="J545" s="413"/>
      <c r="K545" s="413"/>
    </row>
    <row r="546" spans="1:11" ht="24.75" customHeight="1">
      <c r="A546" s="413"/>
      <c r="B546" s="413"/>
      <c r="C546" s="413"/>
      <c r="D546" s="413"/>
      <c r="E546" s="413"/>
      <c r="F546" s="413"/>
      <c r="G546" s="413"/>
      <c r="H546" s="413"/>
      <c r="I546" s="413"/>
      <c r="J546" s="413"/>
      <c r="K546" s="413"/>
    </row>
    <row r="547" spans="1:11" ht="24.75" customHeight="1">
      <c r="A547" s="413"/>
      <c r="B547" s="413"/>
      <c r="C547" s="413"/>
      <c r="D547" s="413"/>
      <c r="E547" s="413"/>
      <c r="F547" s="413"/>
      <c r="G547" s="413"/>
      <c r="H547" s="413"/>
      <c r="I547" s="413"/>
      <c r="J547" s="413"/>
      <c r="K547" s="413"/>
    </row>
    <row r="548" spans="1:11" ht="24.75" customHeight="1">
      <c r="A548" s="413"/>
      <c r="B548" s="413"/>
      <c r="C548" s="413"/>
      <c r="D548" s="413"/>
      <c r="E548" s="413"/>
      <c r="F548" s="413"/>
      <c r="G548" s="413"/>
      <c r="H548" s="413"/>
      <c r="I548" s="413"/>
      <c r="J548" s="413"/>
      <c r="K548" s="413"/>
    </row>
    <row r="549" spans="1:11" ht="24.75" customHeight="1">
      <c r="A549" s="413"/>
      <c r="B549" s="413"/>
      <c r="C549" s="413"/>
      <c r="D549" s="413"/>
      <c r="E549" s="413"/>
      <c r="F549" s="413"/>
      <c r="G549" s="413"/>
      <c r="H549" s="413"/>
      <c r="I549" s="413"/>
      <c r="J549" s="413"/>
      <c r="K549" s="413"/>
    </row>
    <row r="550" spans="1:11" ht="24.75" customHeight="1">
      <c r="A550" s="413"/>
      <c r="B550" s="413"/>
      <c r="C550" s="413"/>
      <c r="D550" s="413"/>
      <c r="E550" s="413"/>
      <c r="F550" s="413"/>
      <c r="G550" s="413"/>
      <c r="H550" s="413"/>
      <c r="I550" s="413"/>
      <c r="J550" s="413"/>
      <c r="K550" s="413"/>
    </row>
    <row r="551" spans="1:11" ht="24.75" customHeight="1">
      <c r="A551" s="413"/>
      <c r="B551" s="413"/>
      <c r="C551" s="413"/>
      <c r="D551" s="413"/>
      <c r="E551" s="413"/>
      <c r="F551" s="413"/>
      <c r="G551" s="413"/>
      <c r="H551" s="413"/>
      <c r="I551" s="413"/>
      <c r="J551" s="413"/>
      <c r="K551" s="413"/>
    </row>
    <row r="552" spans="1:11" ht="24.75" customHeight="1">
      <c r="A552" s="413"/>
      <c r="B552" s="413"/>
      <c r="C552" s="413"/>
      <c r="D552" s="413"/>
      <c r="E552" s="413"/>
      <c r="F552" s="413"/>
      <c r="G552" s="413"/>
      <c r="H552" s="413"/>
      <c r="I552" s="413"/>
      <c r="J552" s="413"/>
      <c r="K552" s="413"/>
    </row>
    <row r="553" spans="1:11" ht="24.75" customHeight="1">
      <c r="A553" s="413"/>
      <c r="B553" s="413"/>
      <c r="C553" s="413"/>
      <c r="D553" s="413"/>
      <c r="E553" s="413"/>
      <c r="F553" s="413"/>
      <c r="G553" s="413"/>
      <c r="H553" s="413"/>
      <c r="I553" s="413"/>
      <c r="J553" s="413"/>
      <c r="K553" s="413"/>
    </row>
    <row r="554" spans="1:11" ht="24.75" customHeight="1">
      <c r="A554" s="413"/>
      <c r="B554" s="413"/>
      <c r="C554" s="413"/>
      <c r="D554" s="413"/>
      <c r="E554" s="413"/>
      <c r="F554" s="413"/>
      <c r="G554" s="413"/>
      <c r="H554" s="413"/>
      <c r="I554" s="413"/>
      <c r="J554" s="413"/>
      <c r="K554" s="413"/>
    </row>
    <row r="555" spans="1:11" ht="24.75" customHeight="1">
      <c r="A555" s="413"/>
      <c r="B555" s="413"/>
      <c r="C555" s="413"/>
      <c r="D555" s="413"/>
      <c r="E555" s="413"/>
      <c r="F555" s="413"/>
      <c r="G555" s="413"/>
      <c r="H555" s="413"/>
      <c r="I555" s="413"/>
      <c r="J555" s="413"/>
      <c r="K555" s="413"/>
    </row>
    <row r="556" spans="1:11" ht="24.75" customHeight="1">
      <c r="A556" s="413"/>
      <c r="B556" s="413"/>
      <c r="C556" s="413"/>
      <c r="D556" s="413"/>
      <c r="E556" s="413"/>
      <c r="F556" s="413"/>
      <c r="G556" s="413"/>
      <c r="H556" s="413"/>
      <c r="I556" s="413"/>
      <c r="J556" s="413"/>
      <c r="K556" s="413"/>
    </row>
    <row r="557" spans="1:11" ht="24.75" customHeight="1">
      <c r="A557" s="413"/>
      <c r="B557" s="413"/>
      <c r="C557" s="413"/>
      <c r="D557" s="413"/>
      <c r="E557" s="413"/>
      <c r="F557" s="413"/>
      <c r="G557" s="413"/>
      <c r="H557" s="413"/>
      <c r="I557" s="413"/>
      <c r="J557" s="413"/>
      <c r="K557" s="413"/>
    </row>
    <row r="558" spans="1:11" ht="24.75" customHeight="1">
      <c r="A558" s="413"/>
      <c r="B558" s="413"/>
      <c r="C558" s="413"/>
      <c r="D558" s="413"/>
      <c r="E558" s="413"/>
      <c r="F558" s="413"/>
      <c r="G558" s="413"/>
      <c r="H558" s="413"/>
      <c r="I558" s="413"/>
      <c r="J558" s="413"/>
      <c r="K558" s="413"/>
    </row>
    <row r="559" spans="1:11" ht="24.75" customHeight="1">
      <c r="A559" s="413"/>
      <c r="B559" s="413"/>
      <c r="C559" s="413"/>
      <c r="D559" s="413"/>
      <c r="E559" s="413"/>
      <c r="F559" s="413"/>
      <c r="G559" s="413"/>
      <c r="H559" s="413"/>
      <c r="I559" s="413"/>
      <c r="J559" s="413"/>
      <c r="K559" s="413"/>
    </row>
    <row r="560" spans="1:11" ht="24.75" customHeight="1">
      <c r="A560" s="413"/>
      <c r="B560" s="413"/>
      <c r="C560" s="413"/>
      <c r="D560" s="413"/>
      <c r="E560" s="413"/>
      <c r="F560" s="413"/>
      <c r="G560" s="413"/>
      <c r="H560" s="413"/>
      <c r="I560" s="413"/>
      <c r="J560" s="413"/>
      <c r="K560" s="413"/>
    </row>
    <row r="561" spans="1:11" ht="24.75" customHeight="1">
      <c r="A561" s="413"/>
      <c r="B561" s="413"/>
      <c r="C561" s="413"/>
      <c r="D561" s="413"/>
      <c r="E561" s="413"/>
      <c r="F561" s="413"/>
      <c r="G561" s="413"/>
      <c r="H561" s="413"/>
      <c r="I561" s="413"/>
      <c r="J561" s="413"/>
      <c r="K561" s="413"/>
    </row>
    <row r="562" spans="1:11" ht="24.75" customHeight="1">
      <c r="A562" s="413"/>
      <c r="B562" s="413"/>
      <c r="C562" s="413"/>
      <c r="D562" s="413"/>
      <c r="E562" s="413"/>
      <c r="F562" s="413"/>
      <c r="G562" s="413"/>
      <c r="H562" s="413"/>
      <c r="I562" s="413"/>
      <c r="J562" s="413"/>
      <c r="K562" s="413"/>
    </row>
    <row r="563" spans="1:11" ht="24.75" customHeight="1">
      <c r="A563" s="413"/>
      <c r="B563" s="413"/>
      <c r="C563" s="413"/>
      <c r="D563" s="413"/>
      <c r="E563" s="413"/>
      <c r="F563" s="413"/>
      <c r="G563" s="413"/>
      <c r="H563" s="413"/>
      <c r="I563" s="413"/>
      <c r="J563" s="413"/>
      <c r="K563" s="413"/>
    </row>
    <row r="564" spans="1:11" ht="24.75" customHeight="1">
      <c r="A564" s="413"/>
      <c r="B564" s="413"/>
      <c r="C564" s="413"/>
      <c r="D564" s="413"/>
      <c r="E564" s="413"/>
      <c r="F564" s="413"/>
      <c r="G564" s="413"/>
      <c r="H564" s="413"/>
      <c r="I564" s="413"/>
      <c r="J564" s="413"/>
      <c r="K564" s="413"/>
    </row>
    <row r="565" spans="1:11" ht="24.75" customHeight="1">
      <c r="A565" s="413"/>
      <c r="B565" s="413"/>
      <c r="C565" s="413"/>
      <c r="D565" s="413"/>
      <c r="E565" s="413"/>
      <c r="F565" s="413"/>
      <c r="G565" s="413"/>
      <c r="H565" s="413"/>
      <c r="I565" s="413"/>
      <c r="J565" s="413"/>
      <c r="K565" s="413"/>
    </row>
    <row r="566" spans="1:11" ht="24.75" customHeight="1">
      <c r="A566" s="413"/>
      <c r="B566" s="413"/>
      <c r="C566" s="413"/>
      <c r="D566" s="413"/>
      <c r="E566" s="413"/>
      <c r="F566" s="413"/>
      <c r="G566" s="413"/>
      <c r="H566" s="413"/>
      <c r="I566" s="413"/>
      <c r="J566" s="413"/>
      <c r="K566" s="413"/>
    </row>
    <row r="567" spans="1:11" ht="24.75" customHeight="1">
      <c r="A567" s="413"/>
      <c r="B567" s="413"/>
      <c r="C567" s="413"/>
      <c r="D567" s="413"/>
      <c r="E567" s="413"/>
      <c r="F567" s="413"/>
      <c r="G567" s="413"/>
      <c r="H567" s="413"/>
      <c r="I567" s="413"/>
      <c r="J567" s="413"/>
      <c r="K567" s="413"/>
    </row>
    <row r="568" spans="1:11" ht="24.75" customHeight="1">
      <c r="A568" s="413"/>
      <c r="B568" s="413"/>
      <c r="C568" s="413"/>
      <c r="D568" s="413"/>
      <c r="E568" s="413"/>
      <c r="F568" s="413"/>
      <c r="G568" s="413"/>
      <c r="H568" s="413"/>
      <c r="I568" s="413"/>
      <c r="J568" s="413"/>
      <c r="K568" s="413"/>
    </row>
    <row r="569" spans="1:11" ht="24.75" customHeight="1">
      <c r="A569" s="413"/>
      <c r="B569" s="413"/>
      <c r="C569" s="413"/>
      <c r="D569" s="413"/>
      <c r="E569" s="413"/>
      <c r="F569" s="413"/>
      <c r="G569" s="413"/>
      <c r="H569" s="413"/>
      <c r="I569" s="413"/>
      <c r="J569" s="413"/>
      <c r="K569" s="413"/>
    </row>
    <row r="570" spans="1:11" ht="24.75" customHeight="1">
      <c r="A570" s="413"/>
      <c r="B570" s="413"/>
      <c r="C570" s="413"/>
      <c r="D570" s="413"/>
      <c r="E570" s="413"/>
      <c r="F570" s="413"/>
      <c r="G570" s="413"/>
      <c r="H570" s="413"/>
      <c r="I570" s="413"/>
      <c r="J570" s="413"/>
      <c r="K570" s="413"/>
    </row>
    <row r="571" spans="1:11" ht="24.75" customHeight="1">
      <c r="A571" s="413"/>
      <c r="B571" s="413"/>
      <c r="C571" s="413"/>
      <c r="D571" s="413"/>
      <c r="E571" s="413"/>
      <c r="F571" s="413"/>
      <c r="G571" s="413"/>
      <c r="H571" s="413"/>
      <c r="I571" s="413"/>
      <c r="J571" s="413"/>
      <c r="K571" s="413"/>
    </row>
    <row r="572" spans="1:11" ht="24.75" customHeight="1">
      <c r="A572" s="413"/>
      <c r="B572" s="413"/>
      <c r="C572" s="413"/>
      <c r="D572" s="413"/>
      <c r="E572" s="413"/>
      <c r="F572" s="413"/>
      <c r="G572" s="413"/>
      <c r="H572" s="413"/>
      <c r="I572" s="413"/>
      <c r="J572" s="413"/>
      <c r="K572" s="413"/>
    </row>
    <row r="573" spans="1:11" ht="24.75" customHeight="1">
      <c r="A573" s="413"/>
      <c r="B573" s="413"/>
      <c r="C573" s="413"/>
      <c r="D573" s="413"/>
      <c r="E573" s="413"/>
      <c r="F573" s="413"/>
      <c r="G573" s="413"/>
      <c r="H573" s="413"/>
      <c r="I573" s="413"/>
      <c r="J573" s="413"/>
      <c r="K573" s="413"/>
    </row>
    <row r="574" spans="1:11" ht="24.75" customHeight="1">
      <c r="A574" s="413"/>
      <c r="B574" s="413"/>
      <c r="C574" s="413"/>
      <c r="D574" s="413"/>
      <c r="E574" s="413"/>
      <c r="F574" s="413"/>
      <c r="G574" s="413"/>
      <c r="H574" s="413"/>
      <c r="I574" s="413"/>
      <c r="J574" s="413"/>
      <c r="K574" s="413"/>
    </row>
    <row r="575" spans="1:11" ht="24.75" customHeight="1">
      <c r="A575" s="413"/>
      <c r="B575" s="413"/>
      <c r="C575" s="413"/>
      <c r="D575" s="413"/>
      <c r="E575" s="413"/>
      <c r="F575" s="413"/>
      <c r="G575" s="413"/>
      <c r="H575" s="413"/>
      <c r="I575" s="413"/>
      <c r="J575" s="413"/>
      <c r="K575" s="413"/>
    </row>
    <row r="576" spans="1:11" ht="24.75" customHeight="1">
      <c r="A576" s="413"/>
      <c r="B576" s="413"/>
      <c r="C576" s="413"/>
      <c r="D576" s="413"/>
      <c r="E576" s="413"/>
      <c r="F576" s="413"/>
      <c r="G576" s="413"/>
      <c r="H576" s="413"/>
      <c r="I576" s="413"/>
      <c r="J576" s="413"/>
      <c r="K576" s="413"/>
    </row>
    <row r="577" spans="1:11" ht="24.75" customHeight="1">
      <c r="A577" s="413"/>
      <c r="B577" s="413"/>
      <c r="C577" s="413"/>
      <c r="D577" s="413"/>
      <c r="E577" s="413"/>
      <c r="F577" s="413"/>
      <c r="G577" s="413"/>
      <c r="H577" s="413"/>
      <c r="I577" s="413"/>
      <c r="J577" s="413"/>
      <c r="K577" s="413"/>
    </row>
    <row r="578" spans="1:11" ht="24.75" customHeight="1">
      <c r="A578" s="413"/>
      <c r="B578" s="413"/>
      <c r="C578" s="413"/>
      <c r="D578" s="413"/>
      <c r="E578" s="413"/>
      <c r="F578" s="413"/>
      <c r="G578" s="413"/>
      <c r="H578" s="413"/>
      <c r="I578" s="413"/>
      <c r="J578" s="413"/>
      <c r="K578" s="413"/>
    </row>
    <row r="579" spans="1:11" ht="24.75" customHeight="1">
      <c r="A579" s="413"/>
      <c r="B579" s="413"/>
      <c r="C579" s="413"/>
      <c r="D579" s="413"/>
      <c r="E579" s="413"/>
      <c r="F579" s="413"/>
      <c r="G579" s="413"/>
      <c r="H579" s="413"/>
      <c r="I579" s="413"/>
      <c r="J579" s="413"/>
      <c r="K579" s="413"/>
    </row>
    <row r="580" spans="1:11" ht="24.75" customHeight="1">
      <c r="A580" s="413"/>
      <c r="B580" s="413"/>
      <c r="C580" s="413"/>
      <c r="D580" s="413"/>
      <c r="E580" s="413"/>
      <c r="F580" s="413"/>
      <c r="G580" s="413"/>
      <c r="H580" s="413"/>
      <c r="I580" s="413"/>
      <c r="J580" s="413"/>
      <c r="K580" s="413"/>
    </row>
    <row r="581" spans="1:11" ht="24.75" customHeight="1">
      <c r="A581" s="413"/>
      <c r="B581" s="413"/>
      <c r="C581" s="413"/>
      <c r="D581" s="413"/>
      <c r="E581" s="413"/>
      <c r="F581" s="413"/>
      <c r="G581" s="413"/>
      <c r="H581" s="413"/>
      <c r="I581" s="413"/>
      <c r="J581" s="413"/>
      <c r="K581" s="413"/>
    </row>
    <row r="582" spans="1:11" ht="24.75" customHeight="1">
      <c r="A582" s="413"/>
      <c r="B582" s="413"/>
      <c r="C582" s="413"/>
      <c r="D582" s="413"/>
      <c r="E582" s="413"/>
      <c r="F582" s="413"/>
      <c r="G582" s="413"/>
      <c r="H582" s="413"/>
      <c r="I582" s="413"/>
      <c r="J582" s="413"/>
      <c r="K582" s="413"/>
    </row>
    <row r="583" spans="1:11" ht="24.75" customHeight="1">
      <c r="A583" s="413"/>
      <c r="B583" s="413"/>
      <c r="C583" s="413"/>
      <c r="D583" s="413"/>
      <c r="E583" s="413"/>
      <c r="F583" s="413"/>
      <c r="G583" s="413"/>
      <c r="H583" s="413"/>
      <c r="I583" s="413"/>
      <c r="J583" s="413"/>
      <c r="K583" s="413"/>
    </row>
    <row r="584" spans="1:11" ht="24.75" customHeight="1">
      <c r="A584" s="413"/>
      <c r="B584" s="413"/>
      <c r="C584" s="413"/>
      <c r="D584" s="413"/>
      <c r="E584" s="413"/>
      <c r="F584" s="413"/>
      <c r="G584" s="413"/>
      <c r="H584" s="413"/>
      <c r="I584" s="413"/>
      <c r="J584" s="413"/>
      <c r="K584" s="413"/>
    </row>
    <row r="585" spans="1:11" ht="24.75" customHeight="1">
      <c r="A585" s="413"/>
      <c r="B585" s="413"/>
      <c r="C585" s="413"/>
      <c r="D585" s="413"/>
      <c r="E585" s="413"/>
      <c r="F585" s="413"/>
      <c r="G585" s="413"/>
      <c r="H585" s="413"/>
      <c r="I585" s="413"/>
      <c r="J585" s="413"/>
      <c r="K585" s="413"/>
    </row>
    <row r="586" spans="1:11" ht="24.75" customHeight="1">
      <c r="A586" s="413"/>
      <c r="B586" s="413"/>
      <c r="C586" s="413"/>
      <c r="D586" s="413"/>
      <c r="E586" s="413"/>
      <c r="F586" s="413"/>
      <c r="G586" s="413"/>
      <c r="H586" s="413"/>
      <c r="I586" s="413"/>
      <c r="J586" s="413"/>
      <c r="K586" s="413"/>
    </row>
    <row r="587" spans="1:11" ht="24.75" customHeight="1">
      <c r="A587" s="413"/>
      <c r="B587" s="413"/>
      <c r="C587" s="413"/>
      <c r="D587" s="413"/>
      <c r="E587" s="413"/>
      <c r="F587" s="413"/>
      <c r="G587" s="413"/>
      <c r="H587" s="413"/>
      <c r="I587" s="413"/>
      <c r="J587" s="413"/>
      <c r="K587" s="413"/>
    </row>
    <row r="588" spans="1:11" ht="24.75" customHeight="1">
      <c r="A588" s="413"/>
      <c r="B588" s="413"/>
      <c r="C588" s="413"/>
      <c r="D588" s="413"/>
      <c r="E588" s="413"/>
      <c r="F588" s="413"/>
      <c r="G588" s="413"/>
      <c r="H588" s="413"/>
      <c r="I588" s="413"/>
      <c r="J588" s="413"/>
      <c r="K588" s="413"/>
    </row>
    <row r="589" spans="1:11" ht="24.75" customHeight="1">
      <c r="A589" s="413"/>
      <c r="B589" s="413"/>
      <c r="C589" s="413"/>
      <c r="D589" s="413"/>
      <c r="E589" s="413"/>
      <c r="F589" s="413"/>
      <c r="G589" s="413"/>
      <c r="H589" s="413"/>
      <c r="I589" s="413"/>
      <c r="J589" s="413"/>
      <c r="K589" s="413"/>
    </row>
    <row r="590" spans="1:11" ht="24.75" customHeight="1">
      <c r="A590" s="413"/>
      <c r="B590" s="413"/>
      <c r="C590" s="413"/>
      <c r="D590" s="413"/>
      <c r="E590" s="413"/>
      <c r="F590" s="413"/>
      <c r="G590" s="413"/>
      <c r="H590" s="413"/>
      <c r="I590" s="413"/>
      <c r="J590" s="413"/>
      <c r="K590" s="413"/>
    </row>
    <row r="591" spans="1:11" ht="24.75" customHeight="1">
      <c r="A591" s="413"/>
      <c r="B591" s="413"/>
      <c r="C591" s="413"/>
      <c r="D591" s="413"/>
      <c r="E591" s="413"/>
      <c r="F591" s="413"/>
      <c r="G591" s="413"/>
      <c r="H591" s="413"/>
      <c r="I591" s="413"/>
      <c r="J591" s="413"/>
      <c r="K591" s="413"/>
    </row>
    <row r="592" spans="1:11" ht="24.75" customHeight="1">
      <c r="A592" s="413"/>
      <c r="B592" s="413"/>
      <c r="C592" s="413"/>
      <c r="D592" s="413"/>
      <c r="E592" s="413"/>
      <c r="F592" s="413"/>
      <c r="G592" s="413"/>
      <c r="H592" s="413"/>
      <c r="I592" s="413"/>
      <c r="J592" s="413"/>
      <c r="K592" s="413"/>
    </row>
    <row r="593" spans="1:11" ht="24.75" customHeight="1">
      <c r="A593" s="413"/>
      <c r="B593" s="413"/>
      <c r="C593" s="413"/>
      <c r="D593" s="413"/>
      <c r="E593" s="413"/>
      <c r="F593" s="413"/>
      <c r="G593" s="413"/>
      <c r="H593" s="413"/>
      <c r="I593" s="413"/>
      <c r="J593" s="413"/>
      <c r="K593" s="413"/>
    </row>
    <row r="594" spans="1:11" ht="24.75" customHeight="1">
      <c r="A594" s="413"/>
      <c r="B594" s="413"/>
      <c r="C594" s="413"/>
      <c r="D594" s="413"/>
      <c r="E594" s="413"/>
      <c r="F594" s="413"/>
      <c r="G594" s="413"/>
      <c r="H594" s="413"/>
      <c r="I594" s="413"/>
      <c r="J594" s="413"/>
      <c r="K594" s="413"/>
    </row>
    <row r="595" spans="1:11" ht="24.75" customHeight="1">
      <c r="A595" s="413"/>
      <c r="B595" s="413"/>
      <c r="C595" s="413"/>
      <c r="D595" s="413"/>
      <c r="E595" s="413"/>
      <c r="F595" s="413"/>
      <c r="G595" s="413"/>
      <c r="H595" s="413"/>
      <c r="I595" s="413"/>
      <c r="J595" s="413"/>
      <c r="K595" s="413"/>
    </row>
    <row r="596" spans="1:11" ht="24.75" customHeight="1">
      <c r="A596" s="413"/>
      <c r="B596" s="413"/>
      <c r="C596" s="413"/>
      <c r="D596" s="413"/>
      <c r="E596" s="413"/>
      <c r="F596" s="413"/>
      <c r="G596" s="413"/>
      <c r="H596" s="413"/>
      <c r="I596" s="413"/>
      <c r="J596" s="413"/>
      <c r="K596" s="413"/>
    </row>
    <row r="597" spans="1:11" ht="24.75" customHeight="1">
      <c r="A597" s="413"/>
      <c r="B597" s="413"/>
      <c r="C597" s="413"/>
      <c r="D597" s="413"/>
      <c r="E597" s="413"/>
      <c r="F597" s="413"/>
      <c r="G597" s="413"/>
      <c r="H597" s="413"/>
      <c r="I597" s="413"/>
      <c r="J597" s="413"/>
      <c r="K597" s="413"/>
    </row>
    <row r="598" spans="1:11" ht="24.75" customHeight="1">
      <c r="A598" s="413"/>
      <c r="B598" s="413"/>
      <c r="C598" s="413"/>
      <c r="D598" s="413"/>
      <c r="E598" s="413"/>
      <c r="F598" s="413"/>
      <c r="G598" s="413"/>
      <c r="H598" s="413"/>
      <c r="I598" s="413"/>
      <c r="J598" s="413"/>
      <c r="K598" s="413"/>
    </row>
    <row r="599" spans="1:11" ht="24.75" customHeight="1">
      <c r="A599" s="413"/>
      <c r="B599" s="413"/>
      <c r="C599" s="413"/>
      <c r="D599" s="413"/>
      <c r="E599" s="413"/>
      <c r="F599" s="413"/>
      <c r="G599" s="413"/>
      <c r="H599" s="413"/>
      <c r="I599" s="413"/>
      <c r="J599" s="413"/>
      <c r="K599" s="413"/>
    </row>
    <row r="600" spans="1:11" ht="24.75" customHeight="1">
      <c r="A600" s="413"/>
      <c r="B600" s="413"/>
      <c r="C600" s="413"/>
      <c r="D600" s="413"/>
      <c r="E600" s="413"/>
      <c r="F600" s="413"/>
      <c r="G600" s="413"/>
      <c r="H600" s="413"/>
      <c r="I600" s="413"/>
      <c r="J600" s="413"/>
      <c r="K600" s="413"/>
    </row>
    <row r="601" spans="1:11" ht="24.75" customHeight="1">
      <c r="A601" s="413"/>
      <c r="B601" s="413"/>
      <c r="C601" s="413"/>
      <c r="D601" s="413"/>
      <c r="E601" s="413"/>
      <c r="F601" s="413"/>
      <c r="G601" s="413"/>
      <c r="H601" s="413"/>
      <c r="I601" s="413"/>
      <c r="J601" s="413"/>
      <c r="K601" s="413"/>
    </row>
    <row r="602" spans="1:11" ht="24.75" customHeight="1">
      <c r="A602" s="413"/>
      <c r="B602" s="413"/>
      <c r="C602" s="413"/>
      <c r="D602" s="413"/>
      <c r="E602" s="413"/>
      <c r="F602" s="413"/>
      <c r="G602" s="413"/>
      <c r="H602" s="413"/>
      <c r="I602" s="413"/>
      <c r="J602" s="413"/>
      <c r="K602" s="413"/>
    </row>
    <row r="603" spans="1:11" ht="24.75" customHeight="1">
      <c r="A603" s="413"/>
      <c r="B603" s="413"/>
      <c r="C603" s="413"/>
      <c r="D603" s="413"/>
      <c r="E603" s="413"/>
      <c r="F603" s="413"/>
      <c r="G603" s="413"/>
      <c r="H603" s="413"/>
      <c r="I603" s="413"/>
      <c r="J603" s="413"/>
      <c r="K603" s="413"/>
    </row>
    <row r="604" spans="1:11" ht="24.75" customHeight="1">
      <c r="A604" s="413"/>
      <c r="B604" s="413"/>
      <c r="C604" s="413"/>
      <c r="D604" s="413"/>
      <c r="E604" s="413"/>
      <c r="F604" s="413"/>
      <c r="G604" s="413"/>
      <c r="H604" s="413"/>
      <c r="I604" s="413"/>
      <c r="J604" s="413"/>
      <c r="K604" s="413"/>
    </row>
    <row r="605" spans="1:11" ht="24.75" customHeight="1">
      <c r="A605" s="413"/>
      <c r="B605" s="413"/>
      <c r="C605" s="413"/>
      <c r="D605" s="413"/>
      <c r="E605" s="413"/>
      <c r="F605" s="413"/>
      <c r="G605" s="413"/>
      <c r="H605" s="413"/>
      <c r="I605" s="413"/>
      <c r="J605" s="413"/>
      <c r="K605" s="413"/>
    </row>
    <row r="606" spans="1:11" ht="24.75" customHeight="1">
      <c r="A606" s="413"/>
      <c r="B606" s="413"/>
      <c r="C606" s="413"/>
      <c r="D606" s="413"/>
      <c r="E606" s="413"/>
      <c r="F606" s="413"/>
      <c r="G606" s="413"/>
      <c r="H606" s="413"/>
      <c r="I606" s="413"/>
      <c r="J606" s="413"/>
      <c r="K606" s="413"/>
    </row>
    <row r="607" spans="1:11" ht="24.75" customHeight="1">
      <c r="A607" s="413"/>
      <c r="B607" s="413"/>
      <c r="C607" s="413"/>
      <c r="D607" s="413"/>
      <c r="E607" s="413"/>
      <c r="F607" s="413"/>
      <c r="G607" s="413"/>
      <c r="H607" s="413"/>
      <c r="I607" s="413"/>
      <c r="J607" s="413"/>
      <c r="K607" s="413"/>
    </row>
    <row r="608" spans="1:11" ht="24.75" customHeight="1">
      <c r="A608" s="413"/>
      <c r="B608" s="413"/>
      <c r="C608" s="413"/>
      <c r="D608" s="413"/>
      <c r="E608" s="413"/>
      <c r="F608" s="413"/>
      <c r="G608" s="413"/>
      <c r="H608" s="413"/>
      <c r="I608" s="413"/>
      <c r="J608" s="413"/>
      <c r="K608" s="413"/>
    </row>
    <row r="609" spans="1:11" ht="24.75" customHeight="1">
      <c r="A609" s="413"/>
      <c r="B609" s="413"/>
      <c r="C609" s="413"/>
      <c r="D609" s="413"/>
      <c r="E609" s="413"/>
      <c r="F609" s="413"/>
      <c r="G609" s="413"/>
      <c r="H609" s="413"/>
      <c r="I609" s="413"/>
      <c r="J609" s="413"/>
      <c r="K609" s="413"/>
    </row>
    <row r="610" spans="1:11" ht="24.75" customHeight="1">
      <c r="A610" s="413"/>
      <c r="B610" s="413"/>
      <c r="C610" s="413"/>
      <c r="D610" s="413"/>
      <c r="E610" s="413"/>
      <c r="F610" s="413"/>
      <c r="G610" s="413"/>
      <c r="H610" s="413"/>
      <c r="I610" s="413"/>
      <c r="J610" s="413"/>
      <c r="K610" s="413"/>
    </row>
    <row r="611" spans="1:11" ht="24.75" customHeight="1">
      <c r="A611" s="413"/>
      <c r="B611" s="413"/>
      <c r="C611" s="413"/>
      <c r="D611" s="413"/>
      <c r="E611" s="413"/>
      <c r="F611" s="413"/>
      <c r="G611" s="413"/>
      <c r="H611" s="413"/>
      <c r="I611" s="413"/>
      <c r="J611" s="413"/>
      <c r="K611" s="413"/>
    </row>
    <row r="612" spans="1:11" ht="24.75" customHeight="1">
      <c r="A612" s="413"/>
      <c r="B612" s="413"/>
      <c r="C612" s="413"/>
      <c r="D612" s="413"/>
      <c r="E612" s="413"/>
      <c r="F612" s="413"/>
      <c r="G612" s="413"/>
      <c r="H612" s="413"/>
      <c r="I612" s="413"/>
      <c r="J612" s="413"/>
      <c r="K612" s="413"/>
    </row>
    <row r="613" spans="1:11" ht="24.75" customHeight="1">
      <c r="A613" s="413"/>
      <c r="B613" s="413"/>
      <c r="C613" s="413"/>
      <c r="D613" s="413"/>
      <c r="E613" s="413"/>
      <c r="F613" s="413"/>
      <c r="G613" s="413"/>
      <c r="H613" s="413"/>
      <c r="I613" s="413"/>
      <c r="J613" s="413"/>
      <c r="K613" s="413"/>
    </row>
    <row r="614" spans="1:11" ht="24.75" customHeight="1">
      <c r="A614" s="413"/>
      <c r="B614" s="413"/>
      <c r="C614" s="413"/>
      <c r="D614" s="413"/>
      <c r="E614" s="413"/>
      <c r="F614" s="413"/>
      <c r="G614" s="413"/>
      <c r="H614" s="413"/>
      <c r="I614" s="413"/>
      <c r="J614" s="413"/>
      <c r="K614" s="413"/>
    </row>
    <row r="615" spans="1:11" ht="24.75" customHeight="1">
      <c r="A615" s="413"/>
      <c r="B615" s="413"/>
      <c r="C615" s="413"/>
      <c r="D615" s="413"/>
      <c r="E615" s="413"/>
      <c r="F615" s="413"/>
      <c r="G615" s="413"/>
      <c r="H615" s="413"/>
      <c r="I615" s="413"/>
      <c r="J615" s="413"/>
      <c r="K615" s="413"/>
    </row>
    <row r="616" spans="1:11" ht="24.75" customHeight="1">
      <c r="A616" s="413"/>
      <c r="B616" s="413"/>
      <c r="C616" s="413"/>
      <c r="D616" s="413"/>
      <c r="E616" s="413"/>
      <c r="F616" s="413"/>
      <c r="G616" s="413"/>
      <c r="H616" s="413"/>
      <c r="I616" s="413"/>
      <c r="J616" s="413"/>
      <c r="K616" s="413"/>
    </row>
    <row r="617" spans="1:11" ht="24.75" customHeight="1">
      <c r="A617" s="413"/>
      <c r="B617" s="413"/>
      <c r="C617" s="413"/>
      <c r="D617" s="413"/>
      <c r="E617" s="413"/>
      <c r="F617" s="413"/>
      <c r="G617" s="413"/>
      <c r="H617" s="413"/>
      <c r="I617" s="413"/>
      <c r="J617" s="413"/>
      <c r="K617" s="413"/>
    </row>
    <row r="618" spans="1:11" ht="24.75" customHeight="1">
      <c r="A618" s="413"/>
      <c r="B618" s="413"/>
      <c r="C618" s="413"/>
      <c r="D618" s="413"/>
      <c r="E618" s="413"/>
      <c r="F618" s="413"/>
      <c r="G618" s="413"/>
      <c r="H618" s="413"/>
      <c r="I618" s="413"/>
      <c r="J618" s="413"/>
      <c r="K618" s="413"/>
    </row>
    <row r="619" spans="1:11" ht="24.75" customHeight="1">
      <c r="A619" s="413"/>
      <c r="B619" s="413"/>
      <c r="C619" s="413"/>
      <c r="D619" s="413"/>
      <c r="E619" s="413"/>
      <c r="F619" s="413"/>
      <c r="G619" s="413"/>
      <c r="H619" s="413"/>
      <c r="I619" s="413"/>
      <c r="J619" s="413"/>
      <c r="K619" s="413"/>
    </row>
    <row r="620" spans="1:11" ht="24.75" customHeight="1">
      <c r="A620" s="413"/>
      <c r="B620" s="413"/>
      <c r="C620" s="413"/>
      <c r="D620" s="413"/>
      <c r="E620" s="413"/>
      <c r="F620" s="413"/>
      <c r="G620" s="413"/>
      <c r="H620" s="413"/>
      <c r="I620" s="413"/>
      <c r="J620" s="413"/>
      <c r="K620" s="413"/>
    </row>
    <row r="621" spans="1:11" ht="24.75" customHeight="1">
      <c r="A621" s="413"/>
      <c r="B621" s="413"/>
      <c r="C621" s="413"/>
      <c r="D621" s="413"/>
      <c r="E621" s="413"/>
      <c r="F621" s="413"/>
      <c r="G621" s="413"/>
      <c r="H621" s="413"/>
      <c r="I621" s="413"/>
      <c r="J621" s="413"/>
      <c r="K621" s="413"/>
    </row>
    <row r="622" spans="1:11" ht="24.75" customHeight="1">
      <c r="A622" s="413"/>
      <c r="B622" s="413"/>
      <c r="C622" s="413"/>
      <c r="D622" s="413"/>
      <c r="E622" s="413"/>
      <c r="F622" s="413"/>
      <c r="G622" s="413"/>
      <c r="H622" s="413"/>
      <c r="I622" s="413"/>
      <c r="J622" s="413"/>
      <c r="K622" s="413"/>
    </row>
    <row r="623" spans="1:11" ht="24.75" customHeight="1">
      <c r="A623" s="413"/>
      <c r="B623" s="413"/>
      <c r="C623" s="413"/>
      <c r="D623" s="413"/>
      <c r="E623" s="413"/>
      <c r="F623" s="413"/>
      <c r="G623" s="413"/>
      <c r="H623" s="413"/>
      <c r="I623" s="413"/>
      <c r="J623" s="413"/>
      <c r="K623" s="413"/>
    </row>
    <row r="624" spans="1:11" ht="24.75" customHeight="1">
      <c r="A624" s="413"/>
      <c r="B624" s="413"/>
      <c r="C624" s="413"/>
      <c r="D624" s="413"/>
      <c r="E624" s="413"/>
      <c r="F624" s="413"/>
      <c r="G624" s="413"/>
      <c r="H624" s="413"/>
      <c r="I624" s="413"/>
      <c r="J624" s="413"/>
      <c r="K624" s="413"/>
    </row>
    <row r="625" spans="1:11" ht="24.75" customHeight="1">
      <c r="A625" s="413"/>
      <c r="B625" s="413"/>
      <c r="C625" s="413"/>
      <c r="D625" s="413"/>
      <c r="E625" s="413"/>
      <c r="F625" s="413"/>
      <c r="G625" s="413"/>
      <c r="H625" s="413"/>
      <c r="I625" s="413"/>
      <c r="J625" s="413"/>
      <c r="K625" s="413"/>
    </row>
    <row r="626" spans="1:11" ht="24.75" customHeight="1">
      <c r="A626" s="413"/>
      <c r="B626" s="413"/>
      <c r="C626" s="413"/>
      <c r="D626" s="413"/>
      <c r="E626" s="413"/>
      <c r="F626" s="413"/>
      <c r="G626" s="413"/>
      <c r="H626" s="413"/>
      <c r="I626" s="413"/>
      <c r="J626" s="413"/>
      <c r="K626" s="413"/>
    </row>
    <row r="627" spans="1:11" ht="24.75" customHeight="1">
      <c r="A627" s="413"/>
      <c r="B627" s="413"/>
      <c r="C627" s="413"/>
      <c r="D627" s="413"/>
      <c r="E627" s="413"/>
      <c r="F627" s="413"/>
      <c r="G627" s="413"/>
      <c r="H627" s="413"/>
      <c r="I627" s="413"/>
      <c r="J627" s="413"/>
      <c r="K627" s="413"/>
    </row>
    <row r="628" spans="1:11" ht="24.75" customHeight="1">
      <c r="A628" s="413"/>
      <c r="B628" s="413"/>
      <c r="C628" s="413"/>
      <c r="D628" s="413"/>
      <c r="E628" s="413"/>
      <c r="F628" s="413"/>
      <c r="G628" s="413"/>
      <c r="H628" s="413"/>
      <c r="I628" s="413"/>
      <c r="J628" s="413"/>
      <c r="K628" s="413"/>
    </row>
    <row r="629" spans="1:11" ht="24.75" customHeight="1">
      <c r="A629" s="413"/>
      <c r="B629" s="413"/>
      <c r="C629" s="413"/>
      <c r="D629" s="413"/>
      <c r="E629" s="413"/>
      <c r="F629" s="413"/>
      <c r="G629" s="413"/>
      <c r="H629" s="413"/>
      <c r="I629" s="413"/>
      <c r="J629" s="413"/>
      <c r="K629" s="413"/>
    </row>
    <row r="630" spans="1:11" ht="24.75" customHeight="1">
      <c r="A630" s="413"/>
      <c r="B630" s="413"/>
      <c r="C630" s="413"/>
      <c r="D630" s="413"/>
      <c r="E630" s="413"/>
      <c r="F630" s="413"/>
      <c r="G630" s="413"/>
      <c r="H630" s="413"/>
      <c r="I630" s="413"/>
      <c r="J630" s="413"/>
      <c r="K630" s="413"/>
    </row>
    <row r="631" spans="1:11" ht="24.75" customHeight="1">
      <c r="A631" s="413"/>
      <c r="B631" s="413"/>
      <c r="C631" s="413"/>
      <c r="D631" s="413"/>
      <c r="E631" s="413"/>
      <c r="F631" s="413"/>
      <c r="G631" s="413"/>
      <c r="H631" s="413"/>
      <c r="I631" s="413"/>
      <c r="J631" s="413"/>
      <c r="K631" s="413"/>
    </row>
    <row r="632" spans="1:11" ht="24.75" customHeight="1">
      <c r="A632" s="413"/>
      <c r="B632" s="413"/>
      <c r="C632" s="413"/>
      <c r="D632" s="413"/>
      <c r="E632" s="413"/>
      <c r="F632" s="413"/>
      <c r="G632" s="413"/>
      <c r="H632" s="413"/>
      <c r="I632" s="413"/>
      <c r="J632" s="413"/>
      <c r="K632" s="413"/>
    </row>
    <row r="633" spans="1:11" ht="24.75" customHeight="1">
      <c r="A633" s="413"/>
      <c r="B633" s="413"/>
      <c r="C633" s="413"/>
      <c r="D633" s="413"/>
      <c r="E633" s="413"/>
      <c r="F633" s="413"/>
      <c r="G633" s="413"/>
      <c r="H633" s="413"/>
      <c r="I633" s="413"/>
      <c r="J633" s="413"/>
      <c r="K633" s="413"/>
    </row>
    <row r="634" spans="1:11" ht="24.75" customHeight="1">
      <c r="A634" s="413"/>
      <c r="B634" s="413"/>
      <c r="C634" s="413"/>
      <c r="D634" s="413"/>
      <c r="E634" s="413"/>
      <c r="F634" s="413"/>
      <c r="G634" s="413"/>
      <c r="H634" s="413"/>
      <c r="I634" s="413"/>
      <c r="J634" s="413"/>
      <c r="K634" s="413"/>
    </row>
    <row r="635" spans="1:11" ht="24.75" customHeight="1">
      <c r="A635" s="413"/>
      <c r="B635" s="413"/>
      <c r="C635" s="413"/>
      <c r="D635" s="413"/>
      <c r="E635" s="413"/>
      <c r="F635" s="413"/>
      <c r="G635" s="413"/>
      <c r="H635" s="413"/>
      <c r="I635" s="413"/>
      <c r="J635" s="413"/>
      <c r="K635" s="413"/>
    </row>
    <row r="636" spans="1:11" ht="24.75" customHeight="1">
      <c r="A636" s="413"/>
      <c r="B636" s="413"/>
      <c r="C636" s="413"/>
      <c r="D636" s="413"/>
      <c r="E636" s="413"/>
      <c r="F636" s="413"/>
      <c r="G636" s="413"/>
      <c r="H636" s="413"/>
      <c r="I636" s="413"/>
      <c r="J636" s="413"/>
      <c r="K636" s="413"/>
    </row>
    <row r="637" spans="1:11" ht="24.75" customHeight="1">
      <c r="A637" s="413"/>
      <c r="B637" s="413"/>
      <c r="C637" s="413"/>
      <c r="D637" s="413"/>
      <c r="E637" s="413"/>
      <c r="F637" s="413"/>
      <c r="G637" s="413"/>
      <c r="H637" s="413"/>
      <c r="I637" s="413"/>
      <c r="J637" s="413"/>
      <c r="K637" s="413"/>
    </row>
    <row r="638" spans="1:11" ht="24.75" customHeight="1">
      <c r="A638" s="413"/>
      <c r="B638" s="413"/>
      <c r="C638" s="413"/>
      <c r="D638" s="413"/>
      <c r="E638" s="413"/>
      <c r="F638" s="413"/>
      <c r="G638" s="413"/>
      <c r="H638" s="413"/>
      <c r="I638" s="413"/>
      <c r="J638" s="413"/>
      <c r="K638" s="413"/>
    </row>
    <row r="639" spans="1:11" ht="24.75" customHeight="1">
      <c r="A639" s="413"/>
      <c r="B639" s="413"/>
      <c r="C639" s="413"/>
      <c r="D639" s="413"/>
      <c r="E639" s="413"/>
      <c r="F639" s="413"/>
      <c r="G639" s="413"/>
      <c r="H639" s="413"/>
      <c r="I639" s="413"/>
      <c r="J639" s="413"/>
      <c r="K639" s="413"/>
    </row>
    <row r="640" spans="1:11" ht="24.75" customHeight="1">
      <c r="A640" s="413"/>
      <c r="B640" s="413"/>
      <c r="C640" s="413"/>
      <c r="D640" s="413"/>
      <c r="E640" s="413"/>
      <c r="F640" s="413"/>
      <c r="G640" s="413"/>
      <c r="H640" s="413"/>
      <c r="I640" s="413"/>
      <c r="J640" s="413"/>
      <c r="K640" s="413"/>
    </row>
    <row r="641" spans="1:11" ht="24.75" customHeight="1">
      <c r="A641" s="413"/>
      <c r="B641" s="413"/>
      <c r="C641" s="413"/>
      <c r="D641" s="413"/>
      <c r="E641" s="413"/>
      <c r="F641" s="413"/>
      <c r="G641" s="413"/>
      <c r="H641" s="413"/>
      <c r="I641" s="413"/>
      <c r="J641" s="413"/>
      <c r="K641" s="413"/>
    </row>
    <row r="642" spans="1:11" ht="24.75" customHeight="1">
      <c r="A642" s="413"/>
      <c r="B642" s="413"/>
      <c r="C642" s="413"/>
      <c r="D642" s="413"/>
      <c r="E642" s="413"/>
      <c r="F642" s="413"/>
      <c r="G642" s="413"/>
      <c r="H642" s="413"/>
      <c r="I642" s="413"/>
      <c r="J642" s="413"/>
      <c r="K642" s="413"/>
    </row>
    <row r="643" spans="1:11" ht="24.75" customHeight="1">
      <c r="A643" s="413"/>
      <c r="B643" s="413"/>
      <c r="C643" s="413"/>
      <c r="D643" s="413"/>
      <c r="E643" s="413"/>
      <c r="F643" s="413"/>
      <c r="G643" s="413"/>
      <c r="H643" s="413"/>
      <c r="I643" s="413"/>
      <c r="J643" s="413"/>
      <c r="K643" s="413"/>
    </row>
    <row r="644" spans="1:11" ht="24.75" customHeight="1">
      <c r="A644" s="413"/>
      <c r="B644" s="413"/>
      <c r="C644" s="413"/>
      <c r="D644" s="413"/>
      <c r="E644" s="413"/>
      <c r="F644" s="413"/>
      <c r="G644" s="413"/>
      <c r="H644" s="413"/>
      <c r="I644" s="413"/>
      <c r="J644" s="413"/>
      <c r="K644" s="413"/>
    </row>
    <row r="645" spans="1:11" ht="24.75" customHeight="1">
      <c r="A645" s="413"/>
      <c r="B645" s="413"/>
      <c r="C645" s="413"/>
      <c r="D645" s="413"/>
      <c r="E645" s="413"/>
      <c r="F645" s="413"/>
      <c r="G645" s="413"/>
      <c r="H645" s="413"/>
      <c r="I645" s="413"/>
      <c r="J645" s="413"/>
      <c r="K645" s="413"/>
    </row>
    <row r="646" spans="1:11" ht="24.75" customHeight="1">
      <c r="A646" s="413"/>
      <c r="B646" s="413"/>
      <c r="C646" s="413"/>
      <c r="D646" s="413"/>
      <c r="E646" s="413"/>
      <c r="F646" s="413"/>
      <c r="G646" s="413"/>
      <c r="H646" s="413"/>
      <c r="I646" s="413"/>
      <c r="J646" s="413"/>
      <c r="K646" s="413"/>
    </row>
    <row r="647" spans="1:11" ht="24.75" customHeight="1">
      <c r="A647" s="413"/>
      <c r="B647" s="413"/>
      <c r="C647" s="413"/>
      <c r="D647" s="413"/>
      <c r="E647" s="413"/>
      <c r="F647" s="413"/>
      <c r="G647" s="413"/>
      <c r="H647" s="413"/>
      <c r="I647" s="413"/>
      <c r="J647" s="413"/>
      <c r="K647" s="413"/>
    </row>
    <row r="648" spans="1:11" ht="24.75" customHeight="1">
      <c r="A648" s="413"/>
      <c r="B648" s="413"/>
      <c r="C648" s="413"/>
      <c r="D648" s="413"/>
      <c r="E648" s="413"/>
      <c r="F648" s="413"/>
      <c r="G648" s="413"/>
      <c r="H648" s="413"/>
      <c r="I648" s="413"/>
      <c r="J648" s="413"/>
      <c r="K648" s="413"/>
    </row>
    <row r="649" spans="1:11" ht="24.75" customHeight="1">
      <c r="A649" s="413"/>
      <c r="B649" s="413"/>
      <c r="C649" s="413"/>
      <c r="D649" s="413"/>
      <c r="E649" s="413"/>
      <c r="F649" s="413"/>
      <c r="G649" s="413"/>
      <c r="H649" s="413"/>
      <c r="I649" s="413"/>
      <c r="J649" s="413"/>
      <c r="K649" s="413"/>
    </row>
    <row r="650" spans="1:11" ht="24.75" customHeight="1">
      <c r="A650" s="413"/>
      <c r="B650" s="413"/>
      <c r="C650" s="413"/>
      <c r="D650" s="413"/>
      <c r="E650" s="413"/>
      <c r="F650" s="413"/>
      <c r="G650" s="413"/>
      <c r="H650" s="413"/>
      <c r="I650" s="413"/>
      <c r="J650" s="413"/>
      <c r="K650" s="413"/>
    </row>
    <row r="651" spans="1:11" ht="24.75" customHeight="1">
      <c r="A651" s="413"/>
      <c r="B651" s="413"/>
      <c r="C651" s="413"/>
      <c r="D651" s="413"/>
      <c r="E651" s="413"/>
      <c r="F651" s="413"/>
      <c r="G651" s="413"/>
      <c r="H651" s="413"/>
      <c r="I651" s="413"/>
      <c r="J651" s="413"/>
      <c r="K651" s="413"/>
    </row>
    <row r="652" spans="1:11" ht="24.75" customHeight="1">
      <c r="A652" s="413"/>
      <c r="B652" s="413"/>
      <c r="C652" s="413"/>
      <c r="D652" s="413"/>
      <c r="E652" s="413"/>
      <c r="F652" s="413"/>
      <c r="G652" s="413"/>
      <c r="H652" s="413"/>
      <c r="I652" s="413"/>
      <c r="J652" s="413"/>
      <c r="K652" s="413"/>
    </row>
    <row r="653" spans="1:11" ht="24.75" customHeight="1">
      <c r="A653" s="413"/>
      <c r="B653" s="413"/>
      <c r="C653" s="413"/>
      <c r="D653" s="413"/>
      <c r="E653" s="413"/>
      <c r="F653" s="413"/>
      <c r="G653" s="413"/>
      <c r="H653" s="413"/>
      <c r="I653" s="413"/>
      <c r="J653" s="413"/>
      <c r="K653" s="413"/>
    </row>
    <row r="654" spans="1:11" ht="24.75" customHeight="1">
      <c r="A654" s="413"/>
      <c r="B654" s="413"/>
      <c r="C654" s="413"/>
      <c r="D654" s="413"/>
      <c r="E654" s="413"/>
      <c r="F654" s="413"/>
      <c r="G654" s="413"/>
      <c r="H654" s="413"/>
      <c r="I654" s="413"/>
      <c r="J654" s="413"/>
      <c r="K654" s="413"/>
    </row>
    <row r="655" spans="1:11" ht="24.75" customHeight="1">
      <c r="A655" s="413"/>
      <c r="B655" s="413"/>
      <c r="C655" s="413"/>
      <c r="D655" s="413"/>
      <c r="E655" s="413"/>
      <c r="F655" s="413"/>
      <c r="G655" s="413"/>
      <c r="H655" s="413"/>
      <c r="I655" s="413"/>
      <c r="J655" s="413"/>
      <c r="K655" s="413"/>
    </row>
    <row r="656" spans="1:11" ht="24.75" customHeight="1">
      <c r="A656" s="413"/>
      <c r="B656" s="413"/>
      <c r="C656" s="413"/>
      <c r="D656" s="413"/>
      <c r="E656" s="413"/>
      <c r="F656" s="413"/>
      <c r="G656" s="413"/>
      <c r="H656" s="413"/>
      <c r="I656" s="413"/>
      <c r="J656" s="413"/>
      <c r="K656" s="413"/>
    </row>
    <row r="657" spans="1:11" ht="24.75" customHeight="1">
      <c r="A657" s="413"/>
      <c r="B657" s="413"/>
      <c r="C657" s="413"/>
      <c r="D657" s="413"/>
      <c r="E657" s="413"/>
      <c r="F657" s="413"/>
      <c r="G657" s="413"/>
      <c r="H657" s="413"/>
      <c r="I657" s="413"/>
      <c r="J657" s="413"/>
      <c r="K657" s="413"/>
    </row>
    <row r="658" spans="1:11" ht="24.75" customHeight="1">
      <c r="A658" s="413"/>
      <c r="B658" s="413"/>
      <c r="C658" s="413"/>
      <c r="D658" s="413"/>
      <c r="E658" s="413"/>
      <c r="F658" s="413"/>
      <c r="G658" s="413"/>
      <c r="H658" s="413"/>
      <c r="I658" s="413"/>
      <c r="J658" s="413"/>
      <c r="K658" s="413"/>
    </row>
    <row r="659" spans="1:11" ht="24.75" customHeight="1">
      <c r="A659" s="413"/>
      <c r="B659" s="413"/>
      <c r="C659" s="413"/>
      <c r="D659" s="413"/>
      <c r="E659" s="413"/>
      <c r="F659" s="413"/>
      <c r="G659" s="413"/>
      <c r="H659" s="413"/>
      <c r="I659" s="413"/>
      <c r="J659" s="413"/>
      <c r="K659" s="413"/>
    </row>
    <row r="660" spans="1:11" ht="24.75" customHeight="1">
      <c r="A660" s="413"/>
      <c r="B660" s="413"/>
      <c r="C660" s="413"/>
      <c r="D660" s="413"/>
      <c r="E660" s="413"/>
      <c r="F660" s="413"/>
      <c r="G660" s="413"/>
      <c r="H660" s="413"/>
      <c r="I660" s="413"/>
      <c r="J660" s="413"/>
      <c r="K660" s="413"/>
    </row>
    <row r="661" spans="1:11" ht="24.75" customHeight="1">
      <c r="A661" s="413"/>
      <c r="B661" s="413"/>
      <c r="C661" s="413"/>
      <c r="D661" s="413"/>
      <c r="E661" s="413"/>
      <c r="F661" s="413"/>
      <c r="G661" s="413"/>
      <c r="H661" s="413"/>
      <c r="I661" s="413"/>
      <c r="J661" s="413"/>
      <c r="K661" s="413"/>
    </row>
    <row r="662" spans="1:11" ht="24.75" customHeight="1">
      <c r="A662" s="413"/>
      <c r="B662" s="413"/>
      <c r="C662" s="413"/>
      <c r="D662" s="413"/>
      <c r="E662" s="413"/>
      <c r="F662" s="413"/>
      <c r="G662" s="413"/>
      <c r="H662" s="413"/>
      <c r="I662" s="413"/>
      <c r="J662" s="413"/>
      <c r="K662" s="413"/>
    </row>
    <row r="663" spans="1:11" ht="24.75" customHeight="1">
      <c r="A663" s="413"/>
      <c r="B663" s="413"/>
      <c r="C663" s="413"/>
      <c r="D663" s="413"/>
      <c r="E663" s="413"/>
      <c r="F663" s="413"/>
      <c r="G663" s="413"/>
      <c r="H663" s="413"/>
      <c r="I663" s="413"/>
      <c r="J663" s="413"/>
      <c r="K663" s="413"/>
    </row>
    <row r="664" spans="1:11" ht="24.75" customHeight="1">
      <c r="A664" s="413"/>
      <c r="B664" s="413"/>
      <c r="C664" s="413"/>
      <c r="D664" s="413"/>
      <c r="E664" s="413"/>
      <c r="F664" s="413"/>
      <c r="G664" s="413"/>
      <c r="H664" s="413"/>
      <c r="I664" s="413"/>
      <c r="J664" s="413"/>
      <c r="K664" s="413"/>
    </row>
    <row r="665" spans="1:11" ht="24.75" customHeight="1">
      <c r="A665" s="413"/>
      <c r="B665" s="413"/>
      <c r="C665" s="413"/>
      <c r="D665" s="413"/>
      <c r="E665" s="413"/>
      <c r="F665" s="413"/>
      <c r="G665" s="413"/>
      <c r="H665" s="413"/>
      <c r="I665" s="413"/>
      <c r="J665" s="413"/>
      <c r="K665" s="413"/>
    </row>
    <row r="666" spans="1:11" ht="24.75" customHeight="1">
      <c r="A666" s="413"/>
      <c r="B666" s="413"/>
      <c r="C666" s="413"/>
      <c r="D666" s="413"/>
      <c r="E666" s="413"/>
      <c r="F666" s="413"/>
      <c r="G666" s="413"/>
      <c r="H666" s="413"/>
      <c r="I666" s="413"/>
      <c r="J666" s="413"/>
      <c r="K666" s="413"/>
    </row>
    <row r="667" spans="1:11" ht="24.75" customHeight="1">
      <c r="A667" s="413"/>
      <c r="B667" s="413"/>
      <c r="C667" s="413"/>
      <c r="D667" s="413"/>
      <c r="E667" s="413"/>
      <c r="F667" s="413"/>
      <c r="G667" s="413"/>
      <c r="H667" s="413"/>
      <c r="I667" s="413"/>
      <c r="J667" s="413"/>
      <c r="K667" s="413"/>
    </row>
    <row r="668" spans="1:11" ht="24.75" customHeight="1">
      <c r="A668" s="413"/>
      <c r="B668" s="413"/>
      <c r="C668" s="413"/>
      <c r="D668" s="413"/>
      <c r="E668" s="413"/>
      <c r="F668" s="413"/>
      <c r="G668" s="413"/>
      <c r="H668" s="413"/>
      <c r="I668" s="413"/>
      <c r="J668" s="413"/>
      <c r="K668" s="413"/>
    </row>
    <row r="669" spans="1:11" ht="24.75" customHeight="1">
      <c r="A669" s="413"/>
      <c r="B669" s="413"/>
      <c r="C669" s="413"/>
      <c r="D669" s="413"/>
      <c r="E669" s="413"/>
      <c r="F669" s="413"/>
      <c r="G669" s="413"/>
      <c r="H669" s="413"/>
      <c r="I669" s="413"/>
      <c r="J669" s="413"/>
      <c r="K669" s="413"/>
    </row>
    <row r="670" spans="1:11" ht="24.75" customHeight="1">
      <c r="A670" s="413"/>
      <c r="B670" s="413"/>
      <c r="C670" s="413"/>
      <c r="D670" s="413"/>
      <c r="E670" s="413"/>
      <c r="F670" s="413"/>
      <c r="G670" s="413"/>
      <c r="H670" s="413"/>
      <c r="I670" s="413"/>
      <c r="J670" s="413"/>
      <c r="K670" s="413"/>
    </row>
    <row r="671" spans="1:11" ht="24.75" customHeight="1">
      <c r="A671" s="413"/>
      <c r="B671" s="413"/>
      <c r="C671" s="413"/>
      <c r="D671" s="413"/>
      <c r="E671" s="413"/>
      <c r="F671" s="413"/>
      <c r="G671" s="413"/>
      <c r="H671" s="413"/>
      <c r="I671" s="413"/>
      <c r="J671" s="413"/>
      <c r="K671" s="413"/>
    </row>
    <row r="672" spans="1:11" ht="24.75" customHeight="1">
      <c r="A672" s="413"/>
      <c r="B672" s="413"/>
      <c r="C672" s="413"/>
      <c r="D672" s="413"/>
      <c r="E672" s="413"/>
      <c r="F672" s="413"/>
      <c r="G672" s="413"/>
      <c r="H672" s="413"/>
      <c r="I672" s="413"/>
      <c r="J672" s="413"/>
      <c r="K672" s="413"/>
    </row>
    <row r="673" spans="1:11" ht="24.75" customHeight="1">
      <c r="A673" s="413"/>
      <c r="B673" s="413"/>
      <c r="C673" s="413"/>
      <c r="D673" s="413"/>
      <c r="E673" s="413"/>
      <c r="F673" s="413"/>
      <c r="G673" s="413"/>
      <c r="H673" s="413"/>
      <c r="I673" s="413"/>
      <c r="J673" s="413"/>
      <c r="K673" s="413"/>
    </row>
    <row r="674" spans="1:11" ht="24.75" customHeight="1">
      <c r="A674" s="413"/>
      <c r="B674" s="413"/>
      <c r="C674" s="413"/>
      <c r="D674" s="413"/>
      <c r="E674" s="413"/>
      <c r="F674" s="413"/>
      <c r="G674" s="413"/>
      <c r="H674" s="413"/>
      <c r="I674" s="413"/>
      <c r="J674" s="413"/>
      <c r="K674" s="413"/>
    </row>
    <row r="675" spans="1:11" ht="24.75" customHeight="1">
      <c r="A675" s="413"/>
      <c r="B675" s="413"/>
      <c r="C675" s="413"/>
      <c r="D675" s="413"/>
      <c r="E675" s="413"/>
      <c r="F675" s="413"/>
      <c r="G675" s="413"/>
      <c r="H675" s="413"/>
      <c r="I675" s="413"/>
      <c r="J675" s="413"/>
      <c r="K675" s="413"/>
    </row>
    <row r="676" spans="1:11" ht="24.75" customHeight="1">
      <c r="A676" s="413"/>
      <c r="B676" s="413"/>
      <c r="C676" s="413"/>
      <c r="D676" s="413"/>
      <c r="E676" s="413"/>
      <c r="F676" s="413"/>
      <c r="G676" s="413"/>
      <c r="H676" s="413"/>
      <c r="I676" s="413"/>
      <c r="J676" s="413"/>
      <c r="K676" s="413"/>
    </row>
    <row r="677" spans="1:11" ht="24.75" customHeight="1">
      <c r="A677" s="413"/>
      <c r="B677" s="413"/>
      <c r="C677" s="413"/>
      <c r="D677" s="413"/>
      <c r="E677" s="413"/>
      <c r="F677" s="413"/>
      <c r="G677" s="413"/>
      <c r="H677" s="413"/>
      <c r="I677" s="413"/>
      <c r="J677" s="413"/>
      <c r="K677" s="413"/>
    </row>
    <row r="678" spans="1:11" ht="24.75" customHeight="1">
      <c r="A678" s="413"/>
      <c r="B678" s="413"/>
      <c r="C678" s="413"/>
      <c r="D678" s="413"/>
      <c r="E678" s="413"/>
      <c r="F678" s="413"/>
      <c r="G678" s="413"/>
      <c r="H678" s="413"/>
      <c r="I678" s="413"/>
      <c r="J678" s="413"/>
      <c r="K678" s="413"/>
    </row>
    <row r="679" spans="1:11" ht="24.75" customHeight="1">
      <c r="A679" s="413"/>
      <c r="B679" s="413"/>
      <c r="C679" s="413"/>
      <c r="D679" s="413"/>
      <c r="E679" s="413"/>
      <c r="F679" s="413"/>
      <c r="G679" s="413"/>
      <c r="H679" s="413"/>
      <c r="I679" s="413"/>
      <c r="J679" s="413"/>
      <c r="K679" s="413"/>
    </row>
    <row r="680" spans="1:11" ht="24.75" customHeight="1">
      <c r="A680" s="413"/>
      <c r="B680" s="413"/>
      <c r="C680" s="413"/>
      <c r="D680" s="413"/>
      <c r="E680" s="413"/>
      <c r="F680" s="413"/>
      <c r="G680" s="413"/>
      <c r="H680" s="413"/>
      <c r="I680" s="413"/>
      <c r="J680" s="413"/>
      <c r="K680" s="413"/>
    </row>
    <row r="681" spans="1:11" ht="24.75" customHeight="1">
      <c r="A681" s="413"/>
      <c r="B681" s="413"/>
      <c r="C681" s="413"/>
      <c r="D681" s="413"/>
      <c r="E681" s="413"/>
      <c r="F681" s="413"/>
      <c r="G681" s="413"/>
      <c r="H681" s="413"/>
      <c r="I681" s="413"/>
      <c r="J681" s="413"/>
      <c r="K681" s="413"/>
    </row>
    <row r="682" spans="1:11" ht="24.75" customHeight="1">
      <c r="A682" s="413"/>
      <c r="B682" s="413"/>
      <c r="C682" s="413"/>
      <c r="D682" s="413"/>
      <c r="E682" s="413"/>
      <c r="F682" s="413"/>
      <c r="G682" s="413"/>
      <c r="H682" s="413"/>
      <c r="I682" s="413"/>
      <c r="J682" s="413"/>
      <c r="K682" s="413"/>
    </row>
    <row r="683" spans="1:11" ht="24.75" customHeight="1">
      <c r="A683" s="413"/>
      <c r="B683" s="413"/>
      <c r="C683" s="413"/>
      <c r="D683" s="413"/>
      <c r="E683" s="413"/>
      <c r="F683" s="413"/>
      <c r="G683" s="413"/>
      <c r="H683" s="413"/>
      <c r="I683" s="413"/>
      <c r="J683" s="413"/>
      <c r="K683" s="413"/>
    </row>
    <row r="684" spans="1:11" ht="24.75" customHeight="1">
      <c r="A684" s="413"/>
      <c r="B684" s="413"/>
      <c r="C684" s="413"/>
      <c r="D684" s="413"/>
      <c r="E684" s="413"/>
      <c r="F684" s="413"/>
      <c r="G684" s="413"/>
      <c r="H684" s="413"/>
      <c r="I684" s="413"/>
      <c r="J684" s="413"/>
      <c r="K684" s="413"/>
    </row>
    <row r="685" spans="1:11" ht="24.75" customHeight="1">
      <c r="A685" s="413"/>
      <c r="B685" s="413"/>
      <c r="C685" s="413"/>
      <c r="D685" s="413"/>
      <c r="E685" s="413"/>
      <c r="F685" s="413"/>
      <c r="G685" s="413"/>
      <c r="H685" s="413"/>
      <c r="I685" s="413"/>
      <c r="J685" s="413"/>
      <c r="K685" s="413"/>
    </row>
    <row r="686" spans="1:11" ht="24.75" customHeight="1">
      <c r="A686" s="413"/>
      <c r="B686" s="413"/>
      <c r="C686" s="413"/>
      <c r="D686" s="413"/>
      <c r="E686" s="413"/>
      <c r="F686" s="413"/>
      <c r="G686" s="413"/>
      <c r="H686" s="413"/>
      <c r="I686" s="413"/>
      <c r="J686" s="413"/>
      <c r="K686" s="413"/>
    </row>
    <row r="687" spans="1:11" ht="24.75" customHeight="1">
      <c r="A687" s="413"/>
      <c r="B687" s="413"/>
      <c r="C687" s="413"/>
      <c r="D687" s="413"/>
      <c r="E687" s="413"/>
      <c r="F687" s="413"/>
      <c r="G687" s="413"/>
      <c r="H687" s="413"/>
      <c r="I687" s="413"/>
      <c r="J687" s="413"/>
      <c r="K687" s="413"/>
    </row>
    <row r="688" spans="1:11" ht="24.75" customHeight="1">
      <c r="A688" s="413"/>
      <c r="B688" s="413"/>
      <c r="C688" s="413"/>
      <c r="D688" s="413"/>
      <c r="E688" s="413"/>
      <c r="F688" s="413"/>
      <c r="G688" s="413"/>
      <c r="H688" s="413"/>
      <c r="I688" s="413"/>
      <c r="J688" s="413"/>
      <c r="K688" s="413"/>
    </row>
    <row r="689" spans="1:11" ht="24.75" customHeight="1">
      <c r="A689" s="413"/>
      <c r="B689" s="413"/>
      <c r="C689" s="413"/>
      <c r="D689" s="413"/>
      <c r="E689" s="413"/>
      <c r="F689" s="413"/>
      <c r="G689" s="413"/>
      <c r="H689" s="413"/>
      <c r="I689" s="413"/>
      <c r="J689" s="413"/>
      <c r="K689" s="413"/>
    </row>
    <row r="690" spans="1:11" ht="24.75" customHeight="1">
      <c r="A690" s="413"/>
      <c r="B690" s="413"/>
      <c r="C690" s="413"/>
      <c r="D690" s="413"/>
      <c r="E690" s="413"/>
      <c r="F690" s="413"/>
      <c r="G690" s="413"/>
      <c r="H690" s="413"/>
      <c r="I690" s="413"/>
      <c r="J690" s="413"/>
      <c r="K690" s="413"/>
    </row>
    <row r="691" spans="1:11" ht="24.75" customHeight="1">
      <c r="A691" s="413"/>
      <c r="B691" s="413"/>
      <c r="C691" s="413"/>
      <c r="D691" s="413"/>
      <c r="E691" s="413"/>
      <c r="F691" s="413"/>
      <c r="G691" s="413"/>
      <c r="H691" s="413"/>
      <c r="I691" s="413"/>
      <c r="J691" s="413"/>
      <c r="K691" s="413"/>
    </row>
    <row r="692" spans="1:11" ht="24.75" customHeight="1">
      <c r="A692" s="413"/>
      <c r="B692" s="413"/>
      <c r="C692" s="413"/>
      <c r="D692" s="413"/>
      <c r="E692" s="413"/>
      <c r="F692" s="413"/>
      <c r="G692" s="413"/>
      <c r="H692" s="413"/>
      <c r="I692" s="413"/>
      <c r="J692" s="413"/>
      <c r="K692" s="413"/>
    </row>
    <row r="693" spans="1:11" ht="24.75" customHeight="1">
      <c r="A693" s="413"/>
      <c r="B693" s="413"/>
      <c r="C693" s="413"/>
      <c r="D693" s="413"/>
      <c r="E693" s="413"/>
      <c r="F693" s="413"/>
      <c r="G693" s="413"/>
      <c r="H693" s="413"/>
      <c r="I693" s="413"/>
      <c r="J693" s="413"/>
      <c r="K693" s="413"/>
    </row>
    <row r="694" spans="1:11" ht="24.75" customHeight="1">
      <c r="A694" s="413"/>
      <c r="B694" s="413"/>
      <c r="C694" s="413"/>
      <c r="D694" s="413"/>
      <c r="E694" s="413"/>
      <c r="F694" s="413"/>
      <c r="G694" s="413"/>
      <c r="H694" s="413"/>
      <c r="I694" s="413"/>
      <c r="J694" s="413"/>
      <c r="K694" s="413"/>
    </row>
    <row r="695" spans="1:11" ht="24.75" customHeight="1">
      <c r="A695" s="413"/>
      <c r="B695" s="413"/>
      <c r="C695" s="413"/>
      <c r="D695" s="413"/>
      <c r="E695" s="413"/>
      <c r="F695" s="413"/>
      <c r="G695" s="413"/>
      <c r="H695" s="413"/>
      <c r="I695" s="413"/>
      <c r="J695" s="413"/>
      <c r="K695" s="413"/>
    </row>
    <row r="696" spans="1:11" ht="24.75" customHeight="1">
      <c r="A696" s="413"/>
      <c r="B696" s="413"/>
      <c r="C696" s="413"/>
      <c r="D696" s="413"/>
      <c r="E696" s="413"/>
      <c r="F696" s="413"/>
      <c r="G696" s="413"/>
      <c r="H696" s="413"/>
      <c r="I696" s="413"/>
      <c r="J696" s="413"/>
      <c r="K696" s="413"/>
    </row>
    <row r="697" spans="1:11" ht="24.75" customHeight="1">
      <c r="A697" s="413"/>
      <c r="B697" s="413"/>
      <c r="C697" s="413"/>
      <c r="D697" s="413"/>
      <c r="E697" s="413"/>
      <c r="F697" s="413"/>
      <c r="G697" s="413"/>
      <c r="H697" s="413"/>
      <c r="I697" s="413"/>
      <c r="J697" s="413"/>
      <c r="K697" s="413"/>
    </row>
    <row r="698" spans="1:11" ht="24.75" customHeight="1">
      <c r="A698" s="413"/>
      <c r="B698" s="413"/>
      <c r="C698" s="413"/>
      <c r="D698" s="413"/>
      <c r="E698" s="413"/>
      <c r="F698" s="413"/>
      <c r="G698" s="413"/>
      <c r="H698" s="413"/>
      <c r="I698" s="413"/>
      <c r="J698" s="413"/>
      <c r="K698" s="413"/>
    </row>
    <row r="699" spans="1:11" ht="24.75" customHeight="1">
      <c r="A699" s="413"/>
      <c r="B699" s="413"/>
      <c r="C699" s="413"/>
      <c r="D699" s="413"/>
      <c r="E699" s="413"/>
      <c r="F699" s="413"/>
      <c r="G699" s="413"/>
      <c r="H699" s="413"/>
      <c r="I699" s="413"/>
      <c r="J699" s="413"/>
      <c r="K699" s="413"/>
    </row>
    <row r="700" spans="1:11" ht="24.75" customHeight="1">
      <c r="A700" s="413"/>
      <c r="B700" s="413"/>
      <c r="C700" s="413"/>
      <c r="D700" s="413"/>
      <c r="E700" s="413"/>
      <c r="F700" s="413"/>
      <c r="G700" s="413"/>
      <c r="H700" s="413"/>
      <c r="I700" s="413"/>
      <c r="J700" s="413"/>
      <c r="K700" s="413"/>
    </row>
    <row r="701" spans="1:11" ht="24.75" customHeight="1">
      <c r="A701" s="413"/>
      <c r="B701" s="413"/>
      <c r="C701" s="413"/>
      <c r="D701" s="413"/>
      <c r="E701" s="413"/>
      <c r="F701" s="413"/>
      <c r="G701" s="413"/>
      <c r="H701" s="413"/>
      <c r="I701" s="413"/>
      <c r="J701" s="413"/>
      <c r="K701" s="413"/>
    </row>
    <row r="702" spans="1:11" ht="24.75" customHeight="1">
      <c r="A702" s="413"/>
      <c r="B702" s="413"/>
      <c r="C702" s="413"/>
      <c r="D702" s="413"/>
      <c r="E702" s="413"/>
      <c r="F702" s="413"/>
      <c r="G702" s="413"/>
      <c r="H702" s="413"/>
      <c r="I702" s="413"/>
      <c r="J702" s="413"/>
      <c r="K702" s="413"/>
    </row>
    <row r="703" spans="1:11" ht="24.75" customHeight="1">
      <c r="A703" s="413"/>
      <c r="B703" s="413"/>
      <c r="C703" s="413"/>
      <c r="D703" s="413"/>
      <c r="E703" s="413"/>
      <c r="F703" s="413"/>
      <c r="G703" s="413"/>
      <c r="H703" s="413"/>
      <c r="I703" s="413"/>
      <c r="J703" s="413"/>
      <c r="K703" s="413"/>
    </row>
    <row r="704" spans="1:11" ht="24.75" customHeight="1">
      <c r="A704" s="413"/>
      <c r="B704" s="413"/>
      <c r="C704" s="413"/>
      <c r="D704" s="413"/>
      <c r="E704" s="413"/>
      <c r="F704" s="413"/>
      <c r="G704" s="413"/>
      <c r="H704" s="413"/>
      <c r="I704" s="413"/>
      <c r="J704" s="413"/>
      <c r="K704" s="413"/>
    </row>
    <row r="705" spans="1:11" ht="24.75" customHeight="1">
      <c r="A705" s="413"/>
      <c r="B705" s="413"/>
      <c r="C705" s="413"/>
      <c r="D705" s="413"/>
      <c r="E705" s="413"/>
      <c r="F705" s="413"/>
      <c r="G705" s="413"/>
      <c r="H705" s="413"/>
      <c r="I705" s="413"/>
      <c r="J705" s="413"/>
      <c r="K705" s="413"/>
    </row>
    <row r="706" spans="1:11" ht="24.75" customHeight="1">
      <c r="A706" s="413"/>
      <c r="B706" s="413"/>
      <c r="C706" s="413"/>
      <c r="D706" s="413"/>
      <c r="E706" s="413"/>
      <c r="F706" s="413"/>
      <c r="G706" s="413"/>
      <c r="H706" s="413"/>
      <c r="I706" s="413"/>
      <c r="J706" s="413"/>
      <c r="K706" s="413"/>
    </row>
    <row r="707" spans="1:11" ht="24.75" customHeight="1">
      <c r="A707" s="413"/>
      <c r="B707" s="413"/>
      <c r="C707" s="413"/>
      <c r="D707" s="413"/>
      <c r="E707" s="413"/>
      <c r="F707" s="413"/>
      <c r="G707" s="413"/>
      <c r="H707" s="413"/>
      <c r="I707" s="413"/>
      <c r="J707" s="413"/>
      <c r="K707" s="413"/>
    </row>
    <row r="708" spans="1:11" ht="24.75" customHeight="1">
      <c r="A708" s="413"/>
      <c r="B708" s="413"/>
      <c r="C708" s="413"/>
      <c r="D708" s="413"/>
      <c r="E708" s="413"/>
      <c r="F708" s="413"/>
      <c r="G708" s="413"/>
      <c r="H708" s="413"/>
      <c r="I708" s="413"/>
      <c r="J708" s="413"/>
      <c r="K708" s="413"/>
    </row>
    <row r="709" spans="1:11" ht="24.75" customHeight="1">
      <c r="A709" s="413"/>
      <c r="B709" s="413"/>
      <c r="C709" s="413"/>
      <c r="D709" s="413"/>
      <c r="E709" s="413"/>
      <c r="F709" s="413"/>
      <c r="G709" s="413"/>
      <c r="H709" s="413"/>
      <c r="I709" s="413"/>
      <c r="J709" s="413"/>
      <c r="K709" s="413"/>
    </row>
    <row r="710" spans="1:11" ht="24.75" customHeight="1">
      <c r="A710" s="413"/>
      <c r="B710" s="413"/>
      <c r="C710" s="413"/>
      <c r="D710" s="413"/>
      <c r="E710" s="413"/>
      <c r="F710" s="413"/>
      <c r="G710" s="413"/>
      <c r="H710" s="413"/>
      <c r="I710" s="413"/>
      <c r="J710" s="413"/>
      <c r="K710" s="413"/>
    </row>
    <row r="711" spans="1:11" ht="24.75" customHeight="1">
      <c r="A711" s="413"/>
      <c r="B711" s="413"/>
      <c r="C711" s="413"/>
      <c r="D711" s="413"/>
      <c r="E711" s="413"/>
      <c r="F711" s="413"/>
      <c r="G711" s="413"/>
      <c r="H711" s="413"/>
      <c r="I711" s="413"/>
      <c r="J711" s="413"/>
      <c r="K711" s="413"/>
    </row>
    <row r="712" spans="1:11" ht="24.75" customHeight="1">
      <c r="A712" s="413"/>
      <c r="B712" s="413"/>
      <c r="C712" s="413"/>
      <c r="D712" s="413"/>
      <c r="E712" s="413"/>
      <c r="F712" s="413"/>
      <c r="G712" s="413"/>
      <c r="H712" s="413"/>
      <c r="I712" s="413"/>
      <c r="J712" s="413"/>
      <c r="K712" s="413"/>
    </row>
    <row r="713" spans="1:11" ht="24.75" customHeight="1">
      <c r="A713" s="413"/>
      <c r="B713" s="413"/>
      <c r="C713" s="413"/>
      <c r="D713" s="413"/>
      <c r="E713" s="413"/>
      <c r="F713" s="413"/>
      <c r="G713" s="413"/>
      <c r="H713" s="413"/>
      <c r="I713" s="413"/>
      <c r="J713" s="413"/>
      <c r="K713" s="413"/>
    </row>
    <row r="714" spans="1:11" ht="24.75" customHeight="1">
      <c r="A714" s="413"/>
      <c r="B714" s="413"/>
      <c r="C714" s="413"/>
      <c r="D714" s="413"/>
      <c r="E714" s="413"/>
      <c r="F714" s="413"/>
      <c r="G714" s="413"/>
      <c r="H714" s="413"/>
      <c r="I714" s="413"/>
      <c r="J714" s="413"/>
      <c r="K714" s="413"/>
    </row>
    <row r="715" spans="1:11" ht="24.75" customHeight="1">
      <c r="A715" s="413"/>
      <c r="B715" s="413"/>
      <c r="C715" s="413"/>
      <c r="D715" s="413"/>
      <c r="E715" s="413"/>
      <c r="F715" s="413"/>
      <c r="G715" s="413"/>
      <c r="H715" s="413"/>
      <c r="I715" s="413"/>
      <c r="J715" s="413"/>
      <c r="K715" s="413"/>
    </row>
    <row r="716" spans="1:11" ht="24.75" customHeight="1">
      <c r="A716" s="413"/>
      <c r="B716" s="413"/>
      <c r="C716" s="413"/>
      <c r="D716" s="413"/>
      <c r="E716" s="413"/>
      <c r="F716" s="413"/>
      <c r="G716" s="413"/>
      <c r="H716" s="413"/>
      <c r="I716" s="413"/>
      <c r="J716" s="413"/>
      <c r="K716" s="413"/>
    </row>
    <row r="717" spans="1:11" ht="24.75" customHeight="1">
      <c r="A717" s="413"/>
      <c r="B717" s="413"/>
      <c r="C717" s="413"/>
      <c r="D717" s="413"/>
      <c r="E717" s="413"/>
      <c r="F717" s="413"/>
      <c r="G717" s="413"/>
      <c r="H717" s="413"/>
      <c r="I717" s="413"/>
      <c r="J717" s="413"/>
      <c r="K717" s="413"/>
    </row>
    <row r="718" spans="1:11" ht="24.75" customHeight="1">
      <c r="A718" s="413"/>
      <c r="B718" s="413"/>
      <c r="C718" s="413"/>
      <c r="D718" s="413"/>
      <c r="E718" s="413"/>
      <c r="F718" s="413"/>
      <c r="G718" s="413"/>
      <c r="H718" s="413"/>
      <c r="I718" s="413"/>
      <c r="J718" s="413"/>
      <c r="K718" s="413"/>
    </row>
    <row r="719" spans="1:11" ht="24.75" customHeight="1">
      <c r="A719" s="413"/>
      <c r="B719" s="413"/>
      <c r="C719" s="413"/>
      <c r="D719" s="413"/>
      <c r="E719" s="413"/>
      <c r="F719" s="413"/>
      <c r="G719" s="413"/>
      <c r="H719" s="413"/>
      <c r="I719" s="413"/>
      <c r="J719" s="413"/>
      <c r="K719" s="413"/>
    </row>
    <row r="720" spans="1:11" ht="24.75" customHeight="1">
      <c r="A720" s="413"/>
      <c r="B720" s="413"/>
      <c r="C720" s="413"/>
      <c r="D720" s="413"/>
      <c r="E720" s="413"/>
      <c r="F720" s="413"/>
      <c r="G720" s="413"/>
      <c r="H720" s="413"/>
      <c r="I720" s="413"/>
      <c r="J720" s="413"/>
      <c r="K720" s="413"/>
    </row>
    <row r="721" spans="1:11" ht="24.75" customHeight="1">
      <c r="A721" s="413"/>
      <c r="B721" s="413"/>
      <c r="C721" s="413"/>
      <c r="D721" s="413"/>
      <c r="E721" s="413"/>
      <c r="F721" s="413"/>
      <c r="G721" s="413"/>
      <c r="H721" s="413"/>
      <c r="I721" s="413"/>
      <c r="J721" s="413"/>
      <c r="K721" s="413"/>
    </row>
    <row r="722" spans="1:11" ht="24.75" customHeight="1">
      <c r="A722" s="413"/>
      <c r="B722" s="413"/>
      <c r="C722" s="413"/>
      <c r="D722" s="413"/>
      <c r="E722" s="413"/>
      <c r="F722" s="413"/>
      <c r="G722" s="413"/>
      <c r="H722" s="413"/>
      <c r="I722" s="413"/>
      <c r="J722" s="413"/>
      <c r="K722" s="413"/>
    </row>
    <row r="723" spans="1:11" ht="24.75" customHeight="1">
      <c r="A723" s="413"/>
      <c r="B723" s="413"/>
      <c r="C723" s="413"/>
      <c r="D723" s="413"/>
      <c r="E723" s="413"/>
      <c r="F723" s="413"/>
      <c r="G723" s="413"/>
      <c r="H723" s="413"/>
      <c r="I723" s="413"/>
      <c r="J723" s="413"/>
      <c r="K723" s="413"/>
    </row>
    <row r="724" spans="1:11" ht="24.75" customHeight="1">
      <c r="A724" s="413"/>
      <c r="B724" s="413"/>
      <c r="C724" s="413"/>
      <c r="D724" s="413"/>
      <c r="E724" s="413"/>
      <c r="F724" s="413"/>
      <c r="G724" s="413"/>
      <c r="H724" s="413"/>
      <c r="I724" s="413"/>
      <c r="J724" s="413"/>
      <c r="K724" s="413"/>
    </row>
    <row r="725" spans="1:11" ht="24.75" customHeight="1">
      <c r="A725" s="413"/>
      <c r="B725" s="413"/>
      <c r="C725" s="413"/>
      <c r="D725" s="413"/>
      <c r="E725" s="413"/>
      <c r="F725" s="413"/>
      <c r="G725" s="413"/>
      <c r="H725" s="413"/>
      <c r="I725" s="413"/>
      <c r="J725" s="413"/>
      <c r="K725" s="413"/>
    </row>
    <row r="726" spans="1:11" ht="24.75" customHeight="1">
      <c r="A726" s="413"/>
      <c r="B726" s="413"/>
      <c r="C726" s="413"/>
      <c r="D726" s="413"/>
      <c r="E726" s="413"/>
      <c r="F726" s="413"/>
      <c r="G726" s="413"/>
      <c r="H726" s="413"/>
      <c r="I726" s="413"/>
      <c r="J726" s="413"/>
      <c r="K726" s="413"/>
    </row>
    <row r="727" spans="1:11" ht="24.75" customHeight="1">
      <c r="A727" s="413"/>
      <c r="B727" s="413"/>
      <c r="C727" s="413"/>
      <c r="D727" s="413"/>
      <c r="E727" s="413"/>
      <c r="F727" s="413"/>
      <c r="G727" s="413"/>
      <c r="H727" s="413"/>
      <c r="I727" s="413"/>
      <c r="J727" s="413"/>
      <c r="K727" s="413"/>
    </row>
    <row r="728" spans="1:11" ht="24.75" customHeight="1">
      <c r="A728" s="413"/>
      <c r="B728" s="413"/>
      <c r="C728" s="413"/>
      <c r="D728" s="413"/>
      <c r="E728" s="413"/>
      <c r="F728" s="413"/>
      <c r="G728" s="413"/>
      <c r="H728" s="413"/>
      <c r="I728" s="413"/>
      <c r="J728" s="413"/>
      <c r="K728" s="413"/>
    </row>
    <row r="729" spans="1:11" ht="24.75" customHeight="1">
      <c r="A729" s="413"/>
      <c r="B729" s="413"/>
      <c r="C729" s="413"/>
      <c r="D729" s="413"/>
      <c r="E729" s="413"/>
      <c r="F729" s="413"/>
      <c r="G729" s="413"/>
      <c r="H729" s="413"/>
      <c r="I729" s="413"/>
      <c r="J729" s="413"/>
      <c r="K729" s="413"/>
    </row>
    <row r="730" spans="1:11" ht="24.75" customHeight="1">
      <c r="A730" s="413"/>
      <c r="B730" s="413"/>
      <c r="C730" s="413"/>
      <c r="D730" s="413"/>
      <c r="E730" s="413"/>
      <c r="F730" s="413"/>
      <c r="G730" s="413"/>
      <c r="H730" s="413"/>
      <c r="I730" s="413"/>
      <c r="J730" s="413"/>
      <c r="K730" s="413"/>
    </row>
    <row r="731" spans="1:11" ht="24.75" customHeight="1">
      <c r="A731" s="413"/>
      <c r="B731" s="413"/>
      <c r="C731" s="413"/>
      <c r="D731" s="413"/>
      <c r="E731" s="413"/>
      <c r="F731" s="413"/>
      <c r="G731" s="413"/>
      <c r="H731" s="413"/>
      <c r="I731" s="413"/>
      <c r="J731" s="413"/>
      <c r="K731" s="413"/>
    </row>
    <row r="732" spans="1:11" ht="24.75" customHeight="1">
      <c r="A732" s="413"/>
      <c r="B732" s="413"/>
      <c r="C732" s="413"/>
      <c r="D732" s="413"/>
      <c r="E732" s="413"/>
      <c r="F732" s="413"/>
      <c r="G732" s="413"/>
      <c r="H732" s="413"/>
      <c r="I732" s="413"/>
      <c r="J732" s="413"/>
      <c r="K732" s="413"/>
    </row>
    <row r="733" spans="1:11" ht="24.75" customHeight="1">
      <c r="A733" s="413"/>
      <c r="B733" s="413"/>
      <c r="C733" s="413"/>
      <c r="D733" s="413"/>
      <c r="E733" s="413"/>
      <c r="F733" s="413"/>
      <c r="G733" s="413"/>
      <c r="H733" s="413"/>
      <c r="I733" s="413"/>
      <c r="J733" s="413"/>
      <c r="K733" s="413"/>
    </row>
    <row r="734" spans="1:11" ht="24.75" customHeight="1">
      <c r="A734" s="413"/>
      <c r="B734" s="413"/>
      <c r="C734" s="413"/>
      <c r="D734" s="413"/>
      <c r="E734" s="413"/>
      <c r="F734" s="413"/>
      <c r="G734" s="413"/>
      <c r="H734" s="413"/>
      <c r="I734" s="413"/>
      <c r="J734" s="413"/>
      <c r="K734" s="413"/>
    </row>
    <row r="735" spans="1:11" ht="24.75" customHeight="1">
      <c r="A735" s="413"/>
      <c r="B735" s="413"/>
      <c r="C735" s="413"/>
      <c r="D735" s="413"/>
      <c r="E735" s="413"/>
      <c r="F735" s="413"/>
      <c r="G735" s="413"/>
      <c r="H735" s="413"/>
      <c r="I735" s="413"/>
      <c r="J735" s="413"/>
      <c r="K735" s="413"/>
    </row>
    <row r="736" spans="1:11" ht="24.75" customHeight="1">
      <c r="A736" s="413"/>
      <c r="B736" s="413"/>
      <c r="C736" s="413"/>
      <c r="D736" s="413"/>
      <c r="E736" s="413"/>
      <c r="F736" s="413"/>
      <c r="G736" s="413"/>
      <c r="H736" s="413"/>
      <c r="I736" s="413"/>
      <c r="J736" s="413"/>
      <c r="K736" s="413"/>
    </row>
    <row r="737" spans="1:11" ht="24.75" customHeight="1">
      <c r="A737" s="413"/>
      <c r="B737" s="413"/>
      <c r="C737" s="413"/>
      <c r="D737" s="413"/>
      <c r="E737" s="413"/>
      <c r="F737" s="413"/>
      <c r="G737" s="413"/>
      <c r="H737" s="413"/>
      <c r="I737" s="413"/>
      <c r="J737" s="413"/>
      <c r="K737" s="413"/>
    </row>
    <row r="738" spans="1:11" ht="24.75" customHeight="1">
      <c r="A738" s="413"/>
      <c r="B738" s="413"/>
      <c r="C738" s="413"/>
      <c r="D738" s="413"/>
      <c r="E738" s="413"/>
      <c r="F738" s="413"/>
      <c r="G738" s="413"/>
      <c r="H738" s="413"/>
      <c r="I738" s="413"/>
      <c r="J738" s="413"/>
      <c r="K738" s="413"/>
    </row>
    <row r="739" spans="1:11" ht="24.75" customHeight="1">
      <c r="A739" s="413"/>
      <c r="B739" s="413"/>
      <c r="C739" s="413"/>
      <c r="D739" s="413"/>
      <c r="E739" s="413"/>
      <c r="F739" s="413"/>
      <c r="G739" s="413"/>
      <c r="H739" s="413"/>
      <c r="I739" s="413"/>
      <c r="J739" s="413"/>
      <c r="K739" s="413"/>
    </row>
    <row r="740" spans="1:11" ht="24.75" customHeight="1">
      <c r="A740" s="413"/>
      <c r="B740" s="413"/>
      <c r="C740" s="413"/>
      <c r="D740" s="413"/>
      <c r="E740" s="413"/>
      <c r="F740" s="413"/>
      <c r="G740" s="413"/>
      <c r="H740" s="413"/>
      <c r="I740" s="413"/>
      <c r="J740" s="413"/>
      <c r="K740" s="413"/>
    </row>
    <row r="741" spans="1:11" ht="24.75" customHeight="1">
      <c r="A741" s="413"/>
      <c r="B741" s="413"/>
      <c r="C741" s="413"/>
      <c r="D741" s="413"/>
      <c r="E741" s="413"/>
      <c r="F741" s="413"/>
      <c r="G741" s="413"/>
      <c r="H741" s="413"/>
      <c r="I741" s="413"/>
      <c r="J741" s="413"/>
      <c r="K741" s="413"/>
    </row>
    <row r="742" spans="1:11" ht="24.75" customHeight="1">
      <c r="A742" s="413"/>
      <c r="B742" s="413"/>
      <c r="C742" s="413"/>
      <c r="D742" s="413"/>
      <c r="E742" s="413"/>
      <c r="F742" s="413"/>
      <c r="G742" s="413"/>
      <c r="H742" s="413"/>
      <c r="I742" s="413"/>
      <c r="J742" s="413"/>
      <c r="K742" s="413"/>
    </row>
    <row r="743" spans="1:11" ht="24.75" customHeight="1">
      <c r="A743" s="413"/>
      <c r="B743" s="413"/>
      <c r="C743" s="413"/>
      <c r="D743" s="413"/>
      <c r="E743" s="413"/>
      <c r="F743" s="413"/>
      <c r="G743" s="413"/>
      <c r="H743" s="413"/>
      <c r="I743" s="413"/>
      <c r="J743" s="413"/>
      <c r="K743" s="413"/>
    </row>
    <row r="744" spans="1:11" ht="24.75" customHeight="1">
      <c r="A744" s="413"/>
      <c r="B744" s="413"/>
      <c r="C744" s="413"/>
      <c r="D744" s="413"/>
      <c r="E744" s="413"/>
      <c r="F744" s="413"/>
      <c r="G744" s="413"/>
      <c r="H744" s="413"/>
      <c r="I744" s="413"/>
      <c r="J744" s="413"/>
      <c r="K744" s="413"/>
    </row>
    <row r="745" spans="1:11" ht="24.75" customHeight="1">
      <c r="A745" s="413"/>
      <c r="B745" s="413"/>
      <c r="C745" s="413"/>
      <c r="D745" s="413"/>
      <c r="E745" s="413"/>
      <c r="F745" s="413"/>
      <c r="G745" s="413"/>
      <c r="H745" s="413"/>
      <c r="I745" s="413"/>
      <c r="J745" s="413"/>
      <c r="K745" s="413"/>
    </row>
    <row r="746" spans="1:11" ht="24.75" customHeight="1">
      <c r="A746" s="413"/>
      <c r="B746" s="413"/>
      <c r="C746" s="413"/>
      <c r="D746" s="413"/>
      <c r="E746" s="413"/>
      <c r="F746" s="413"/>
      <c r="G746" s="413"/>
      <c r="H746" s="413"/>
      <c r="I746" s="413"/>
      <c r="J746" s="413"/>
      <c r="K746" s="413"/>
    </row>
    <row r="747" spans="1:11" ht="24.75" customHeight="1">
      <c r="A747" s="413"/>
      <c r="B747" s="413"/>
      <c r="C747" s="413"/>
      <c r="D747" s="413"/>
      <c r="E747" s="413"/>
      <c r="F747" s="413"/>
      <c r="G747" s="413"/>
      <c r="H747" s="413"/>
      <c r="I747" s="413"/>
      <c r="J747" s="413"/>
      <c r="K747" s="413"/>
    </row>
    <row r="748" spans="1:11" ht="24.75" customHeight="1">
      <c r="A748" s="413"/>
      <c r="B748" s="413"/>
      <c r="C748" s="413"/>
      <c r="D748" s="413"/>
      <c r="E748" s="413"/>
      <c r="F748" s="413"/>
      <c r="G748" s="413"/>
      <c r="H748" s="413"/>
      <c r="I748" s="413"/>
      <c r="J748" s="413"/>
      <c r="K748" s="413"/>
    </row>
    <row r="749" spans="1:11" ht="24.75" customHeight="1">
      <c r="A749" s="413"/>
      <c r="B749" s="413"/>
      <c r="C749" s="413"/>
      <c r="D749" s="413"/>
      <c r="E749" s="413"/>
      <c r="F749" s="413"/>
      <c r="G749" s="413"/>
      <c r="H749" s="413"/>
      <c r="I749" s="413"/>
      <c r="J749" s="413"/>
      <c r="K749" s="413"/>
    </row>
    <row r="750" spans="1:11" ht="24.75" customHeight="1">
      <c r="A750" s="413"/>
      <c r="B750" s="413"/>
      <c r="C750" s="413"/>
      <c r="D750" s="413"/>
      <c r="E750" s="413"/>
      <c r="F750" s="413"/>
      <c r="G750" s="413"/>
      <c r="H750" s="413"/>
      <c r="I750" s="413"/>
      <c r="J750" s="413"/>
      <c r="K750" s="413"/>
    </row>
    <row r="751" spans="1:11" ht="24.75" customHeight="1">
      <c r="A751" s="413"/>
      <c r="B751" s="413"/>
      <c r="C751" s="413"/>
      <c r="D751" s="413"/>
      <c r="E751" s="413"/>
      <c r="F751" s="413"/>
      <c r="G751" s="413"/>
      <c r="H751" s="413"/>
      <c r="I751" s="413"/>
      <c r="J751" s="413"/>
      <c r="K751" s="413"/>
    </row>
    <row r="752" spans="1:11" ht="24.75" customHeight="1">
      <c r="A752" s="413"/>
      <c r="B752" s="413"/>
      <c r="C752" s="413"/>
      <c r="D752" s="413"/>
      <c r="E752" s="413"/>
      <c r="F752" s="413"/>
      <c r="G752" s="413"/>
      <c r="H752" s="413"/>
      <c r="I752" s="413"/>
      <c r="J752" s="413"/>
      <c r="K752" s="413"/>
    </row>
    <row r="753" spans="1:11" ht="24.75" customHeight="1">
      <c r="A753" s="413"/>
      <c r="B753" s="413"/>
      <c r="C753" s="413"/>
      <c r="D753" s="413"/>
      <c r="E753" s="413"/>
      <c r="F753" s="413"/>
      <c r="G753" s="413"/>
      <c r="H753" s="413"/>
      <c r="I753" s="413"/>
      <c r="J753" s="413"/>
      <c r="K753" s="413"/>
    </row>
    <row r="754" spans="1:11" ht="24.75" customHeight="1">
      <c r="A754" s="413"/>
      <c r="B754" s="413"/>
      <c r="C754" s="413"/>
      <c r="D754" s="413"/>
      <c r="E754" s="413"/>
      <c r="F754" s="413"/>
      <c r="G754" s="413"/>
      <c r="H754" s="413"/>
      <c r="I754" s="413"/>
      <c r="J754" s="413"/>
      <c r="K754" s="413"/>
    </row>
    <row r="755" spans="1:11" ht="24.75" customHeight="1">
      <c r="A755" s="413"/>
      <c r="B755" s="413"/>
      <c r="C755" s="413"/>
      <c r="D755" s="413"/>
      <c r="E755" s="413"/>
      <c r="F755" s="413"/>
      <c r="G755" s="413"/>
      <c r="H755" s="413"/>
      <c r="I755" s="413"/>
      <c r="J755" s="413"/>
      <c r="K755" s="413"/>
    </row>
    <row r="756" spans="1:11" ht="24.75" customHeight="1">
      <c r="A756" s="413"/>
      <c r="B756" s="413"/>
      <c r="C756" s="413"/>
      <c r="D756" s="413"/>
      <c r="E756" s="413"/>
      <c r="F756" s="413"/>
      <c r="G756" s="413"/>
      <c r="H756" s="413"/>
      <c r="I756" s="413"/>
      <c r="J756" s="413"/>
      <c r="K756" s="413"/>
    </row>
    <row r="757" spans="1:11" ht="24.75" customHeight="1">
      <c r="A757" s="413"/>
      <c r="B757" s="413"/>
      <c r="C757" s="413"/>
      <c r="D757" s="413"/>
      <c r="E757" s="413"/>
      <c r="F757" s="413"/>
      <c r="G757" s="413"/>
      <c r="H757" s="413"/>
      <c r="I757" s="413"/>
      <c r="J757" s="413"/>
      <c r="K757" s="413"/>
    </row>
    <row r="758" spans="1:11" ht="24.75" customHeight="1">
      <c r="A758" s="413"/>
      <c r="B758" s="413"/>
      <c r="C758" s="413"/>
      <c r="D758" s="413"/>
      <c r="E758" s="413"/>
      <c r="F758" s="413"/>
      <c r="G758" s="413"/>
      <c r="H758" s="413"/>
      <c r="I758" s="413"/>
      <c r="J758" s="413"/>
      <c r="K758" s="413"/>
    </row>
    <row r="759" spans="1:11" ht="24.75" customHeight="1">
      <c r="A759" s="413"/>
      <c r="B759" s="413"/>
      <c r="C759" s="413"/>
      <c r="D759" s="413"/>
      <c r="E759" s="413"/>
      <c r="F759" s="413"/>
      <c r="G759" s="413"/>
      <c r="H759" s="413"/>
      <c r="I759" s="413"/>
      <c r="J759" s="413"/>
      <c r="K759" s="413"/>
    </row>
    <row r="760" spans="1:11" ht="24.75" customHeight="1">
      <c r="A760" s="413"/>
      <c r="B760" s="413"/>
      <c r="C760" s="413"/>
      <c r="D760" s="413"/>
      <c r="E760" s="413"/>
      <c r="F760" s="413"/>
      <c r="G760" s="413"/>
      <c r="H760" s="413"/>
      <c r="I760" s="413"/>
      <c r="J760" s="413"/>
      <c r="K760" s="413"/>
    </row>
    <row r="761" spans="1:11" ht="24.75" customHeight="1">
      <c r="A761" s="413"/>
      <c r="B761" s="413"/>
      <c r="C761" s="413"/>
      <c r="D761" s="413"/>
      <c r="E761" s="413"/>
      <c r="F761" s="413"/>
      <c r="G761" s="413"/>
      <c r="H761" s="413"/>
      <c r="I761" s="413"/>
      <c r="J761" s="413"/>
      <c r="K761" s="413"/>
    </row>
    <row r="762" spans="1:11" ht="24.75" customHeight="1">
      <c r="A762" s="413"/>
      <c r="B762" s="413"/>
      <c r="C762" s="413"/>
      <c r="D762" s="413"/>
      <c r="E762" s="413"/>
      <c r="F762" s="413"/>
      <c r="G762" s="413"/>
      <c r="H762" s="413"/>
      <c r="I762" s="413"/>
      <c r="J762" s="413"/>
      <c r="K762" s="413"/>
    </row>
    <row r="763" spans="1:11" ht="24.75" customHeight="1">
      <c r="A763" s="413"/>
      <c r="B763" s="413"/>
      <c r="C763" s="413"/>
      <c r="D763" s="413"/>
      <c r="E763" s="413"/>
      <c r="F763" s="413"/>
      <c r="G763" s="413"/>
      <c r="H763" s="413"/>
      <c r="I763" s="413"/>
      <c r="J763" s="413"/>
      <c r="K763" s="413"/>
    </row>
    <row r="764" spans="1:11" ht="24.75" customHeight="1">
      <c r="A764" s="413"/>
      <c r="B764" s="413"/>
      <c r="C764" s="413"/>
      <c r="D764" s="413"/>
      <c r="E764" s="413"/>
      <c r="F764" s="413"/>
      <c r="G764" s="413"/>
      <c r="H764" s="413"/>
      <c r="I764" s="413"/>
      <c r="J764" s="413"/>
      <c r="K764" s="413"/>
    </row>
    <row r="765" spans="1:11" ht="24.75" customHeight="1">
      <c r="A765" s="413"/>
      <c r="B765" s="413"/>
      <c r="C765" s="413"/>
      <c r="D765" s="413"/>
      <c r="E765" s="413"/>
      <c r="F765" s="413"/>
      <c r="G765" s="413"/>
      <c r="H765" s="413"/>
      <c r="I765" s="413"/>
      <c r="J765" s="413"/>
      <c r="K765" s="413"/>
    </row>
    <row r="766" spans="1:11" ht="24.75" customHeight="1">
      <c r="A766" s="413"/>
      <c r="B766" s="413"/>
      <c r="C766" s="413"/>
      <c r="D766" s="413"/>
      <c r="E766" s="413"/>
      <c r="F766" s="413"/>
      <c r="G766" s="413"/>
      <c r="H766" s="413"/>
      <c r="I766" s="413"/>
      <c r="J766" s="413"/>
      <c r="K766" s="413"/>
    </row>
    <row r="767" spans="1:11" ht="24.75" customHeight="1">
      <c r="A767" s="413"/>
      <c r="B767" s="413"/>
      <c r="C767" s="413"/>
      <c r="D767" s="413"/>
      <c r="E767" s="413"/>
      <c r="F767" s="413"/>
      <c r="G767" s="413"/>
      <c r="H767" s="413"/>
      <c r="I767" s="413"/>
      <c r="J767" s="413"/>
      <c r="K767" s="413"/>
    </row>
    <row r="768" spans="1:11" ht="24.75" customHeight="1">
      <c r="A768" s="413"/>
      <c r="B768" s="413"/>
      <c r="C768" s="413"/>
      <c r="D768" s="413"/>
      <c r="E768" s="413"/>
      <c r="F768" s="413"/>
      <c r="G768" s="413"/>
      <c r="H768" s="413"/>
      <c r="I768" s="413"/>
      <c r="J768" s="413"/>
      <c r="K768" s="413"/>
    </row>
    <row r="769" spans="1:11" ht="24.75" customHeight="1">
      <c r="A769" s="413"/>
      <c r="B769" s="413"/>
      <c r="C769" s="413"/>
      <c r="D769" s="413"/>
      <c r="E769" s="413"/>
      <c r="F769" s="413"/>
      <c r="G769" s="413"/>
      <c r="H769" s="413"/>
      <c r="I769" s="413"/>
      <c r="J769" s="413"/>
      <c r="K769" s="413"/>
    </row>
    <row r="770" spans="1:11" ht="24.75" customHeight="1">
      <c r="A770" s="413"/>
      <c r="B770" s="413"/>
      <c r="C770" s="413"/>
      <c r="D770" s="413"/>
      <c r="E770" s="413"/>
      <c r="F770" s="413"/>
      <c r="G770" s="413"/>
      <c r="H770" s="413"/>
      <c r="I770" s="413"/>
      <c r="J770" s="413"/>
      <c r="K770" s="413"/>
    </row>
    <row r="771" spans="1:11" ht="24.75" customHeight="1">
      <c r="A771" s="413"/>
      <c r="B771" s="413"/>
      <c r="C771" s="413"/>
      <c r="D771" s="413"/>
      <c r="E771" s="413"/>
      <c r="F771" s="413"/>
      <c r="G771" s="413"/>
      <c r="H771" s="413"/>
      <c r="I771" s="413"/>
      <c r="J771" s="413"/>
      <c r="K771" s="413"/>
    </row>
    <row r="772" spans="1:11" ht="24.75" customHeight="1">
      <c r="A772" s="413"/>
      <c r="B772" s="413"/>
      <c r="C772" s="413"/>
      <c r="D772" s="413"/>
      <c r="E772" s="413"/>
      <c r="F772" s="413"/>
      <c r="G772" s="413"/>
      <c r="H772" s="413"/>
      <c r="I772" s="413"/>
      <c r="J772" s="413"/>
      <c r="K772" s="413"/>
    </row>
    <row r="773" spans="1:11" ht="24.75" customHeight="1">
      <c r="A773" s="413"/>
      <c r="B773" s="413"/>
      <c r="C773" s="413"/>
      <c r="D773" s="413"/>
      <c r="E773" s="413"/>
      <c r="F773" s="413"/>
      <c r="G773" s="413"/>
      <c r="H773" s="413"/>
      <c r="I773" s="413"/>
      <c r="J773" s="413"/>
      <c r="K773" s="413"/>
    </row>
    <row r="774" spans="1:11" ht="24.75" customHeight="1">
      <c r="A774" s="413"/>
      <c r="B774" s="413"/>
      <c r="C774" s="413"/>
      <c r="D774" s="413"/>
      <c r="E774" s="413"/>
      <c r="F774" s="413"/>
      <c r="G774" s="413"/>
      <c r="H774" s="413"/>
      <c r="I774" s="413"/>
      <c r="J774" s="413"/>
      <c r="K774" s="413"/>
    </row>
    <row r="775" spans="1:11" ht="24.75" customHeight="1">
      <c r="A775" s="413"/>
      <c r="B775" s="413"/>
      <c r="C775" s="413"/>
      <c r="D775" s="413"/>
      <c r="E775" s="413"/>
      <c r="F775" s="413"/>
      <c r="G775" s="413"/>
      <c r="H775" s="413"/>
      <c r="I775" s="413"/>
      <c r="J775" s="413"/>
      <c r="K775" s="413"/>
    </row>
    <row r="776" spans="1:11" ht="24.75" customHeight="1">
      <c r="A776" s="413"/>
      <c r="B776" s="413"/>
      <c r="C776" s="413"/>
      <c r="D776" s="413"/>
      <c r="E776" s="413"/>
      <c r="F776" s="413"/>
      <c r="G776" s="413"/>
      <c r="H776" s="413"/>
      <c r="I776" s="413"/>
      <c r="J776" s="413"/>
      <c r="K776" s="413"/>
    </row>
    <row r="777" spans="1:11" ht="24.75" customHeight="1">
      <c r="A777" s="413"/>
      <c r="B777" s="413"/>
      <c r="C777" s="413"/>
      <c r="D777" s="413"/>
      <c r="E777" s="413"/>
      <c r="F777" s="413"/>
      <c r="G777" s="413"/>
      <c r="H777" s="413"/>
      <c r="I777" s="413"/>
      <c r="J777" s="413"/>
      <c r="K777" s="413"/>
    </row>
    <row r="778" spans="1:11" ht="24.75" customHeight="1">
      <c r="A778" s="413"/>
      <c r="B778" s="413"/>
      <c r="C778" s="413"/>
      <c r="D778" s="413"/>
      <c r="E778" s="413"/>
      <c r="F778" s="413"/>
      <c r="G778" s="413"/>
      <c r="H778" s="413"/>
      <c r="I778" s="413"/>
      <c r="J778" s="413"/>
      <c r="K778" s="413"/>
    </row>
    <row r="779" spans="1:11" ht="24.75" customHeight="1">
      <c r="A779" s="413"/>
      <c r="B779" s="413"/>
      <c r="C779" s="413"/>
      <c r="D779" s="413"/>
      <c r="E779" s="413"/>
      <c r="F779" s="413"/>
      <c r="G779" s="413"/>
      <c r="H779" s="413"/>
      <c r="I779" s="413"/>
      <c r="J779" s="413"/>
      <c r="K779" s="413"/>
    </row>
    <row r="780" spans="1:11" ht="24.75" customHeight="1">
      <c r="A780" s="413"/>
      <c r="B780" s="413"/>
      <c r="C780" s="413"/>
      <c r="D780" s="413"/>
      <c r="E780" s="413"/>
      <c r="F780" s="413"/>
      <c r="G780" s="413"/>
      <c r="H780" s="413"/>
      <c r="I780" s="413"/>
      <c r="J780" s="413"/>
      <c r="K780" s="413"/>
    </row>
    <row r="781" spans="1:11" ht="24.75" customHeight="1">
      <c r="A781" s="413"/>
      <c r="B781" s="413"/>
      <c r="C781" s="413"/>
      <c r="D781" s="413"/>
      <c r="E781" s="413"/>
      <c r="F781" s="413"/>
      <c r="G781" s="413"/>
      <c r="H781" s="413"/>
      <c r="I781" s="413"/>
      <c r="J781" s="413"/>
      <c r="K781" s="413"/>
    </row>
    <row r="782" spans="1:11" ht="24.75" customHeight="1">
      <c r="A782" s="413"/>
      <c r="B782" s="413"/>
      <c r="C782" s="413"/>
      <c r="D782" s="413"/>
      <c r="E782" s="413"/>
      <c r="F782" s="413"/>
      <c r="G782" s="413"/>
      <c r="H782" s="413"/>
      <c r="I782" s="413"/>
      <c r="J782" s="413"/>
      <c r="K782" s="413"/>
    </row>
    <row r="783" spans="1:11" ht="24.75" customHeight="1">
      <c r="A783" s="413"/>
      <c r="B783" s="413"/>
      <c r="C783" s="413"/>
      <c r="D783" s="413"/>
      <c r="E783" s="413"/>
      <c r="F783" s="413"/>
      <c r="G783" s="413"/>
      <c r="H783" s="413"/>
      <c r="I783" s="413"/>
      <c r="J783" s="413"/>
      <c r="K783" s="413"/>
    </row>
    <row r="784" spans="1:11" ht="24.75" customHeight="1">
      <c r="A784" s="413"/>
      <c r="B784" s="413"/>
      <c r="C784" s="413"/>
      <c r="D784" s="413"/>
      <c r="E784" s="413"/>
      <c r="F784" s="413"/>
      <c r="G784" s="413"/>
      <c r="H784" s="413"/>
      <c r="I784" s="413"/>
      <c r="J784" s="413"/>
      <c r="K784" s="413"/>
    </row>
    <row r="785" spans="1:11" ht="24.75" customHeight="1">
      <c r="A785" s="413"/>
      <c r="B785" s="413"/>
      <c r="C785" s="413"/>
      <c r="D785" s="413"/>
      <c r="E785" s="413"/>
      <c r="F785" s="413"/>
      <c r="G785" s="413"/>
      <c r="H785" s="413"/>
      <c r="I785" s="413"/>
      <c r="J785" s="413"/>
      <c r="K785" s="413"/>
    </row>
    <row r="786" spans="1:11" ht="24.75" customHeight="1">
      <c r="A786" s="413"/>
      <c r="B786" s="413"/>
      <c r="C786" s="413"/>
      <c r="D786" s="413"/>
      <c r="E786" s="413"/>
      <c r="F786" s="413"/>
      <c r="G786" s="413"/>
      <c r="H786" s="413"/>
      <c r="I786" s="413"/>
      <c r="J786" s="413"/>
      <c r="K786" s="413"/>
    </row>
    <row r="787" spans="1:11" ht="24.75" customHeight="1">
      <c r="A787" s="413"/>
      <c r="B787" s="413"/>
      <c r="C787" s="413"/>
      <c r="D787" s="413"/>
      <c r="E787" s="413"/>
      <c r="F787" s="413"/>
      <c r="G787" s="413"/>
      <c r="H787" s="413"/>
      <c r="I787" s="413"/>
      <c r="J787" s="413"/>
      <c r="K787" s="413"/>
    </row>
    <row r="788" spans="1:11" ht="24.75" customHeight="1">
      <c r="A788" s="413"/>
      <c r="B788" s="413"/>
      <c r="C788" s="413"/>
      <c r="D788" s="413"/>
      <c r="E788" s="413"/>
      <c r="F788" s="413"/>
      <c r="G788" s="413"/>
      <c r="H788" s="413"/>
      <c r="I788" s="413"/>
      <c r="J788" s="413"/>
      <c r="K788" s="413"/>
    </row>
    <row r="789" spans="1:11" ht="24.75" customHeight="1">
      <c r="A789" s="413"/>
      <c r="B789" s="413"/>
      <c r="C789" s="413"/>
      <c r="D789" s="413"/>
      <c r="E789" s="413"/>
      <c r="F789" s="413"/>
      <c r="G789" s="413"/>
      <c r="H789" s="413"/>
      <c r="I789" s="413"/>
      <c r="J789" s="413"/>
      <c r="K789" s="413"/>
    </row>
    <row r="790" spans="1:11" ht="24.75" customHeight="1">
      <c r="A790" s="413"/>
      <c r="B790" s="413"/>
      <c r="C790" s="413"/>
      <c r="D790" s="413"/>
      <c r="E790" s="413"/>
      <c r="F790" s="413"/>
      <c r="G790" s="413"/>
      <c r="H790" s="413"/>
      <c r="I790" s="413"/>
      <c r="J790" s="413"/>
      <c r="K790" s="413"/>
    </row>
    <row r="791" spans="1:11" ht="24.75" customHeight="1">
      <c r="A791" s="413"/>
      <c r="B791" s="413"/>
      <c r="C791" s="413"/>
      <c r="D791" s="413"/>
      <c r="E791" s="413"/>
      <c r="F791" s="413"/>
      <c r="G791" s="413"/>
      <c r="H791" s="413"/>
      <c r="I791" s="413"/>
      <c r="J791" s="413"/>
      <c r="K791" s="413"/>
    </row>
    <row r="792" spans="1:11" ht="24.75" customHeight="1">
      <c r="A792" s="413"/>
      <c r="B792" s="413"/>
      <c r="C792" s="413"/>
      <c r="D792" s="413"/>
      <c r="E792" s="413"/>
      <c r="F792" s="413"/>
      <c r="G792" s="413"/>
      <c r="H792" s="413"/>
      <c r="I792" s="413"/>
      <c r="J792" s="413"/>
      <c r="K792" s="413"/>
    </row>
    <row r="793" spans="1:11" ht="24.75" customHeight="1">
      <c r="A793" s="413"/>
      <c r="B793" s="413"/>
      <c r="C793" s="413"/>
      <c r="D793" s="413"/>
      <c r="E793" s="413"/>
      <c r="F793" s="413"/>
      <c r="G793" s="413"/>
      <c r="H793" s="413"/>
      <c r="I793" s="413"/>
      <c r="J793" s="413"/>
      <c r="K793" s="413"/>
    </row>
    <row r="794" spans="1:11" ht="24.75" customHeight="1">
      <c r="A794" s="413"/>
      <c r="B794" s="413"/>
      <c r="C794" s="413"/>
      <c r="D794" s="413"/>
      <c r="E794" s="413"/>
      <c r="F794" s="413"/>
      <c r="G794" s="413"/>
      <c r="H794" s="413"/>
      <c r="I794" s="413"/>
      <c r="J794" s="413"/>
      <c r="K794" s="413"/>
    </row>
    <row r="795" spans="1:11" ht="24.75" customHeight="1">
      <c r="A795" s="413"/>
      <c r="B795" s="413"/>
      <c r="C795" s="413"/>
      <c r="D795" s="413"/>
      <c r="E795" s="413"/>
      <c r="F795" s="413"/>
      <c r="G795" s="413"/>
      <c r="H795" s="413"/>
      <c r="I795" s="413"/>
      <c r="J795" s="413"/>
      <c r="K795" s="413"/>
    </row>
    <row r="796" spans="1:11" ht="24.75" customHeight="1">
      <c r="A796" s="413"/>
      <c r="B796" s="413"/>
      <c r="C796" s="413"/>
      <c r="D796" s="413"/>
      <c r="E796" s="413"/>
      <c r="F796" s="413"/>
      <c r="G796" s="413"/>
      <c r="H796" s="413"/>
      <c r="I796" s="413"/>
      <c r="J796" s="413"/>
      <c r="K796" s="413"/>
    </row>
    <row r="797" spans="1:11" ht="24.75" customHeight="1">
      <c r="A797" s="413"/>
      <c r="B797" s="413"/>
      <c r="C797" s="413"/>
      <c r="D797" s="413"/>
      <c r="E797" s="413"/>
      <c r="F797" s="413"/>
      <c r="G797" s="413"/>
      <c r="H797" s="413"/>
      <c r="I797" s="413"/>
      <c r="J797" s="413"/>
      <c r="K797" s="413"/>
    </row>
    <row r="798" spans="1:11" ht="24.75" customHeight="1">
      <c r="A798" s="413"/>
      <c r="B798" s="413"/>
      <c r="C798" s="413"/>
      <c r="D798" s="413"/>
      <c r="E798" s="413"/>
      <c r="F798" s="413"/>
      <c r="G798" s="413"/>
      <c r="H798" s="413"/>
      <c r="I798" s="413"/>
      <c r="J798" s="413"/>
      <c r="K798" s="413"/>
    </row>
    <row r="799" spans="1:11" ht="24.75" customHeight="1">
      <c r="A799" s="413"/>
      <c r="B799" s="413"/>
      <c r="C799" s="413"/>
      <c r="D799" s="413"/>
      <c r="E799" s="413"/>
      <c r="F799" s="413"/>
      <c r="G799" s="413"/>
      <c r="H799" s="413"/>
      <c r="I799" s="413"/>
      <c r="J799" s="413"/>
      <c r="K799" s="413"/>
    </row>
    <row r="800" spans="1:11" ht="24.75" customHeight="1">
      <c r="A800" s="413"/>
      <c r="B800" s="413"/>
      <c r="C800" s="413"/>
      <c r="D800" s="413"/>
      <c r="E800" s="413"/>
      <c r="F800" s="413"/>
      <c r="G800" s="413"/>
      <c r="H800" s="413"/>
      <c r="I800" s="413"/>
      <c r="J800" s="413"/>
      <c r="K800" s="413"/>
    </row>
    <row r="801" spans="1:11" ht="24.75" customHeight="1">
      <c r="A801" s="413"/>
      <c r="B801" s="413"/>
      <c r="C801" s="413"/>
      <c r="D801" s="413"/>
      <c r="E801" s="413"/>
      <c r="F801" s="413"/>
      <c r="G801" s="413"/>
      <c r="H801" s="413"/>
      <c r="I801" s="413"/>
      <c r="J801" s="413"/>
      <c r="K801" s="413"/>
    </row>
    <row r="802" spans="1:11" ht="24.75" customHeight="1">
      <c r="A802" s="413"/>
      <c r="B802" s="413"/>
      <c r="C802" s="413"/>
      <c r="D802" s="413"/>
      <c r="E802" s="413"/>
      <c r="F802" s="413"/>
      <c r="G802" s="413"/>
      <c r="H802" s="413"/>
      <c r="I802" s="413"/>
      <c r="J802" s="413"/>
      <c r="K802" s="413"/>
    </row>
    <row r="803" spans="1:11" ht="24.75" customHeight="1">
      <c r="A803" s="413"/>
      <c r="B803" s="413"/>
      <c r="C803" s="413"/>
      <c r="D803" s="413"/>
      <c r="E803" s="413"/>
      <c r="F803" s="413"/>
      <c r="G803" s="413"/>
      <c r="H803" s="413"/>
      <c r="I803" s="413"/>
      <c r="J803" s="413"/>
      <c r="K803" s="413"/>
    </row>
    <row r="804" spans="1:11" ht="24.75" customHeight="1">
      <c r="A804" s="413"/>
      <c r="B804" s="413"/>
      <c r="C804" s="413"/>
      <c r="D804" s="413"/>
      <c r="E804" s="413"/>
      <c r="F804" s="413"/>
      <c r="G804" s="413"/>
      <c r="H804" s="413"/>
      <c r="I804" s="413"/>
      <c r="J804" s="413"/>
      <c r="K804" s="413"/>
    </row>
    <row r="805" spans="1:11" ht="24.75" customHeight="1">
      <c r="A805" s="413"/>
      <c r="B805" s="413"/>
      <c r="C805" s="413"/>
      <c r="D805" s="413"/>
      <c r="E805" s="413"/>
      <c r="F805" s="413"/>
      <c r="G805" s="413"/>
      <c r="H805" s="413"/>
      <c r="I805" s="413"/>
      <c r="J805" s="413"/>
      <c r="K805" s="413"/>
    </row>
    <row r="806" spans="1:11" ht="24.75" customHeight="1">
      <c r="A806" s="413"/>
      <c r="B806" s="413"/>
      <c r="C806" s="413"/>
      <c r="D806" s="413"/>
      <c r="E806" s="413"/>
      <c r="F806" s="413"/>
      <c r="G806" s="413"/>
      <c r="H806" s="413"/>
      <c r="I806" s="413"/>
      <c r="J806" s="413"/>
      <c r="K806" s="413"/>
    </row>
    <row r="807" spans="1:11" ht="24.75" customHeight="1">
      <c r="A807" s="413"/>
      <c r="B807" s="413"/>
      <c r="C807" s="413"/>
      <c r="D807" s="413"/>
      <c r="E807" s="413"/>
      <c r="F807" s="413"/>
      <c r="G807" s="413"/>
      <c r="H807" s="413"/>
      <c r="I807" s="413"/>
      <c r="J807" s="413"/>
      <c r="K807" s="413"/>
    </row>
    <row r="808" spans="1:11" ht="24.75" customHeight="1">
      <c r="A808" s="413"/>
      <c r="B808" s="413"/>
      <c r="C808" s="413"/>
      <c r="D808" s="413"/>
      <c r="E808" s="413"/>
      <c r="F808" s="413"/>
      <c r="G808" s="413"/>
      <c r="H808" s="413"/>
      <c r="I808" s="413"/>
      <c r="J808" s="413"/>
      <c r="K808" s="413"/>
    </row>
    <row r="809" spans="1:11" ht="24.75" customHeight="1">
      <c r="A809" s="413"/>
      <c r="B809" s="413"/>
      <c r="C809" s="413"/>
      <c r="D809" s="413"/>
      <c r="E809" s="413"/>
      <c r="F809" s="413"/>
      <c r="G809" s="413"/>
      <c r="H809" s="413"/>
      <c r="I809" s="413"/>
      <c r="J809" s="413"/>
      <c r="K809" s="413"/>
    </row>
    <row r="810" spans="1:11" ht="24.75" customHeight="1">
      <c r="A810" s="413"/>
      <c r="B810" s="413"/>
      <c r="C810" s="413"/>
      <c r="D810" s="413"/>
      <c r="E810" s="413"/>
      <c r="F810" s="413"/>
      <c r="G810" s="413"/>
      <c r="H810" s="413"/>
      <c r="I810" s="413"/>
      <c r="J810" s="413"/>
      <c r="K810" s="413"/>
    </row>
    <row r="811" spans="1:11" ht="24.75" customHeight="1">
      <c r="A811" s="413"/>
      <c r="B811" s="413"/>
      <c r="C811" s="413"/>
      <c r="D811" s="413"/>
      <c r="E811" s="413"/>
      <c r="F811" s="413"/>
      <c r="G811" s="413"/>
      <c r="H811" s="413"/>
      <c r="I811" s="413"/>
      <c r="J811" s="413"/>
      <c r="K811" s="413"/>
    </row>
    <row r="812" spans="1:11" ht="24.75" customHeight="1">
      <c r="A812" s="413"/>
      <c r="B812" s="413"/>
      <c r="C812" s="413"/>
      <c r="D812" s="413"/>
      <c r="E812" s="413"/>
      <c r="F812" s="413"/>
      <c r="G812" s="413"/>
      <c r="H812" s="413"/>
      <c r="I812" s="413"/>
      <c r="J812" s="413"/>
      <c r="K812" s="413"/>
    </row>
    <row r="813" spans="1:11" ht="24.75" customHeight="1">
      <c r="A813" s="413"/>
      <c r="B813" s="413"/>
      <c r="C813" s="413"/>
      <c r="D813" s="413"/>
      <c r="E813" s="413"/>
      <c r="F813" s="413"/>
      <c r="G813" s="413"/>
      <c r="H813" s="413"/>
      <c r="I813" s="413"/>
      <c r="J813" s="413"/>
      <c r="K813" s="413"/>
    </row>
    <row r="814" spans="1:11" ht="24.75" customHeight="1">
      <c r="A814" s="413"/>
      <c r="B814" s="413"/>
      <c r="C814" s="413"/>
      <c r="D814" s="413"/>
      <c r="E814" s="413"/>
      <c r="F814" s="413"/>
      <c r="G814" s="413"/>
      <c r="H814" s="413"/>
      <c r="I814" s="413"/>
      <c r="J814" s="413"/>
      <c r="K814" s="413"/>
    </row>
    <row r="815" spans="1:11" ht="24.75" customHeight="1">
      <c r="A815" s="413"/>
      <c r="B815" s="413"/>
      <c r="C815" s="413"/>
      <c r="D815" s="413"/>
      <c r="E815" s="413"/>
      <c r="F815" s="413"/>
      <c r="G815" s="413"/>
      <c r="H815" s="413"/>
      <c r="I815" s="413"/>
      <c r="J815" s="413"/>
      <c r="K815" s="413"/>
    </row>
    <row r="816" spans="1:11" ht="24.75" customHeight="1">
      <c r="A816" s="413"/>
      <c r="B816" s="413"/>
      <c r="C816" s="413"/>
      <c r="D816" s="413"/>
      <c r="E816" s="413"/>
      <c r="F816" s="413"/>
      <c r="G816" s="413"/>
      <c r="H816" s="413"/>
      <c r="I816" s="413"/>
      <c r="J816" s="413"/>
      <c r="K816" s="413"/>
    </row>
    <row r="817" spans="1:11" ht="24.75" customHeight="1">
      <c r="A817" s="413"/>
      <c r="B817" s="413"/>
      <c r="C817" s="413"/>
      <c r="D817" s="413"/>
      <c r="E817" s="413"/>
      <c r="F817" s="413"/>
      <c r="G817" s="413"/>
      <c r="H817" s="413"/>
      <c r="I817" s="413"/>
      <c r="J817" s="413"/>
      <c r="K817" s="413"/>
    </row>
    <row r="818" spans="1:11" ht="24.75" customHeight="1">
      <c r="A818" s="413"/>
      <c r="B818" s="413"/>
      <c r="C818" s="413"/>
      <c r="D818" s="413"/>
      <c r="E818" s="413"/>
      <c r="F818" s="413"/>
      <c r="G818" s="413"/>
      <c r="H818" s="413"/>
      <c r="I818" s="413"/>
      <c r="J818" s="413"/>
      <c r="K818" s="413"/>
    </row>
    <row r="819" spans="1:11" ht="24.75" customHeight="1">
      <c r="A819" s="413"/>
      <c r="B819" s="413"/>
      <c r="C819" s="413"/>
      <c r="D819" s="413"/>
      <c r="E819" s="413"/>
      <c r="F819" s="413"/>
      <c r="G819" s="413"/>
      <c r="H819" s="413"/>
      <c r="I819" s="413"/>
      <c r="J819" s="413"/>
      <c r="K819" s="413"/>
    </row>
    <row r="820" spans="1:11" ht="24.75" customHeight="1">
      <c r="A820" s="413"/>
      <c r="B820" s="413"/>
      <c r="C820" s="413"/>
      <c r="D820" s="413"/>
      <c r="E820" s="413"/>
      <c r="F820" s="413"/>
      <c r="G820" s="413"/>
      <c r="H820" s="413"/>
      <c r="I820" s="413"/>
      <c r="J820" s="413"/>
      <c r="K820" s="413"/>
    </row>
    <row r="821" spans="1:11" ht="24.75" customHeight="1">
      <c r="A821" s="413"/>
      <c r="B821" s="413"/>
      <c r="C821" s="413"/>
      <c r="D821" s="413"/>
      <c r="E821" s="413"/>
      <c r="F821" s="413"/>
      <c r="G821" s="413"/>
      <c r="H821" s="413"/>
      <c r="I821" s="413"/>
      <c r="J821" s="413"/>
      <c r="K821" s="413"/>
    </row>
    <row r="822" spans="1:11" ht="24.75" customHeight="1">
      <c r="A822" s="413"/>
      <c r="B822" s="413"/>
      <c r="C822" s="413"/>
      <c r="D822" s="413"/>
      <c r="E822" s="413"/>
      <c r="F822" s="413"/>
      <c r="G822" s="413"/>
      <c r="H822" s="413"/>
      <c r="I822" s="413"/>
      <c r="J822" s="413"/>
      <c r="K822" s="413"/>
    </row>
    <row r="823" spans="1:11" ht="24.75" customHeight="1">
      <c r="A823" s="413"/>
      <c r="B823" s="413"/>
      <c r="C823" s="413"/>
      <c r="D823" s="413"/>
      <c r="E823" s="413"/>
      <c r="F823" s="413"/>
      <c r="G823" s="413"/>
      <c r="H823" s="413"/>
      <c r="I823" s="413"/>
      <c r="J823" s="413"/>
      <c r="K823" s="413"/>
    </row>
    <row r="824" spans="1:11" ht="24.75" customHeight="1">
      <c r="A824" s="413"/>
      <c r="B824" s="413"/>
      <c r="C824" s="413"/>
      <c r="D824" s="413"/>
      <c r="E824" s="413"/>
      <c r="F824" s="413"/>
      <c r="G824" s="413"/>
      <c r="H824" s="413"/>
      <c r="I824" s="413"/>
      <c r="J824" s="413"/>
      <c r="K824" s="413"/>
    </row>
    <row r="825" spans="1:11" ht="24.75" customHeight="1">
      <c r="A825" s="413"/>
      <c r="B825" s="413"/>
      <c r="C825" s="413"/>
      <c r="D825" s="413"/>
      <c r="E825" s="413"/>
      <c r="F825" s="413"/>
      <c r="G825" s="413"/>
      <c r="H825" s="413"/>
      <c r="I825" s="413"/>
      <c r="J825" s="413"/>
      <c r="K825" s="413"/>
    </row>
    <row r="826" spans="1:11" ht="24.75" customHeight="1">
      <c r="A826" s="413"/>
      <c r="B826" s="413"/>
      <c r="C826" s="413"/>
      <c r="D826" s="413"/>
      <c r="E826" s="413"/>
      <c r="F826" s="413"/>
      <c r="G826" s="413"/>
      <c r="H826" s="413"/>
      <c r="I826" s="413"/>
      <c r="J826" s="413"/>
      <c r="K826" s="413"/>
    </row>
    <row r="827" spans="1:11" ht="24.75" customHeight="1">
      <c r="A827" s="413"/>
      <c r="B827" s="413"/>
      <c r="C827" s="413"/>
      <c r="D827" s="413"/>
      <c r="E827" s="413"/>
      <c r="F827" s="413"/>
      <c r="G827" s="413"/>
      <c r="H827" s="413"/>
      <c r="I827" s="413"/>
      <c r="J827" s="413"/>
      <c r="K827" s="413"/>
    </row>
    <row r="828" spans="1:11" ht="24.75" customHeight="1">
      <c r="A828" s="413"/>
      <c r="B828" s="413"/>
      <c r="C828" s="413"/>
      <c r="D828" s="413"/>
      <c r="E828" s="413"/>
      <c r="F828" s="413"/>
      <c r="G828" s="413"/>
      <c r="H828" s="413"/>
      <c r="I828" s="413"/>
      <c r="J828" s="413"/>
      <c r="K828" s="413"/>
    </row>
    <row r="829" spans="1:11" ht="24.75" customHeight="1">
      <c r="A829" s="413"/>
      <c r="B829" s="413"/>
      <c r="C829" s="413"/>
      <c r="D829" s="413"/>
      <c r="E829" s="413"/>
      <c r="F829" s="413"/>
      <c r="G829" s="413"/>
      <c r="H829" s="413"/>
      <c r="I829" s="413"/>
      <c r="J829" s="413"/>
      <c r="K829" s="413"/>
    </row>
    <row r="830" spans="1:11" ht="24.75" customHeight="1">
      <c r="A830" s="413"/>
      <c r="B830" s="413"/>
      <c r="C830" s="413"/>
      <c r="D830" s="413"/>
      <c r="E830" s="413"/>
      <c r="F830" s="413"/>
      <c r="G830" s="413"/>
      <c r="H830" s="413"/>
      <c r="I830" s="413"/>
      <c r="J830" s="413"/>
      <c r="K830" s="413"/>
    </row>
    <row r="831" spans="1:11" ht="24.75" customHeight="1">
      <c r="A831" s="413"/>
      <c r="B831" s="413"/>
      <c r="C831" s="413"/>
      <c r="D831" s="413"/>
      <c r="E831" s="413"/>
      <c r="F831" s="413"/>
      <c r="G831" s="413"/>
      <c r="H831" s="413"/>
      <c r="I831" s="413"/>
      <c r="J831" s="413"/>
      <c r="K831" s="413"/>
    </row>
    <row r="832" spans="1:11" ht="24.75" customHeight="1">
      <c r="A832" s="413"/>
      <c r="B832" s="413"/>
      <c r="C832" s="413"/>
      <c r="D832" s="413"/>
      <c r="E832" s="413"/>
      <c r="F832" s="413"/>
      <c r="G832" s="413"/>
      <c r="H832" s="413"/>
      <c r="I832" s="413"/>
      <c r="J832" s="413"/>
      <c r="K832" s="413"/>
    </row>
    <row r="833" spans="1:11" ht="24.75" customHeight="1">
      <c r="A833" s="413"/>
      <c r="B833" s="413"/>
      <c r="C833" s="413"/>
      <c r="D833" s="413"/>
      <c r="E833" s="413"/>
      <c r="F833" s="413"/>
      <c r="G833" s="413"/>
      <c r="H833" s="413"/>
      <c r="I833" s="413"/>
      <c r="J833" s="413"/>
      <c r="K833" s="413"/>
    </row>
    <row r="834" spans="1:11" ht="24.75" customHeight="1">
      <c r="A834" s="413"/>
      <c r="B834" s="413"/>
      <c r="C834" s="413"/>
      <c r="D834" s="413"/>
      <c r="E834" s="413"/>
      <c r="F834" s="413"/>
      <c r="G834" s="413"/>
      <c r="H834" s="413"/>
      <c r="I834" s="413"/>
      <c r="J834" s="413"/>
      <c r="K834" s="413"/>
    </row>
    <row r="835" spans="1:11" ht="24.75" customHeight="1">
      <c r="A835" s="413"/>
      <c r="B835" s="413"/>
      <c r="C835" s="413"/>
      <c r="D835" s="413"/>
      <c r="E835" s="413"/>
      <c r="F835" s="413"/>
      <c r="G835" s="413"/>
      <c r="H835" s="413"/>
      <c r="I835" s="413"/>
      <c r="J835" s="413"/>
      <c r="K835" s="413"/>
    </row>
    <row r="836" spans="1:11" ht="24.75" customHeight="1">
      <c r="A836" s="413"/>
      <c r="B836" s="413"/>
      <c r="C836" s="413"/>
      <c r="D836" s="413"/>
      <c r="E836" s="413"/>
      <c r="F836" s="413"/>
      <c r="G836" s="413"/>
      <c r="H836" s="413"/>
      <c r="I836" s="413"/>
      <c r="J836" s="413"/>
      <c r="K836" s="413"/>
    </row>
    <row r="837" spans="1:11" ht="24.75" customHeight="1">
      <c r="A837" s="413"/>
      <c r="B837" s="413"/>
      <c r="C837" s="413"/>
      <c r="D837" s="413"/>
      <c r="E837" s="413"/>
      <c r="F837" s="413"/>
      <c r="G837" s="413"/>
      <c r="H837" s="413"/>
      <c r="I837" s="413"/>
      <c r="J837" s="413"/>
      <c r="K837" s="413"/>
    </row>
    <row r="838" spans="1:11" ht="24.75" customHeight="1">
      <c r="A838" s="413"/>
      <c r="B838" s="413"/>
      <c r="C838" s="413"/>
      <c r="D838" s="413"/>
      <c r="E838" s="413"/>
      <c r="F838" s="413"/>
      <c r="G838" s="413"/>
      <c r="H838" s="413"/>
      <c r="I838" s="413"/>
      <c r="J838" s="413"/>
      <c r="K838" s="413"/>
    </row>
    <row r="839" spans="1:11" ht="24.75" customHeight="1">
      <c r="A839" s="413"/>
      <c r="B839" s="413"/>
      <c r="C839" s="413"/>
      <c r="D839" s="413"/>
      <c r="E839" s="413"/>
      <c r="F839" s="413"/>
      <c r="G839" s="413"/>
      <c r="H839" s="413"/>
      <c r="I839" s="413"/>
      <c r="J839" s="413"/>
      <c r="K839" s="413"/>
    </row>
    <row r="840" spans="1:11" ht="24.75" customHeight="1">
      <c r="A840" s="413"/>
      <c r="B840" s="413"/>
      <c r="C840" s="413"/>
      <c r="D840" s="413"/>
      <c r="E840" s="413"/>
      <c r="F840" s="413"/>
      <c r="G840" s="413"/>
      <c r="H840" s="413"/>
      <c r="I840" s="413"/>
      <c r="J840" s="413"/>
      <c r="K840" s="413"/>
    </row>
    <row r="841" spans="1:11" ht="24.75" customHeight="1">
      <c r="A841" s="413"/>
      <c r="B841" s="413"/>
      <c r="C841" s="413"/>
      <c r="D841" s="413"/>
      <c r="E841" s="413"/>
      <c r="F841" s="413"/>
      <c r="G841" s="413"/>
      <c r="H841" s="413"/>
      <c r="I841" s="413"/>
      <c r="J841" s="413"/>
      <c r="K841" s="413"/>
    </row>
    <row r="842" spans="1:11" ht="24.75" customHeight="1">
      <c r="A842" s="413"/>
      <c r="B842" s="413"/>
      <c r="C842" s="413"/>
      <c r="D842" s="413"/>
      <c r="E842" s="413"/>
      <c r="F842" s="413"/>
      <c r="G842" s="413"/>
      <c r="H842" s="413"/>
      <c r="I842" s="413"/>
      <c r="J842" s="413"/>
      <c r="K842" s="413"/>
    </row>
    <row r="843" spans="1:11" ht="24.75" customHeight="1">
      <c r="A843" s="413"/>
      <c r="B843" s="413"/>
      <c r="C843" s="413"/>
      <c r="D843" s="413"/>
      <c r="E843" s="413"/>
      <c r="F843" s="413"/>
      <c r="G843" s="413"/>
      <c r="H843" s="413"/>
      <c r="I843" s="413"/>
      <c r="J843" s="413"/>
      <c r="K843" s="413"/>
    </row>
    <row r="844" spans="1:11" ht="24.75" customHeight="1">
      <c r="A844" s="413"/>
      <c r="B844" s="413"/>
      <c r="C844" s="413"/>
      <c r="D844" s="413"/>
      <c r="E844" s="413"/>
      <c r="F844" s="413"/>
      <c r="G844" s="413"/>
      <c r="H844" s="413"/>
      <c r="I844" s="413"/>
      <c r="J844" s="413"/>
      <c r="K844" s="413"/>
    </row>
    <row r="845" spans="1:11" ht="24.75" customHeight="1">
      <c r="A845" s="413"/>
      <c r="B845" s="413"/>
      <c r="C845" s="413"/>
      <c r="D845" s="413"/>
      <c r="E845" s="413"/>
      <c r="F845" s="413"/>
      <c r="G845" s="413"/>
      <c r="H845" s="413"/>
      <c r="I845" s="413"/>
      <c r="J845" s="413"/>
      <c r="K845" s="413"/>
    </row>
    <row r="846" spans="1:11" ht="24.75" customHeight="1">
      <c r="A846" s="413"/>
      <c r="B846" s="413"/>
      <c r="C846" s="413"/>
      <c r="D846" s="413"/>
      <c r="E846" s="413"/>
      <c r="F846" s="413"/>
      <c r="G846" s="413"/>
      <c r="H846" s="413"/>
      <c r="I846" s="413"/>
      <c r="J846" s="413"/>
      <c r="K846" s="413"/>
    </row>
    <row r="847" spans="1:11" ht="24.75" customHeight="1">
      <c r="A847" s="413"/>
      <c r="B847" s="413"/>
      <c r="C847" s="413"/>
      <c r="D847" s="413"/>
      <c r="E847" s="413"/>
      <c r="F847" s="413"/>
      <c r="G847" s="413"/>
      <c r="H847" s="413"/>
      <c r="I847" s="413"/>
      <c r="J847" s="413"/>
      <c r="K847" s="413"/>
    </row>
    <row r="848" spans="1:11" ht="24.75" customHeight="1">
      <c r="A848" s="413"/>
      <c r="B848" s="413"/>
      <c r="C848" s="413"/>
      <c r="D848" s="413"/>
      <c r="E848" s="413"/>
      <c r="F848" s="413"/>
      <c r="G848" s="413"/>
      <c r="H848" s="413"/>
      <c r="I848" s="413"/>
      <c r="J848" s="413"/>
      <c r="K848" s="413"/>
    </row>
    <row r="849" spans="1:11" ht="24.75" customHeight="1">
      <c r="A849" s="413"/>
      <c r="B849" s="413"/>
      <c r="C849" s="413"/>
      <c r="D849" s="413"/>
      <c r="E849" s="413"/>
      <c r="F849" s="413"/>
      <c r="G849" s="413"/>
      <c r="H849" s="413"/>
      <c r="I849" s="413"/>
      <c r="J849" s="413"/>
      <c r="K849" s="413"/>
    </row>
    <row r="850" spans="1:11" ht="24.75" customHeight="1">
      <c r="A850" s="413"/>
      <c r="B850" s="413"/>
      <c r="C850" s="413"/>
      <c r="D850" s="413"/>
      <c r="E850" s="413"/>
      <c r="F850" s="413"/>
      <c r="G850" s="413"/>
      <c r="H850" s="413"/>
      <c r="I850" s="413"/>
      <c r="J850" s="413"/>
      <c r="K850" s="413"/>
    </row>
    <row r="851" spans="1:11" ht="24.75" customHeight="1">
      <c r="A851" s="413"/>
      <c r="B851" s="413"/>
      <c r="C851" s="413"/>
      <c r="D851" s="413"/>
      <c r="E851" s="413"/>
      <c r="F851" s="413"/>
      <c r="G851" s="413"/>
      <c r="H851" s="413"/>
      <c r="I851" s="413"/>
      <c r="J851" s="413"/>
      <c r="K851" s="413"/>
    </row>
    <row r="852" spans="1:11" ht="24.75" customHeight="1">
      <c r="A852" s="413"/>
      <c r="B852" s="413"/>
      <c r="C852" s="413"/>
      <c r="D852" s="413"/>
      <c r="E852" s="413"/>
      <c r="F852" s="413"/>
      <c r="G852" s="413"/>
      <c r="H852" s="413"/>
      <c r="I852" s="413"/>
      <c r="J852" s="413"/>
      <c r="K852" s="413"/>
    </row>
    <row r="853" spans="1:11" ht="24.75" customHeight="1">
      <c r="A853" s="413"/>
      <c r="B853" s="413"/>
      <c r="C853" s="413"/>
      <c r="D853" s="413"/>
      <c r="E853" s="413"/>
      <c r="F853" s="413"/>
      <c r="G853" s="413"/>
      <c r="H853" s="413"/>
      <c r="I853" s="413"/>
      <c r="J853" s="413"/>
      <c r="K853" s="413"/>
    </row>
    <row r="854" spans="1:11" ht="24.75" customHeight="1">
      <c r="A854" s="413"/>
      <c r="B854" s="413"/>
      <c r="C854" s="413"/>
      <c r="D854" s="413"/>
      <c r="E854" s="413"/>
      <c r="F854" s="413"/>
      <c r="G854" s="413"/>
      <c r="H854" s="413"/>
      <c r="I854" s="413"/>
      <c r="J854" s="413"/>
      <c r="K854" s="413"/>
    </row>
    <row r="855" spans="1:11" ht="24.75" customHeight="1">
      <c r="A855" s="413"/>
      <c r="B855" s="413"/>
      <c r="C855" s="413"/>
      <c r="D855" s="413"/>
      <c r="E855" s="413"/>
      <c r="F855" s="413"/>
      <c r="G855" s="413"/>
      <c r="H855" s="413"/>
      <c r="I855" s="413"/>
      <c r="J855" s="413"/>
      <c r="K855" s="413"/>
    </row>
    <row r="856" spans="1:11" ht="24.75" customHeight="1">
      <c r="A856" s="413"/>
      <c r="B856" s="413"/>
      <c r="C856" s="413"/>
      <c r="D856" s="413"/>
      <c r="E856" s="413"/>
      <c r="F856" s="413"/>
      <c r="G856" s="413"/>
      <c r="H856" s="413"/>
      <c r="I856" s="413"/>
      <c r="J856" s="413"/>
      <c r="K856" s="413"/>
    </row>
    <row r="857" spans="1:11" ht="24.75" customHeight="1">
      <c r="A857" s="413"/>
      <c r="B857" s="413"/>
      <c r="C857" s="413"/>
      <c r="D857" s="413"/>
      <c r="E857" s="413"/>
      <c r="F857" s="413"/>
      <c r="G857" s="413"/>
      <c r="H857" s="413"/>
      <c r="I857" s="413"/>
      <c r="J857" s="413"/>
      <c r="K857" s="413"/>
    </row>
    <row r="858" spans="1:11" ht="24.75" customHeight="1">
      <c r="A858" s="413"/>
      <c r="B858" s="413"/>
      <c r="C858" s="413"/>
      <c r="D858" s="413"/>
      <c r="E858" s="413"/>
      <c r="F858" s="413"/>
      <c r="G858" s="413"/>
      <c r="H858" s="413"/>
      <c r="I858" s="413"/>
      <c r="J858" s="413"/>
      <c r="K858" s="413"/>
    </row>
    <row r="859" spans="1:11" ht="24.75" customHeight="1">
      <c r="A859" s="413"/>
      <c r="B859" s="413"/>
      <c r="C859" s="413"/>
      <c r="D859" s="413"/>
      <c r="E859" s="413"/>
      <c r="F859" s="413"/>
      <c r="G859" s="413"/>
      <c r="H859" s="413"/>
      <c r="I859" s="413"/>
      <c r="J859" s="413"/>
      <c r="K859" s="413"/>
    </row>
    <row r="860" spans="1:11" ht="24.75" customHeight="1">
      <c r="A860" s="413"/>
      <c r="B860" s="413"/>
      <c r="C860" s="413"/>
      <c r="D860" s="413"/>
      <c r="E860" s="413"/>
      <c r="F860" s="413"/>
      <c r="G860" s="413"/>
      <c r="H860" s="413"/>
      <c r="I860" s="413"/>
      <c r="J860" s="413"/>
      <c r="K860" s="413"/>
    </row>
    <row r="861" spans="1:11" ht="24.75" customHeight="1">
      <c r="A861" s="413"/>
      <c r="B861" s="413"/>
      <c r="C861" s="413"/>
      <c r="D861" s="413"/>
      <c r="E861" s="413"/>
      <c r="F861" s="413"/>
      <c r="G861" s="413"/>
      <c r="H861" s="413"/>
      <c r="I861" s="413"/>
      <c r="J861" s="413"/>
      <c r="K861" s="413"/>
    </row>
    <row r="862" spans="1:11" ht="24.75" customHeight="1">
      <c r="A862" s="413"/>
      <c r="B862" s="413"/>
      <c r="C862" s="413"/>
      <c r="D862" s="413"/>
      <c r="E862" s="413"/>
      <c r="F862" s="413"/>
      <c r="G862" s="413"/>
      <c r="H862" s="413"/>
      <c r="I862" s="413"/>
      <c r="J862" s="413"/>
      <c r="K862" s="413"/>
    </row>
    <row r="863" spans="1:11" ht="24.75" customHeight="1">
      <c r="A863" s="413"/>
      <c r="B863" s="413"/>
      <c r="C863" s="413"/>
      <c r="D863" s="413"/>
      <c r="E863" s="413"/>
      <c r="F863" s="413"/>
      <c r="G863" s="413"/>
      <c r="H863" s="413"/>
      <c r="I863" s="413"/>
      <c r="J863" s="413"/>
      <c r="K863" s="413"/>
    </row>
    <row r="864" spans="1:11" ht="24.75" customHeight="1">
      <c r="A864" s="413"/>
      <c r="B864" s="413"/>
      <c r="C864" s="413"/>
      <c r="D864" s="413"/>
      <c r="E864" s="413"/>
      <c r="F864" s="413"/>
      <c r="G864" s="413"/>
      <c r="H864" s="413"/>
      <c r="I864" s="413"/>
      <c r="J864" s="413"/>
      <c r="K864" s="413"/>
    </row>
    <row r="865" spans="1:11" ht="24.75" customHeight="1">
      <c r="A865" s="413"/>
      <c r="B865" s="413"/>
      <c r="C865" s="413"/>
      <c r="D865" s="413"/>
      <c r="E865" s="413"/>
      <c r="F865" s="413"/>
      <c r="G865" s="413"/>
      <c r="H865" s="413"/>
      <c r="I865" s="413"/>
      <c r="J865" s="413"/>
      <c r="K865" s="413"/>
    </row>
    <row r="866" spans="1:11" ht="24.75" customHeight="1">
      <c r="A866" s="413"/>
      <c r="B866" s="413"/>
      <c r="C866" s="413"/>
      <c r="D866" s="413"/>
      <c r="E866" s="413"/>
      <c r="F866" s="413"/>
      <c r="G866" s="413"/>
      <c r="H866" s="413"/>
      <c r="I866" s="413"/>
      <c r="J866" s="413"/>
      <c r="K866" s="413"/>
    </row>
    <row r="867" spans="1:11" ht="24.75" customHeight="1">
      <c r="A867" s="413"/>
      <c r="B867" s="413"/>
      <c r="C867" s="413"/>
      <c r="D867" s="413"/>
      <c r="E867" s="413"/>
      <c r="F867" s="413"/>
      <c r="G867" s="413"/>
      <c r="H867" s="413"/>
      <c r="I867" s="413"/>
      <c r="J867" s="413"/>
      <c r="K867" s="413"/>
    </row>
    <row r="868" spans="1:11" ht="24.75" customHeight="1">
      <c r="A868" s="413"/>
      <c r="B868" s="413"/>
      <c r="C868" s="413"/>
      <c r="D868" s="413"/>
      <c r="E868" s="413"/>
      <c r="F868" s="413"/>
      <c r="G868" s="413"/>
      <c r="H868" s="413"/>
      <c r="I868" s="413"/>
      <c r="J868" s="413"/>
      <c r="K868" s="413"/>
    </row>
    <row r="869" spans="1:11" ht="24.75" customHeight="1">
      <c r="A869" s="413"/>
      <c r="B869" s="413"/>
      <c r="C869" s="413"/>
      <c r="D869" s="413"/>
      <c r="E869" s="413"/>
      <c r="F869" s="413"/>
      <c r="G869" s="413"/>
      <c r="H869" s="413"/>
      <c r="I869" s="413"/>
      <c r="J869" s="413"/>
      <c r="K869" s="413"/>
    </row>
    <row r="870" spans="1:11" ht="24.75" customHeight="1">
      <c r="A870" s="413"/>
      <c r="B870" s="413"/>
      <c r="C870" s="413"/>
      <c r="D870" s="413"/>
      <c r="E870" s="413"/>
      <c r="F870" s="413"/>
      <c r="G870" s="413"/>
      <c r="H870" s="413"/>
      <c r="I870" s="413"/>
      <c r="J870" s="413"/>
      <c r="K870" s="413"/>
    </row>
    <row r="871" spans="1:11" ht="24.75" customHeight="1">
      <c r="A871" s="413"/>
      <c r="B871" s="413"/>
      <c r="C871" s="413"/>
      <c r="D871" s="413"/>
      <c r="E871" s="413"/>
      <c r="F871" s="413"/>
      <c r="G871" s="413"/>
      <c r="H871" s="413"/>
      <c r="I871" s="413"/>
      <c r="J871" s="413"/>
      <c r="K871" s="413"/>
    </row>
    <row r="872" spans="1:11" ht="24.75" customHeight="1">
      <c r="A872" s="413"/>
      <c r="B872" s="413"/>
      <c r="C872" s="413"/>
      <c r="D872" s="413"/>
      <c r="E872" s="413"/>
      <c r="F872" s="413"/>
      <c r="G872" s="413"/>
      <c r="H872" s="413"/>
      <c r="I872" s="413"/>
      <c r="J872" s="413"/>
      <c r="K872" s="413"/>
    </row>
    <row r="873" spans="1:11" ht="24.75" customHeight="1">
      <c r="A873" s="413"/>
      <c r="B873" s="413"/>
      <c r="C873" s="413"/>
      <c r="D873" s="413"/>
      <c r="E873" s="413"/>
      <c r="F873" s="413"/>
      <c r="G873" s="413"/>
      <c r="H873" s="413"/>
      <c r="I873" s="413"/>
      <c r="J873" s="413"/>
      <c r="K873" s="413"/>
    </row>
    <row r="874" spans="1:11" ht="24.75" customHeight="1">
      <c r="A874" s="413"/>
      <c r="B874" s="413"/>
      <c r="C874" s="413"/>
      <c r="D874" s="413"/>
      <c r="E874" s="413"/>
      <c r="F874" s="413"/>
      <c r="G874" s="413"/>
      <c r="H874" s="413"/>
      <c r="I874" s="413"/>
      <c r="J874" s="413"/>
      <c r="K874" s="413"/>
    </row>
    <row r="875" spans="1:11" ht="24.75" customHeight="1">
      <c r="A875" s="413"/>
      <c r="B875" s="413"/>
      <c r="C875" s="413"/>
      <c r="D875" s="413"/>
      <c r="E875" s="413"/>
      <c r="F875" s="413"/>
      <c r="G875" s="413"/>
      <c r="H875" s="413"/>
      <c r="I875" s="413"/>
      <c r="J875" s="413"/>
      <c r="K875" s="413"/>
    </row>
    <row r="876" spans="1:11" ht="24.75" customHeight="1">
      <c r="A876" s="413"/>
      <c r="B876" s="413"/>
      <c r="C876" s="413"/>
      <c r="D876" s="413"/>
      <c r="E876" s="413"/>
      <c r="F876" s="413"/>
      <c r="G876" s="413"/>
      <c r="H876" s="413"/>
      <c r="I876" s="413"/>
      <c r="J876" s="413"/>
      <c r="K876" s="413"/>
    </row>
    <row r="877" spans="1:11" ht="24.75" customHeight="1">
      <c r="A877" s="413"/>
      <c r="B877" s="413"/>
      <c r="C877" s="413"/>
      <c r="D877" s="413"/>
      <c r="E877" s="413"/>
      <c r="F877" s="413"/>
      <c r="G877" s="413"/>
      <c r="H877" s="413"/>
      <c r="I877" s="413"/>
      <c r="J877" s="413"/>
      <c r="K877" s="413"/>
    </row>
    <row r="878" spans="1:11" ht="24.75" customHeight="1">
      <c r="A878" s="413"/>
      <c r="B878" s="413"/>
      <c r="C878" s="413"/>
      <c r="D878" s="413"/>
      <c r="E878" s="413"/>
      <c r="F878" s="413"/>
      <c r="G878" s="413"/>
      <c r="H878" s="413"/>
      <c r="I878" s="413"/>
      <c r="J878" s="413"/>
      <c r="K878" s="413"/>
    </row>
    <row r="879" spans="1:11" ht="24.75" customHeight="1">
      <c r="A879" s="413"/>
      <c r="B879" s="413"/>
      <c r="C879" s="413"/>
      <c r="D879" s="413"/>
      <c r="E879" s="413"/>
      <c r="F879" s="413"/>
      <c r="G879" s="413"/>
      <c r="H879" s="413"/>
      <c r="I879" s="413"/>
      <c r="J879" s="413"/>
      <c r="K879" s="413"/>
    </row>
    <row r="880" spans="1:11" ht="24.75" customHeight="1">
      <c r="A880" s="413"/>
      <c r="B880" s="413"/>
      <c r="C880" s="413"/>
      <c r="D880" s="413"/>
      <c r="E880" s="413"/>
      <c r="F880" s="413"/>
      <c r="G880" s="413"/>
      <c r="H880" s="413"/>
      <c r="I880" s="413"/>
      <c r="J880" s="413"/>
      <c r="K880" s="413"/>
    </row>
    <row r="881" spans="1:11" ht="24.75" customHeight="1">
      <c r="A881" s="413"/>
      <c r="B881" s="413"/>
      <c r="C881" s="413"/>
      <c r="D881" s="413"/>
      <c r="E881" s="413"/>
      <c r="F881" s="413"/>
      <c r="G881" s="413"/>
      <c r="H881" s="413"/>
      <c r="I881" s="413"/>
      <c r="J881" s="413"/>
      <c r="K881" s="413"/>
    </row>
    <row r="882" spans="1:11" ht="24.75" customHeight="1">
      <c r="A882" s="413"/>
      <c r="B882" s="413"/>
      <c r="C882" s="413"/>
      <c r="D882" s="413"/>
      <c r="E882" s="413"/>
      <c r="F882" s="413"/>
      <c r="G882" s="413"/>
      <c r="H882" s="413"/>
      <c r="I882" s="413"/>
      <c r="J882" s="413"/>
      <c r="K882" s="413"/>
    </row>
    <row r="883" spans="1:11" ht="24.75" customHeight="1">
      <c r="A883" s="413"/>
      <c r="B883" s="413"/>
      <c r="C883" s="413"/>
      <c r="D883" s="413"/>
      <c r="E883" s="413"/>
      <c r="F883" s="413"/>
      <c r="G883" s="413"/>
      <c r="H883" s="413"/>
      <c r="I883" s="413"/>
      <c r="J883" s="413"/>
      <c r="K883" s="413"/>
    </row>
    <row r="884" spans="1:11" ht="24.75" customHeight="1">
      <c r="A884" s="413"/>
      <c r="B884" s="413"/>
      <c r="C884" s="413"/>
      <c r="D884" s="413"/>
      <c r="E884" s="413"/>
      <c r="F884" s="413"/>
      <c r="G884" s="413"/>
      <c r="H884" s="413"/>
      <c r="I884" s="413"/>
      <c r="J884" s="413"/>
      <c r="K884" s="413"/>
    </row>
    <row r="885" spans="1:11" ht="24.75" customHeight="1">
      <c r="A885" s="413"/>
      <c r="B885" s="413"/>
      <c r="C885" s="413"/>
      <c r="D885" s="413"/>
      <c r="E885" s="413"/>
      <c r="F885" s="413"/>
      <c r="G885" s="413"/>
      <c r="H885" s="413"/>
      <c r="I885" s="413"/>
      <c r="J885" s="413"/>
      <c r="K885" s="413"/>
    </row>
    <row r="886" spans="1:11" ht="24.75" customHeight="1">
      <c r="A886" s="413"/>
      <c r="B886" s="413"/>
      <c r="C886" s="413"/>
      <c r="D886" s="413"/>
      <c r="E886" s="413"/>
      <c r="F886" s="413"/>
      <c r="G886" s="413"/>
      <c r="H886" s="413"/>
      <c r="I886" s="413"/>
      <c r="J886" s="413"/>
      <c r="K886" s="413"/>
    </row>
    <row r="887" spans="1:11" ht="24.75" customHeight="1">
      <c r="A887" s="413"/>
      <c r="B887" s="413"/>
      <c r="C887" s="413"/>
      <c r="D887" s="413"/>
      <c r="E887" s="413"/>
      <c r="F887" s="413"/>
      <c r="G887" s="413"/>
      <c r="H887" s="413"/>
      <c r="I887" s="413"/>
      <c r="J887" s="413"/>
      <c r="K887" s="413"/>
    </row>
    <row r="888" spans="1:11" ht="24.75" customHeight="1">
      <c r="A888" s="413"/>
      <c r="B888" s="413"/>
      <c r="C888" s="413"/>
      <c r="D888" s="413"/>
      <c r="E888" s="413"/>
      <c r="F888" s="413"/>
      <c r="G888" s="413"/>
      <c r="H888" s="413"/>
      <c r="I888" s="413"/>
      <c r="J888" s="413"/>
      <c r="K888" s="413"/>
    </row>
    <row r="889" spans="1:11" ht="24.75" customHeight="1">
      <c r="A889" s="413"/>
      <c r="B889" s="413"/>
      <c r="C889" s="413"/>
      <c r="D889" s="413"/>
      <c r="E889" s="413"/>
      <c r="F889" s="413"/>
      <c r="G889" s="413"/>
      <c r="H889" s="413"/>
      <c r="I889" s="413"/>
      <c r="J889" s="413"/>
      <c r="K889" s="413"/>
    </row>
    <row r="890" spans="1:11" ht="24.75" customHeight="1">
      <c r="A890" s="413"/>
      <c r="B890" s="413"/>
      <c r="C890" s="413"/>
      <c r="D890" s="413"/>
      <c r="E890" s="413"/>
      <c r="F890" s="413"/>
      <c r="G890" s="413"/>
      <c r="H890" s="413"/>
      <c r="I890" s="413"/>
      <c r="J890" s="413"/>
      <c r="K890" s="413"/>
    </row>
    <row r="891" spans="1:11" ht="24.75" customHeight="1">
      <c r="A891" s="413"/>
      <c r="B891" s="413"/>
      <c r="C891" s="413"/>
      <c r="D891" s="413"/>
      <c r="E891" s="413"/>
      <c r="F891" s="413"/>
      <c r="G891" s="413"/>
      <c r="H891" s="413"/>
      <c r="I891" s="413"/>
      <c r="J891" s="413"/>
      <c r="K891" s="413"/>
    </row>
    <row r="892" spans="1:11" ht="24.75" customHeight="1">
      <c r="A892" s="413"/>
      <c r="B892" s="413"/>
      <c r="C892" s="413"/>
      <c r="D892" s="413"/>
      <c r="E892" s="413"/>
      <c r="F892" s="413"/>
      <c r="G892" s="413"/>
      <c r="H892" s="413"/>
      <c r="I892" s="413"/>
      <c r="J892" s="413"/>
      <c r="K892" s="413"/>
    </row>
    <row r="893" spans="1:11" ht="24.75" customHeight="1">
      <c r="A893" s="413"/>
      <c r="B893" s="413"/>
      <c r="C893" s="413"/>
      <c r="D893" s="413"/>
      <c r="E893" s="413"/>
      <c r="F893" s="413"/>
      <c r="G893" s="413"/>
      <c r="H893" s="413"/>
      <c r="I893" s="413"/>
      <c r="J893" s="413"/>
      <c r="K893" s="413"/>
    </row>
    <row r="894" spans="1:11" ht="24.75" customHeight="1">
      <c r="A894" s="413"/>
      <c r="B894" s="413"/>
      <c r="C894" s="413"/>
      <c r="D894" s="413"/>
      <c r="E894" s="413"/>
      <c r="F894" s="413"/>
      <c r="G894" s="413"/>
      <c r="H894" s="413"/>
      <c r="I894" s="413"/>
      <c r="J894" s="413"/>
      <c r="K894" s="413"/>
    </row>
    <row r="895" spans="1:11" ht="24.75" customHeight="1">
      <c r="A895" s="413"/>
      <c r="B895" s="413"/>
      <c r="C895" s="413"/>
      <c r="D895" s="413"/>
      <c r="E895" s="413"/>
      <c r="F895" s="413"/>
      <c r="G895" s="413"/>
      <c r="H895" s="413"/>
      <c r="I895" s="413"/>
      <c r="J895" s="413"/>
      <c r="K895" s="413"/>
    </row>
    <row r="896" spans="1:11" ht="24.75" customHeight="1">
      <c r="A896" s="413"/>
      <c r="B896" s="413"/>
      <c r="C896" s="413"/>
      <c r="D896" s="413"/>
      <c r="E896" s="413"/>
      <c r="F896" s="413"/>
      <c r="G896" s="413"/>
      <c r="H896" s="413"/>
      <c r="I896" s="413"/>
      <c r="J896" s="413"/>
      <c r="K896" s="413"/>
    </row>
    <row r="897" spans="1:11" ht="24.75" customHeight="1">
      <c r="A897" s="413"/>
      <c r="B897" s="413"/>
      <c r="C897" s="413"/>
      <c r="D897" s="413"/>
      <c r="E897" s="413"/>
      <c r="F897" s="413"/>
      <c r="G897" s="413"/>
      <c r="H897" s="413"/>
      <c r="I897" s="413"/>
      <c r="J897" s="413"/>
      <c r="K897" s="413"/>
    </row>
    <row r="898" spans="1:11" ht="24.75" customHeight="1">
      <c r="A898" s="413"/>
      <c r="B898" s="413"/>
      <c r="C898" s="413"/>
      <c r="D898" s="413"/>
      <c r="E898" s="413"/>
      <c r="F898" s="413"/>
      <c r="G898" s="413"/>
      <c r="H898" s="413"/>
      <c r="I898" s="413"/>
      <c r="J898" s="413"/>
      <c r="K898" s="413"/>
    </row>
    <row r="899" spans="1:11" ht="24.75" customHeight="1">
      <c r="A899" s="413"/>
      <c r="B899" s="413"/>
      <c r="C899" s="413"/>
      <c r="D899" s="413"/>
      <c r="E899" s="413"/>
      <c r="F899" s="413"/>
      <c r="G899" s="413"/>
      <c r="H899" s="413"/>
      <c r="I899" s="413"/>
      <c r="J899" s="413"/>
      <c r="K899" s="413"/>
    </row>
    <row r="900" spans="1:11" ht="24.75" customHeight="1">
      <c r="A900" s="413"/>
      <c r="B900" s="413"/>
      <c r="C900" s="413"/>
      <c r="D900" s="413"/>
      <c r="E900" s="413"/>
      <c r="F900" s="413"/>
      <c r="G900" s="413"/>
      <c r="H900" s="413"/>
      <c r="I900" s="413"/>
      <c r="J900" s="413"/>
      <c r="K900" s="413"/>
    </row>
    <row r="901" spans="1:11" ht="24.75" customHeight="1">
      <c r="A901" s="413"/>
      <c r="B901" s="413"/>
      <c r="C901" s="413"/>
      <c r="D901" s="413"/>
      <c r="E901" s="413"/>
      <c r="F901" s="413"/>
      <c r="G901" s="413"/>
      <c r="H901" s="413"/>
      <c r="I901" s="413"/>
      <c r="J901" s="413"/>
      <c r="K901" s="413"/>
    </row>
    <row r="902" spans="1:11" ht="24.75" customHeight="1">
      <c r="A902" s="413"/>
      <c r="B902" s="413"/>
      <c r="C902" s="413"/>
      <c r="D902" s="413"/>
      <c r="E902" s="413"/>
      <c r="F902" s="413"/>
      <c r="G902" s="413"/>
      <c r="H902" s="413"/>
      <c r="I902" s="413"/>
      <c r="J902" s="413"/>
      <c r="K902" s="413"/>
    </row>
    <row r="903" spans="1:11" ht="24.75" customHeight="1">
      <c r="A903" s="413"/>
      <c r="B903" s="413"/>
      <c r="C903" s="413"/>
      <c r="D903" s="413"/>
      <c r="E903" s="413"/>
      <c r="F903" s="413"/>
      <c r="G903" s="413"/>
      <c r="H903" s="413"/>
      <c r="I903" s="413"/>
      <c r="J903" s="413"/>
      <c r="K903" s="413"/>
    </row>
    <row r="904" spans="1:11" ht="24.75" customHeight="1">
      <c r="A904" s="413"/>
      <c r="B904" s="413"/>
      <c r="C904" s="413"/>
      <c r="D904" s="413"/>
      <c r="E904" s="413"/>
      <c r="F904" s="413"/>
      <c r="G904" s="413"/>
      <c r="H904" s="413"/>
      <c r="I904" s="413"/>
      <c r="J904" s="413"/>
      <c r="K904" s="413"/>
    </row>
    <row r="905" spans="1:11" ht="24.75" customHeight="1">
      <c r="A905" s="413"/>
      <c r="B905" s="413"/>
      <c r="C905" s="413"/>
      <c r="D905" s="413"/>
      <c r="E905" s="413"/>
      <c r="F905" s="413"/>
      <c r="G905" s="413"/>
      <c r="H905" s="413"/>
      <c r="I905" s="413"/>
      <c r="J905" s="413"/>
      <c r="K905" s="413"/>
    </row>
    <row r="906" spans="1:11" ht="24.75" customHeight="1">
      <c r="A906" s="413"/>
      <c r="B906" s="413"/>
      <c r="C906" s="413"/>
      <c r="D906" s="413"/>
      <c r="E906" s="413"/>
      <c r="F906" s="413"/>
      <c r="G906" s="413"/>
      <c r="H906" s="413"/>
      <c r="I906" s="413"/>
      <c r="J906" s="413"/>
      <c r="K906" s="413"/>
    </row>
    <row r="907" spans="1:11" ht="24.75" customHeight="1">
      <c r="A907" s="413"/>
      <c r="B907" s="413"/>
      <c r="C907" s="413"/>
      <c r="D907" s="413"/>
      <c r="E907" s="413"/>
      <c r="F907" s="413"/>
      <c r="G907" s="413"/>
      <c r="H907" s="413"/>
      <c r="I907" s="413"/>
      <c r="J907" s="413"/>
      <c r="K907" s="413"/>
    </row>
    <row r="908" spans="1:11" ht="24.75" customHeight="1">
      <c r="A908" s="413"/>
      <c r="B908" s="413"/>
      <c r="C908" s="413"/>
      <c r="D908" s="413"/>
      <c r="E908" s="413"/>
      <c r="F908" s="413"/>
      <c r="G908" s="413"/>
      <c r="H908" s="413"/>
      <c r="I908" s="413"/>
      <c r="J908" s="413"/>
      <c r="K908" s="413"/>
    </row>
    <row r="909" spans="1:11" ht="24.75" customHeight="1">
      <c r="A909" s="413"/>
      <c r="B909" s="413"/>
      <c r="C909" s="413"/>
      <c r="D909" s="413"/>
      <c r="E909" s="413"/>
      <c r="F909" s="413"/>
      <c r="G909" s="413"/>
      <c r="H909" s="413"/>
      <c r="I909" s="413"/>
      <c r="J909" s="413"/>
      <c r="K909" s="413"/>
    </row>
    <row r="910" spans="1:11" ht="24.75" customHeight="1">
      <c r="A910" s="413"/>
      <c r="B910" s="413"/>
      <c r="C910" s="413"/>
      <c r="D910" s="413"/>
      <c r="E910" s="413"/>
      <c r="F910" s="413"/>
      <c r="G910" s="413"/>
      <c r="H910" s="413"/>
      <c r="I910" s="413"/>
      <c r="J910" s="413"/>
      <c r="K910" s="413"/>
    </row>
    <row r="911" spans="1:11" ht="24.75" customHeight="1">
      <c r="A911" s="413"/>
      <c r="B911" s="413"/>
      <c r="C911" s="413"/>
      <c r="D911" s="413"/>
      <c r="E911" s="413"/>
      <c r="F911" s="413"/>
      <c r="G911" s="413"/>
      <c r="H911" s="413"/>
      <c r="I911" s="413"/>
      <c r="J911" s="413"/>
      <c r="K911" s="413"/>
    </row>
    <row r="912" spans="1:11" ht="24.75" customHeight="1">
      <c r="A912" s="413"/>
      <c r="B912" s="413"/>
      <c r="C912" s="413"/>
      <c r="D912" s="413"/>
      <c r="E912" s="413"/>
      <c r="F912" s="413"/>
      <c r="G912" s="413"/>
      <c r="H912" s="413"/>
      <c r="I912" s="413"/>
      <c r="J912" s="413"/>
      <c r="K912" s="413"/>
    </row>
    <row r="913" spans="1:11" ht="24.75" customHeight="1">
      <c r="A913" s="413"/>
      <c r="B913" s="413"/>
      <c r="C913" s="413"/>
      <c r="D913" s="413"/>
      <c r="E913" s="413"/>
      <c r="F913" s="413"/>
      <c r="G913" s="413"/>
      <c r="H913" s="413"/>
      <c r="I913" s="413"/>
      <c r="J913" s="413"/>
      <c r="K913" s="413"/>
    </row>
    <row r="914" spans="1:11" ht="24.75" customHeight="1">
      <c r="A914" s="413"/>
      <c r="B914" s="413"/>
      <c r="C914" s="413"/>
      <c r="D914" s="413"/>
      <c r="E914" s="413"/>
      <c r="F914" s="413"/>
      <c r="G914" s="413"/>
      <c r="H914" s="413"/>
      <c r="I914" s="413"/>
      <c r="J914" s="413"/>
      <c r="K914" s="413"/>
    </row>
    <row r="915" spans="1:11" ht="24.75" customHeight="1">
      <c r="A915" s="413"/>
      <c r="B915" s="413"/>
      <c r="C915" s="413"/>
      <c r="D915" s="413"/>
      <c r="E915" s="413"/>
      <c r="F915" s="413"/>
      <c r="G915" s="413"/>
      <c r="H915" s="413"/>
      <c r="I915" s="413"/>
      <c r="J915" s="413"/>
      <c r="K915" s="413"/>
    </row>
    <row r="916" spans="1:11" ht="24.75" customHeight="1">
      <c r="A916" s="413"/>
      <c r="B916" s="413"/>
      <c r="C916" s="413"/>
      <c r="D916" s="413"/>
      <c r="E916" s="413"/>
      <c r="F916" s="413"/>
      <c r="G916" s="413"/>
      <c r="H916" s="413"/>
      <c r="I916" s="413"/>
      <c r="J916" s="413"/>
      <c r="K916" s="413"/>
    </row>
    <row r="917" spans="1:11" ht="24.75" customHeight="1">
      <c r="A917" s="413"/>
      <c r="B917" s="413"/>
      <c r="C917" s="413"/>
      <c r="D917" s="413"/>
      <c r="E917" s="413"/>
      <c r="F917" s="413"/>
      <c r="G917" s="413"/>
      <c r="H917" s="413"/>
      <c r="I917" s="413"/>
      <c r="J917" s="413"/>
      <c r="K917" s="413"/>
    </row>
    <row r="918" spans="1:11" ht="24.75" customHeight="1">
      <c r="A918" s="413"/>
      <c r="B918" s="413"/>
      <c r="C918" s="413"/>
      <c r="D918" s="413"/>
      <c r="E918" s="413"/>
      <c r="F918" s="413"/>
      <c r="G918" s="413"/>
      <c r="H918" s="413"/>
      <c r="I918" s="413"/>
      <c r="J918" s="413"/>
      <c r="K918" s="413"/>
    </row>
    <row r="919" spans="1:11" ht="24.75" customHeight="1">
      <c r="A919" s="413"/>
      <c r="B919" s="413"/>
      <c r="C919" s="413"/>
      <c r="D919" s="413"/>
      <c r="E919" s="413"/>
      <c r="F919" s="413"/>
      <c r="G919" s="413"/>
      <c r="H919" s="413"/>
      <c r="I919" s="413"/>
      <c r="J919" s="413"/>
      <c r="K919" s="413"/>
    </row>
    <row r="920" spans="1:11" ht="24.75" customHeight="1">
      <c r="A920" s="413"/>
      <c r="B920" s="413"/>
      <c r="C920" s="413"/>
      <c r="D920" s="413"/>
      <c r="E920" s="413"/>
      <c r="F920" s="413"/>
      <c r="G920" s="413"/>
      <c r="H920" s="413"/>
      <c r="I920" s="413"/>
      <c r="J920" s="413"/>
      <c r="K920" s="413"/>
    </row>
    <row r="921" spans="1:11" ht="24.75" customHeight="1">
      <c r="A921" s="413"/>
      <c r="B921" s="413"/>
      <c r="C921" s="413"/>
      <c r="D921" s="413"/>
      <c r="E921" s="413"/>
      <c r="F921" s="413"/>
      <c r="G921" s="413"/>
      <c r="H921" s="413"/>
      <c r="I921" s="413"/>
      <c r="J921" s="413"/>
      <c r="K921" s="413"/>
    </row>
    <row r="922" spans="1:11" ht="24.75" customHeight="1">
      <c r="A922" s="413"/>
      <c r="B922" s="413"/>
      <c r="C922" s="413"/>
      <c r="D922" s="413"/>
      <c r="E922" s="413"/>
      <c r="F922" s="413"/>
      <c r="G922" s="413"/>
      <c r="H922" s="413"/>
      <c r="I922" s="413"/>
      <c r="J922" s="413"/>
      <c r="K922" s="413"/>
    </row>
    <row r="923" spans="1:11" ht="24.75" customHeight="1">
      <c r="A923" s="413"/>
      <c r="B923" s="413"/>
      <c r="C923" s="413"/>
      <c r="D923" s="413"/>
      <c r="E923" s="413"/>
      <c r="F923" s="413"/>
      <c r="G923" s="413"/>
      <c r="H923" s="413"/>
      <c r="I923" s="413"/>
      <c r="J923" s="413"/>
      <c r="K923" s="413"/>
    </row>
    <row r="924" spans="1:11" ht="24.75" customHeight="1">
      <c r="A924" s="413"/>
      <c r="B924" s="413"/>
      <c r="C924" s="413"/>
      <c r="D924" s="413"/>
      <c r="E924" s="413"/>
      <c r="F924" s="413"/>
      <c r="G924" s="413"/>
      <c r="H924" s="413"/>
      <c r="I924" s="413"/>
      <c r="J924" s="413"/>
      <c r="K924" s="413"/>
    </row>
    <row r="925" spans="1:11" ht="24.75" customHeight="1">
      <c r="A925" s="413"/>
      <c r="B925" s="413"/>
      <c r="C925" s="413"/>
      <c r="D925" s="413"/>
      <c r="E925" s="413"/>
      <c r="F925" s="413"/>
      <c r="G925" s="413"/>
      <c r="H925" s="413"/>
      <c r="I925" s="413"/>
      <c r="J925" s="413"/>
      <c r="K925" s="413"/>
    </row>
    <row r="926" spans="1:11" ht="24.75" customHeight="1">
      <c r="A926" s="413"/>
      <c r="B926" s="413"/>
      <c r="C926" s="413"/>
      <c r="D926" s="413"/>
      <c r="E926" s="413"/>
      <c r="F926" s="413"/>
      <c r="G926" s="413"/>
      <c r="H926" s="413"/>
      <c r="I926" s="413"/>
      <c r="J926" s="413"/>
      <c r="K926" s="413"/>
    </row>
    <row r="927" spans="1:11" ht="24.75" customHeight="1">
      <c r="A927" s="413"/>
      <c r="B927" s="413"/>
      <c r="C927" s="413"/>
      <c r="D927" s="413"/>
      <c r="E927" s="413"/>
      <c r="F927" s="413"/>
      <c r="G927" s="413"/>
      <c r="H927" s="413"/>
      <c r="I927" s="413"/>
      <c r="J927" s="413"/>
      <c r="K927" s="413"/>
    </row>
    <row r="928" spans="1:11" ht="24.75" customHeight="1">
      <c r="A928" s="413"/>
      <c r="B928" s="413"/>
      <c r="C928" s="413"/>
      <c r="D928" s="413"/>
      <c r="E928" s="413"/>
      <c r="F928" s="413"/>
      <c r="G928" s="413"/>
      <c r="H928" s="413"/>
      <c r="I928" s="413"/>
      <c r="J928" s="413"/>
      <c r="K928" s="413"/>
    </row>
    <row r="929" spans="1:11" ht="24.75" customHeight="1">
      <c r="A929" s="413"/>
      <c r="B929" s="413"/>
      <c r="C929" s="413"/>
      <c r="D929" s="413"/>
      <c r="E929" s="413"/>
      <c r="F929" s="413"/>
      <c r="G929" s="413"/>
      <c r="H929" s="413"/>
      <c r="I929" s="413"/>
      <c r="J929" s="413"/>
      <c r="K929" s="413"/>
    </row>
    <row r="930" spans="1:11" ht="24.75" customHeight="1">
      <c r="A930" s="413"/>
      <c r="B930" s="413"/>
      <c r="C930" s="413"/>
      <c r="D930" s="413"/>
      <c r="E930" s="413"/>
      <c r="F930" s="413"/>
      <c r="G930" s="413"/>
      <c r="H930" s="413"/>
      <c r="I930" s="413"/>
      <c r="J930" s="413"/>
      <c r="K930" s="413"/>
    </row>
    <row r="931" spans="1:11" ht="24.75" customHeight="1">
      <c r="A931" s="413"/>
      <c r="B931" s="413"/>
      <c r="C931" s="413"/>
      <c r="D931" s="413"/>
      <c r="E931" s="413"/>
      <c r="F931" s="413"/>
      <c r="G931" s="413"/>
      <c r="H931" s="413"/>
      <c r="I931" s="413"/>
      <c r="J931" s="413"/>
      <c r="K931" s="413"/>
    </row>
    <row r="932" spans="1:11" ht="24.75" customHeight="1">
      <c r="A932" s="413"/>
      <c r="B932" s="413"/>
      <c r="C932" s="413"/>
      <c r="D932" s="413"/>
      <c r="E932" s="413"/>
      <c r="F932" s="413"/>
      <c r="G932" s="413"/>
      <c r="H932" s="413"/>
      <c r="I932" s="413"/>
      <c r="J932" s="413"/>
      <c r="K932" s="413"/>
    </row>
    <row r="933" spans="1:11" ht="24.75" customHeight="1">
      <c r="A933" s="413"/>
      <c r="B933" s="413"/>
      <c r="C933" s="413"/>
      <c r="D933" s="413"/>
      <c r="E933" s="413"/>
      <c r="F933" s="413"/>
      <c r="G933" s="413"/>
      <c r="H933" s="413"/>
      <c r="I933" s="413"/>
      <c r="J933" s="413"/>
      <c r="K933" s="413"/>
    </row>
    <row r="934" spans="1:11" ht="24.75" customHeight="1">
      <c r="A934" s="413"/>
      <c r="B934" s="413"/>
      <c r="C934" s="413"/>
      <c r="D934" s="413"/>
      <c r="E934" s="413"/>
      <c r="F934" s="413"/>
      <c r="G934" s="413"/>
      <c r="H934" s="413"/>
      <c r="I934" s="413"/>
      <c r="J934" s="413"/>
      <c r="K934" s="413"/>
    </row>
    <row r="935" spans="1:11" ht="24.75" customHeight="1">
      <c r="A935" s="413"/>
      <c r="B935" s="413"/>
      <c r="C935" s="413"/>
      <c r="D935" s="413"/>
      <c r="E935" s="413"/>
      <c r="F935" s="413"/>
      <c r="G935" s="413"/>
      <c r="H935" s="413"/>
      <c r="I935" s="413"/>
      <c r="J935" s="413"/>
      <c r="K935" s="413"/>
    </row>
    <row r="936" spans="1:11" ht="24.75" customHeight="1">
      <c r="A936" s="413"/>
      <c r="B936" s="413"/>
      <c r="C936" s="413"/>
      <c r="D936" s="413"/>
      <c r="E936" s="413"/>
      <c r="F936" s="413"/>
      <c r="G936" s="413"/>
      <c r="H936" s="413"/>
      <c r="I936" s="413"/>
      <c r="J936" s="413"/>
      <c r="K936" s="413"/>
    </row>
    <row r="937" spans="1:11" ht="24.75" customHeight="1">
      <c r="A937" s="413"/>
      <c r="B937" s="413"/>
      <c r="C937" s="413"/>
      <c r="D937" s="413"/>
      <c r="E937" s="413"/>
      <c r="F937" s="413"/>
      <c r="G937" s="413"/>
      <c r="H937" s="413"/>
      <c r="I937" s="413"/>
      <c r="J937" s="413"/>
      <c r="K937" s="413"/>
    </row>
    <row r="938" spans="1:11" ht="24.75" customHeight="1">
      <c r="A938" s="413"/>
      <c r="B938" s="413"/>
      <c r="C938" s="413"/>
      <c r="D938" s="413"/>
      <c r="E938" s="413"/>
      <c r="F938" s="413"/>
      <c r="G938" s="413"/>
      <c r="H938" s="413"/>
      <c r="I938" s="413"/>
      <c r="J938" s="413"/>
      <c r="K938" s="413"/>
    </row>
    <row r="939" spans="1:11" ht="24.75" customHeight="1">
      <c r="A939" s="413"/>
      <c r="B939" s="413"/>
      <c r="C939" s="413"/>
      <c r="D939" s="413"/>
      <c r="E939" s="413"/>
      <c r="F939" s="413"/>
      <c r="G939" s="413"/>
      <c r="H939" s="413"/>
      <c r="I939" s="413"/>
      <c r="J939" s="413"/>
      <c r="K939" s="413"/>
    </row>
    <row r="940" spans="1:11" ht="24.75" customHeight="1">
      <c r="A940" s="413"/>
      <c r="B940" s="413"/>
      <c r="C940" s="413"/>
      <c r="D940" s="413"/>
      <c r="E940" s="413"/>
      <c r="F940" s="413"/>
      <c r="G940" s="413"/>
      <c r="H940" s="413"/>
      <c r="I940" s="413"/>
      <c r="J940" s="413"/>
      <c r="K940" s="413"/>
    </row>
    <row r="941" spans="1:11" ht="24.75" customHeight="1">
      <c r="A941" s="413"/>
      <c r="B941" s="413"/>
      <c r="C941" s="413"/>
      <c r="D941" s="413"/>
      <c r="E941" s="413"/>
      <c r="F941" s="413"/>
      <c r="G941" s="413"/>
      <c r="H941" s="413"/>
      <c r="I941" s="413"/>
      <c r="J941" s="413"/>
      <c r="K941" s="413"/>
    </row>
    <row r="942" spans="1:11" ht="24.75" customHeight="1">
      <c r="A942" s="413"/>
      <c r="B942" s="413"/>
      <c r="C942" s="413"/>
      <c r="D942" s="413"/>
      <c r="E942" s="413"/>
      <c r="F942" s="413"/>
      <c r="G942" s="413"/>
      <c r="H942" s="413"/>
      <c r="I942" s="413"/>
      <c r="J942" s="413"/>
      <c r="K942" s="413"/>
    </row>
    <row r="943" spans="1:11" ht="24.75" customHeight="1">
      <c r="A943" s="413"/>
      <c r="B943" s="413"/>
      <c r="C943" s="413"/>
      <c r="D943" s="413"/>
      <c r="E943" s="413"/>
      <c r="F943" s="413"/>
      <c r="G943" s="413"/>
      <c r="H943" s="413"/>
      <c r="I943" s="413"/>
      <c r="J943" s="413"/>
      <c r="K943" s="413"/>
    </row>
    <row r="944" spans="1:11" ht="24.75" customHeight="1">
      <c r="A944" s="413"/>
      <c r="B944" s="413"/>
      <c r="C944" s="413"/>
      <c r="D944" s="413"/>
      <c r="E944" s="413"/>
      <c r="F944" s="413"/>
      <c r="G944" s="413"/>
      <c r="H944" s="413"/>
      <c r="I944" s="413"/>
      <c r="J944" s="413"/>
      <c r="K944" s="413"/>
    </row>
    <row r="945" spans="1:11" ht="24.75" customHeight="1">
      <c r="A945" s="413"/>
      <c r="B945" s="413"/>
      <c r="C945" s="413"/>
      <c r="D945" s="413"/>
      <c r="E945" s="413"/>
      <c r="F945" s="413"/>
      <c r="G945" s="413"/>
      <c r="H945" s="413"/>
      <c r="I945" s="413"/>
      <c r="J945" s="413"/>
      <c r="K945" s="413"/>
    </row>
    <row r="946" spans="1:11" ht="24.75" customHeight="1">
      <c r="A946" s="413"/>
      <c r="B946" s="413"/>
      <c r="C946" s="413"/>
      <c r="D946" s="413"/>
      <c r="E946" s="413"/>
      <c r="F946" s="413"/>
      <c r="G946" s="413"/>
      <c r="H946" s="413"/>
      <c r="I946" s="413"/>
      <c r="J946" s="413"/>
      <c r="K946" s="413"/>
    </row>
    <row r="947" spans="1:11" ht="24.75" customHeight="1">
      <c r="A947" s="413"/>
      <c r="B947" s="413"/>
      <c r="C947" s="413"/>
      <c r="D947" s="413"/>
      <c r="E947" s="413"/>
      <c r="F947" s="413"/>
      <c r="G947" s="413"/>
      <c r="H947" s="413"/>
      <c r="I947" s="413"/>
      <c r="J947" s="413"/>
      <c r="K947" s="413"/>
    </row>
    <row r="948" spans="1:11" ht="24.75" customHeight="1">
      <c r="A948" s="413"/>
      <c r="B948" s="413"/>
      <c r="C948" s="413"/>
      <c r="D948" s="413"/>
      <c r="E948" s="413"/>
      <c r="F948" s="413"/>
      <c r="G948" s="413"/>
      <c r="H948" s="413"/>
      <c r="I948" s="413"/>
      <c r="J948" s="413"/>
      <c r="K948" s="413"/>
    </row>
    <row r="949" spans="1:11" ht="24.75" customHeight="1">
      <c r="A949" s="413"/>
      <c r="B949" s="413"/>
      <c r="C949" s="413"/>
      <c r="D949" s="413"/>
      <c r="E949" s="413"/>
      <c r="F949" s="413"/>
      <c r="G949" s="413"/>
      <c r="H949" s="413"/>
      <c r="I949" s="413"/>
      <c r="J949" s="413"/>
      <c r="K949" s="413"/>
    </row>
    <row r="950" spans="1:11" ht="24.75" customHeight="1">
      <c r="A950" s="413"/>
      <c r="B950" s="413"/>
      <c r="C950" s="413"/>
      <c r="D950" s="413"/>
      <c r="E950" s="413"/>
      <c r="F950" s="413"/>
      <c r="G950" s="413"/>
      <c r="H950" s="413"/>
      <c r="I950" s="413"/>
      <c r="J950" s="413"/>
      <c r="K950" s="413"/>
    </row>
    <row r="951" spans="1:11" ht="24.75" customHeight="1">
      <c r="A951" s="413"/>
      <c r="B951" s="413"/>
      <c r="C951" s="413"/>
      <c r="D951" s="413"/>
      <c r="E951" s="413"/>
      <c r="F951" s="413"/>
      <c r="G951" s="413"/>
      <c r="H951" s="413"/>
      <c r="I951" s="413"/>
      <c r="J951" s="413"/>
      <c r="K951" s="413"/>
    </row>
    <row r="952" spans="1:11" ht="24.75" customHeight="1">
      <c r="A952" s="413"/>
      <c r="B952" s="413"/>
      <c r="C952" s="413"/>
      <c r="D952" s="413"/>
      <c r="E952" s="413"/>
      <c r="F952" s="413"/>
      <c r="G952" s="413"/>
      <c r="H952" s="413"/>
      <c r="I952" s="413"/>
      <c r="J952" s="413"/>
      <c r="K952" s="413"/>
    </row>
    <row r="953" spans="1:11" ht="24.75" customHeight="1">
      <c r="A953" s="413"/>
      <c r="B953" s="413"/>
      <c r="C953" s="413"/>
      <c r="D953" s="413"/>
      <c r="E953" s="413"/>
      <c r="F953" s="413"/>
      <c r="G953" s="413"/>
      <c r="H953" s="413"/>
      <c r="I953" s="413"/>
      <c r="J953" s="413"/>
      <c r="K953" s="413"/>
    </row>
    <row r="954" spans="1:11" ht="24.75" customHeight="1">
      <c r="A954" s="413"/>
      <c r="B954" s="413"/>
      <c r="C954" s="413"/>
      <c r="D954" s="413"/>
      <c r="E954" s="413"/>
      <c r="F954" s="413"/>
      <c r="G954" s="413"/>
      <c r="H954" s="413"/>
      <c r="I954" s="413"/>
      <c r="J954" s="413"/>
      <c r="K954" s="413"/>
    </row>
    <row r="955" spans="1:11" ht="24.75" customHeight="1">
      <c r="A955" s="413"/>
      <c r="B955" s="413"/>
      <c r="C955" s="413"/>
      <c r="D955" s="413"/>
      <c r="E955" s="413"/>
      <c r="F955" s="413"/>
      <c r="G955" s="413"/>
      <c r="H955" s="413"/>
      <c r="I955" s="413"/>
      <c r="J955" s="413"/>
      <c r="K955" s="413"/>
    </row>
    <row r="956" spans="1:11" ht="24.75" customHeight="1">
      <c r="A956" s="413"/>
      <c r="B956" s="413"/>
      <c r="C956" s="413"/>
      <c r="D956" s="413"/>
      <c r="E956" s="413"/>
      <c r="F956" s="413"/>
      <c r="G956" s="413"/>
      <c r="H956" s="413"/>
      <c r="I956" s="413"/>
      <c r="J956" s="413"/>
      <c r="K956" s="413"/>
    </row>
    <row r="957" spans="1:11" ht="24.75" customHeight="1">
      <c r="A957" s="413"/>
      <c r="B957" s="413"/>
      <c r="C957" s="413"/>
      <c r="D957" s="413"/>
      <c r="E957" s="413"/>
      <c r="F957" s="413"/>
      <c r="G957" s="413"/>
      <c r="H957" s="413"/>
      <c r="I957" s="413"/>
      <c r="J957" s="413"/>
      <c r="K957" s="413"/>
    </row>
    <row r="958" spans="1:11" ht="24.75" customHeight="1">
      <c r="A958" s="413"/>
      <c r="B958" s="413"/>
      <c r="C958" s="413"/>
      <c r="D958" s="413"/>
      <c r="E958" s="413"/>
      <c r="F958" s="413"/>
      <c r="G958" s="413"/>
      <c r="H958" s="413"/>
      <c r="I958" s="413"/>
      <c r="J958" s="413"/>
      <c r="K958" s="413"/>
    </row>
    <row r="959" spans="1:11" ht="24.75" customHeight="1">
      <c r="A959" s="413"/>
      <c r="B959" s="413"/>
      <c r="C959" s="413"/>
      <c r="D959" s="413"/>
      <c r="E959" s="413"/>
      <c r="F959" s="413"/>
      <c r="G959" s="413"/>
      <c r="H959" s="413"/>
      <c r="I959" s="413"/>
      <c r="J959" s="413"/>
      <c r="K959" s="413"/>
    </row>
    <row r="960" spans="1:11" ht="24.75" customHeight="1">
      <c r="A960" s="413"/>
      <c r="B960" s="413"/>
      <c r="C960" s="413"/>
      <c r="D960" s="413"/>
      <c r="E960" s="413"/>
      <c r="F960" s="413"/>
      <c r="G960" s="413"/>
      <c r="H960" s="413"/>
      <c r="I960" s="413"/>
      <c r="J960" s="413"/>
      <c r="K960" s="413"/>
    </row>
    <row r="961" spans="1:11" ht="24.75" customHeight="1">
      <c r="A961" s="413"/>
      <c r="B961" s="413"/>
      <c r="C961" s="413"/>
      <c r="D961" s="413"/>
      <c r="E961" s="413"/>
      <c r="F961" s="413"/>
      <c r="G961" s="413"/>
      <c r="H961" s="413"/>
      <c r="I961" s="413"/>
      <c r="J961" s="413"/>
      <c r="K961" s="413"/>
    </row>
    <row r="962" spans="1:11" ht="24.75" customHeight="1">
      <c r="A962" s="413"/>
      <c r="B962" s="413"/>
      <c r="C962" s="413"/>
      <c r="D962" s="413"/>
      <c r="E962" s="413"/>
      <c r="F962" s="413"/>
      <c r="G962" s="413"/>
      <c r="H962" s="413"/>
      <c r="I962" s="413"/>
      <c r="J962" s="413"/>
      <c r="K962" s="413"/>
    </row>
    <row r="963" spans="1:11" ht="24.75" customHeight="1">
      <c r="A963" s="413"/>
      <c r="B963" s="413"/>
      <c r="C963" s="413"/>
      <c r="D963" s="413"/>
      <c r="E963" s="413"/>
      <c r="F963" s="413"/>
      <c r="G963" s="413"/>
      <c r="H963" s="413"/>
      <c r="I963" s="413"/>
      <c r="J963" s="413"/>
      <c r="K963" s="413"/>
    </row>
    <row r="964" spans="1:11" ht="24.75" customHeight="1">
      <c r="A964" s="413"/>
      <c r="B964" s="413"/>
      <c r="C964" s="413"/>
      <c r="D964" s="413"/>
      <c r="E964" s="413"/>
      <c r="F964" s="413"/>
      <c r="G964" s="413"/>
      <c r="H964" s="413"/>
      <c r="I964" s="413"/>
      <c r="J964" s="413"/>
      <c r="K964" s="413"/>
    </row>
    <row r="965" spans="1:11" ht="24.75" customHeight="1">
      <c r="A965" s="413"/>
      <c r="B965" s="413"/>
      <c r="C965" s="413"/>
      <c r="D965" s="413"/>
      <c r="E965" s="413"/>
      <c r="F965" s="413"/>
      <c r="G965" s="413"/>
      <c r="H965" s="413"/>
      <c r="I965" s="413"/>
      <c r="J965" s="413"/>
      <c r="K965" s="413"/>
    </row>
    <row r="966" spans="1:11" ht="24.75" customHeight="1">
      <c r="A966" s="413"/>
      <c r="B966" s="413"/>
      <c r="C966" s="413"/>
      <c r="D966" s="413"/>
      <c r="E966" s="413"/>
      <c r="F966" s="413"/>
      <c r="G966" s="413"/>
      <c r="H966" s="413"/>
      <c r="I966" s="413"/>
      <c r="J966" s="413"/>
      <c r="K966" s="413"/>
    </row>
    <row r="967" spans="1:11" ht="24.75" customHeight="1">
      <c r="A967" s="413"/>
      <c r="B967" s="413"/>
      <c r="C967" s="413"/>
      <c r="D967" s="413"/>
      <c r="E967" s="413"/>
      <c r="F967" s="413"/>
      <c r="G967" s="413"/>
      <c r="H967" s="413"/>
      <c r="I967" s="413"/>
      <c r="J967" s="413"/>
      <c r="K967" s="413"/>
    </row>
    <row r="968" spans="1:11" ht="24.75" customHeight="1">
      <c r="A968" s="413"/>
      <c r="B968" s="413"/>
      <c r="C968" s="413"/>
      <c r="D968" s="413"/>
      <c r="E968" s="413"/>
      <c r="F968" s="413"/>
      <c r="G968" s="413"/>
      <c r="H968" s="413"/>
      <c r="I968" s="413"/>
      <c r="J968" s="413"/>
      <c r="K968" s="413"/>
    </row>
    <row r="969" spans="1:11" ht="24.75" customHeight="1">
      <c r="A969" s="413"/>
      <c r="B969" s="413"/>
      <c r="C969" s="413"/>
      <c r="D969" s="413"/>
      <c r="E969" s="413"/>
      <c r="F969" s="413"/>
      <c r="G969" s="413"/>
      <c r="H969" s="413"/>
      <c r="I969" s="413"/>
      <c r="J969" s="413"/>
      <c r="K969" s="413"/>
    </row>
    <row r="970" spans="1:11" ht="24.75" customHeight="1">
      <c r="A970" s="413"/>
      <c r="B970" s="413"/>
      <c r="C970" s="413"/>
      <c r="D970" s="413"/>
      <c r="E970" s="413"/>
      <c r="F970" s="413"/>
      <c r="G970" s="413"/>
      <c r="H970" s="413"/>
      <c r="I970" s="413"/>
      <c r="J970" s="413"/>
      <c r="K970" s="413"/>
    </row>
    <row r="971" spans="1:11" ht="24.75" customHeight="1">
      <c r="A971" s="413"/>
      <c r="B971" s="413"/>
      <c r="C971" s="413"/>
      <c r="D971" s="413"/>
      <c r="E971" s="413"/>
      <c r="F971" s="413"/>
      <c r="G971" s="413"/>
      <c r="H971" s="413"/>
      <c r="I971" s="413"/>
      <c r="J971" s="413"/>
      <c r="K971" s="413"/>
    </row>
    <row r="972" spans="1:11" ht="24.75" customHeight="1">
      <c r="A972" s="413"/>
      <c r="B972" s="413"/>
      <c r="C972" s="413"/>
      <c r="D972" s="413"/>
      <c r="E972" s="413"/>
      <c r="F972" s="413"/>
      <c r="G972" s="413"/>
      <c r="H972" s="413"/>
      <c r="I972" s="413"/>
      <c r="J972" s="413"/>
      <c r="K972" s="413"/>
    </row>
    <row r="973" spans="1:11" ht="24.75" customHeight="1">
      <c r="A973" s="413"/>
      <c r="B973" s="413"/>
      <c r="C973" s="413"/>
      <c r="D973" s="413"/>
      <c r="E973" s="413"/>
      <c r="F973" s="413"/>
      <c r="G973" s="413"/>
      <c r="H973" s="413"/>
      <c r="I973" s="413"/>
      <c r="J973" s="413"/>
      <c r="K973" s="413"/>
    </row>
    <row r="974" spans="1:11" ht="24.75" customHeight="1">
      <c r="A974" s="413"/>
      <c r="B974" s="413"/>
      <c r="C974" s="413"/>
      <c r="D974" s="413"/>
      <c r="E974" s="413"/>
      <c r="F974" s="413"/>
      <c r="G974" s="413"/>
      <c r="H974" s="413"/>
      <c r="I974" s="413"/>
      <c r="J974" s="413"/>
      <c r="K974" s="413"/>
    </row>
    <row r="975" spans="1:11" ht="24.75" customHeight="1">
      <c r="A975" s="413"/>
      <c r="B975" s="413"/>
      <c r="C975" s="413"/>
      <c r="D975" s="413"/>
      <c r="E975" s="413"/>
      <c r="F975" s="413"/>
      <c r="G975" s="413"/>
      <c r="H975" s="413"/>
      <c r="I975" s="413"/>
      <c r="J975" s="413"/>
      <c r="K975" s="413"/>
    </row>
    <row r="976" spans="1:11" ht="24.75" customHeight="1">
      <c r="A976" s="413"/>
      <c r="B976" s="413"/>
      <c r="C976" s="413"/>
      <c r="D976" s="413"/>
      <c r="E976" s="413"/>
      <c r="F976" s="413"/>
      <c r="G976" s="413"/>
      <c r="H976" s="413"/>
      <c r="I976" s="413"/>
      <c r="J976" s="413"/>
      <c r="K976" s="413"/>
    </row>
    <row r="977" spans="1:11" ht="24.75" customHeight="1">
      <c r="A977" s="413"/>
      <c r="B977" s="413"/>
      <c r="C977" s="413"/>
      <c r="D977" s="413"/>
      <c r="E977" s="413"/>
      <c r="F977" s="413"/>
      <c r="G977" s="413"/>
      <c r="H977" s="413"/>
      <c r="I977" s="413"/>
      <c r="J977" s="413"/>
      <c r="K977" s="413"/>
    </row>
    <row r="978" spans="1:11" ht="24.75" customHeight="1">
      <c r="A978" s="413"/>
      <c r="B978" s="413"/>
      <c r="C978" s="413"/>
      <c r="D978" s="413"/>
      <c r="E978" s="413"/>
      <c r="F978" s="413"/>
      <c r="G978" s="413"/>
      <c r="H978" s="413"/>
      <c r="I978" s="413"/>
      <c r="J978" s="413"/>
      <c r="K978" s="413"/>
    </row>
    <row r="979" spans="1:11" ht="24.75" customHeight="1">
      <c r="A979" s="413"/>
      <c r="B979" s="413"/>
      <c r="C979" s="413"/>
      <c r="D979" s="413"/>
      <c r="E979" s="413"/>
      <c r="F979" s="413"/>
      <c r="G979" s="413"/>
      <c r="H979" s="413"/>
      <c r="I979" s="413"/>
      <c r="J979" s="413"/>
      <c r="K979" s="413"/>
    </row>
    <row r="980" spans="1:11" ht="24.75" customHeight="1">
      <c r="A980" s="413"/>
      <c r="B980" s="413"/>
      <c r="C980" s="413"/>
      <c r="D980" s="413"/>
      <c r="E980" s="413"/>
      <c r="F980" s="413"/>
      <c r="G980" s="413"/>
      <c r="H980" s="413"/>
      <c r="I980" s="413"/>
      <c r="J980" s="413"/>
      <c r="K980" s="413"/>
    </row>
    <row r="981" spans="1:11" ht="24.75" customHeight="1">
      <c r="A981" s="413"/>
      <c r="B981" s="413"/>
      <c r="C981" s="413"/>
      <c r="D981" s="413"/>
      <c r="E981" s="413"/>
      <c r="F981" s="413"/>
      <c r="G981" s="413"/>
      <c r="H981" s="413"/>
      <c r="I981" s="413"/>
      <c r="J981" s="413"/>
      <c r="K981" s="413"/>
    </row>
    <row r="982" spans="1:11" ht="24.75" customHeight="1">
      <c r="A982" s="413"/>
      <c r="B982" s="413"/>
      <c r="C982" s="413"/>
      <c r="D982" s="413"/>
      <c r="E982" s="413"/>
      <c r="F982" s="413"/>
      <c r="G982" s="413"/>
      <c r="H982" s="413"/>
      <c r="I982" s="413"/>
      <c r="J982" s="413"/>
      <c r="K982" s="413"/>
    </row>
    <row r="983" spans="1:11" ht="24.75" customHeight="1">
      <c r="A983" s="413"/>
      <c r="B983" s="413"/>
      <c r="C983" s="413"/>
      <c r="D983" s="413"/>
      <c r="E983" s="413"/>
      <c r="F983" s="413"/>
      <c r="G983" s="413"/>
      <c r="H983" s="413"/>
      <c r="I983" s="413"/>
      <c r="J983" s="413"/>
      <c r="K983" s="413"/>
    </row>
    <row r="984" spans="1:11" ht="24.75" customHeight="1">
      <c r="A984" s="413"/>
      <c r="B984" s="413"/>
      <c r="C984" s="413"/>
      <c r="D984" s="413"/>
      <c r="E984" s="413"/>
      <c r="F984" s="413"/>
      <c r="G984" s="413"/>
      <c r="H984" s="413"/>
      <c r="I984" s="413"/>
      <c r="J984" s="413"/>
      <c r="K984" s="413"/>
    </row>
    <row r="985" spans="1:11" ht="24.75" customHeight="1">
      <c r="A985" s="413"/>
      <c r="B985" s="413"/>
      <c r="C985" s="413"/>
      <c r="D985" s="413"/>
      <c r="E985" s="413"/>
      <c r="F985" s="413"/>
      <c r="G985" s="413"/>
      <c r="H985" s="413"/>
      <c r="I985" s="413"/>
      <c r="J985" s="413"/>
      <c r="K985" s="413"/>
    </row>
    <row r="986" spans="1:11" ht="24.75" customHeight="1">
      <c r="A986" s="413"/>
      <c r="B986" s="413"/>
      <c r="C986" s="413"/>
      <c r="D986" s="413"/>
      <c r="E986" s="413"/>
      <c r="F986" s="413"/>
      <c r="G986" s="413"/>
      <c r="H986" s="413"/>
      <c r="I986" s="413"/>
      <c r="J986" s="413"/>
      <c r="K986" s="413"/>
    </row>
    <row r="987" spans="1:11" ht="24.75" customHeight="1">
      <c r="A987" s="413"/>
      <c r="B987" s="413"/>
      <c r="C987" s="413"/>
      <c r="D987" s="413"/>
      <c r="E987" s="413"/>
      <c r="F987" s="413"/>
      <c r="G987" s="413"/>
      <c r="H987" s="413"/>
      <c r="I987" s="413"/>
      <c r="J987" s="413"/>
      <c r="K987" s="413"/>
    </row>
    <row r="988" spans="1:11" ht="24.75" customHeight="1">
      <c r="A988" s="413"/>
      <c r="B988" s="413"/>
      <c r="C988" s="413"/>
      <c r="D988" s="413"/>
      <c r="E988" s="413"/>
      <c r="F988" s="413"/>
      <c r="G988" s="413"/>
      <c r="H988" s="413"/>
      <c r="I988" s="413"/>
      <c r="J988" s="413"/>
      <c r="K988" s="413"/>
    </row>
    <row r="989" spans="1:11" ht="24.75" customHeight="1">
      <c r="A989" s="413"/>
      <c r="B989" s="413"/>
      <c r="C989" s="413"/>
      <c r="D989" s="413"/>
      <c r="E989" s="413"/>
      <c r="F989" s="413"/>
      <c r="G989" s="413"/>
      <c r="H989" s="413"/>
      <c r="I989" s="413"/>
      <c r="J989" s="413"/>
      <c r="K989" s="413"/>
    </row>
    <row r="990" spans="1:11" ht="24.75" customHeight="1">
      <c r="A990" s="413"/>
      <c r="B990" s="413"/>
      <c r="C990" s="413"/>
      <c r="D990" s="413"/>
      <c r="E990" s="413"/>
      <c r="F990" s="413"/>
      <c r="G990" s="413"/>
      <c r="H990" s="413"/>
      <c r="I990" s="413"/>
      <c r="J990" s="413"/>
      <c r="K990" s="413"/>
    </row>
    <row r="991" spans="1:11" ht="24.75" customHeight="1">
      <c r="A991" s="413"/>
      <c r="B991" s="413"/>
      <c r="C991" s="413"/>
      <c r="D991" s="413"/>
      <c r="E991" s="413"/>
      <c r="F991" s="413"/>
      <c r="G991" s="413"/>
      <c r="H991" s="413"/>
      <c r="I991" s="413"/>
      <c r="J991" s="413"/>
      <c r="K991" s="413"/>
    </row>
    <row r="992" spans="1:11" ht="24.75" customHeight="1">
      <c r="A992" s="413"/>
      <c r="B992" s="413"/>
      <c r="C992" s="413"/>
      <c r="D992" s="413"/>
      <c r="E992" s="413"/>
      <c r="F992" s="413"/>
      <c r="G992" s="413"/>
      <c r="H992" s="413"/>
      <c r="I992" s="413"/>
      <c r="J992" s="413"/>
      <c r="K992" s="413"/>
    </row>
    <row r="993" spans="1:11" ht="24.75" customHeight="1">
      <c r="A993" s="413"/>
      <c r="B993" s="413"/>
      <c r="C993" s="413"/>
      <c r="D993" s="413"/>
      <c r="E993" s="413"/>
      <c r="F993" s="413"/>
      <c r="G993" s="413"/>
      <c r="H993" s="413"/>
      <c r="I993" s="413"/>
      <c r="J993" s="413"/>
      <c r="K993" s="413"/>
    </row>
    <row r="994" spans="1:11" ht="24.75" customHeight="1">
      <c r="A994" s="413"/>
      <c r="B994" s="413"/>
      <c r="C994" s="413"/>
      <c r="D994" s="413"/>
      <c r="E994" s="413"/>
      <c r="F994" s="413"/>
      <c r="G994" s="413"/>
      <c r="H994" s="413"/>
      <c r="I994" s="413"/>
      <c r="J994" s="413"/>
      <c r="K994" s="413"/>
    </row>
    <row r="995" spans="1:11" ht="24.75" customHeight="1">
      <c r="A995" s="413"/>
      <c r="B995" s="413"/>
      <c r="C995" s="413"/>
      <c r="D995" s="413"/>
      <c r="E995" s="413"/>
      <c r="F995" s="413"/>
      <c r="G995" s="413"/>
      <c r="H995" s="413"/>
      <c r="I995" s="413"/>
      <c r="J995" s="413"/>
      <c r="K995" s="413"/>
    </row>
    <row r="996" spans="1:11" ht="24.75" customHeight="1">
      <c r="A996" s="413"/>
      <c r="B996" s="413"/>
      <c r="C996" s="413"/>
      <c r="D996" s="413"/>
      <c r="E996" s="413"/>
      <c r="F996" s="413"/>
      <c r="G996" s="413"/>
      <c r="H996" s="413"/>
      <c r="I996" s="413"/>
      <c r="J996" s="413"/>
      <c r="K996" s="413"/>
    </row>
    <row r="997" spans="1:11" ht="24.75" customHeight="1">
      <c r="A997" s="413"/>
      <c r="B997" s="413"/>
      <c r="C997" s="413"/>
      <c r="D997" s="413"/>
      <c r="E997" s="413"/>
      <c r="F997" s="413"/>
      <c r="G997" s="413"/>
      <c r="H997" s="413"/>
      <c r="I997" s="413"/>
      <c r="J997" s="413"/>
      <c r="K997" s="413"/>
    </row>
    <row r="998" spans="1:11" ht="24.75" customHeight="1">
      <c r="A998" s="413"/>
      <c r="B998" s="413"/>
      <c r="C998" s="413"/>
      <c r="D998" s="413"/>
      <c r="E998" s="413"/>
      <c r="F998" s="413"/>
      <c r="G998" s="413"/>
      <c r="H998" s="413"/>
      <c r="I998" s="413"/>
      <c r="J998" s="413"/>
      <c r="K998" s="413"/>
    </row>
    <row r="999" spans="1:11" ht="24.75" customHeight="1">
      <c r="A999" s="413"/>
      <c r="B999" s="413"/>
      <c r="C999" s="413"/>
      <c r="D999" s="413"/>
      <c r="E999" s="413"/>
      <c r="F999" s="413"/>
      <c r="G999" s="413"/>
      <c r="H999" s="413"/>
      <c r="I999" s="413"/>
      <c r="J999" s="413"/>
      <c r="K999" s="413"/>
    </row>
    <row r="1000" spans="1:11" ht="24.75" customHeight="1">
      <c r="A1000" s="413"/>
      <c r="B1000" s="413"/>
      <c r="C1000" s="413"/>
      <c r="D1000" s="413"/>
      <c r="E1000" s="413"/>
      <c r="F1000" s="413"/>
      <c r="G1000" s="413"/>
      <c r="H1000" s="413"/>
      <c r="I1000" s="413"/>
      <c r="J1000" s="413"/>
      <c r="K1000" s="413"/>
    </row>
  </sheetData>
  <mergeCells count="271">
    <mergeCell ref="B152:J152"/>
    <mergeCell ref="C153:I153"/>
    <mergeCell ref="C154:I154"/>
    <mergeCell ref="C155:I155"/>
    <mergeCell ref="C156:I156"/>
    <mergeCell ref="C98:H98"/>
    <mergeCell ref="C99:H99"/>
    <mergeCell ref="C100:H100"/>
    <mergeCell ref="C101:I101"/>
    <mergeCell ref="C102:I102"/>
    <mergeCell ref="C103:I103"/>
    <mergeCell ref="C104:I104"/>
    <mergeCell ref="C105:I105"/>
    <mergeCell ref="B144:I144"/>
    <mergeCell ref="B145:J145"/>
    <mergeCell ref="B146:J146"/>
    <mergeCell ref="C147:I147"/>
    <mergeCell ref="C148:I148"/>
    <mergeCell ref="C91:I91"/>
    <mergeCell ref="C92:H92"/>
    <mergeCell ref="C93:H93"/>
    <mergeCell ref="C94:H94"/>
    <mergeCell ref="C95:H95"/>
    <mergeCell ref="C96:H96"/>
    <mergeCell ref="C149:I149"/>
    <mergeCell ref="B150:I150"/>
    <mergeCell ref="B151:J151"/>
    <mergeCell ref="B158:J158"/>
    <mergeCell ref="B157:I157"/>
    <mergeCell ref="C164:H164"/>
    <mergeCell ref="B165:H165"/>
    <mergeCell ref="C166:H166"/>
    <mergeCell ref="B167:H167"/>
    <mergeCell ref="B128:J128"/>
    <mergeCell ref="B130:J130"/>
    <mergeCell ref="B131:J131"/>
    <mergeCell ref="C132:I132"/>
    <mergeCell ref="C133:G133"/>
    <mergeCell ref="C134:I134"/>
    <mergeCell ref="C135:I135"/>
    <mergeCell ref="C136:I136"/>
    <mergeCell ref="C137:I137"/>
    <mergeCell ref="C138:I138"/>
    <mergeCell ref="B139:I139"/>
    <mergeCell ref="B140:J140"/>
    <mergeCell ref="B141:J141"/>
    <mergeCell ref="C142:I142"/>
    <mergeCell ref="C143:I143"/>
    <mergeCell ref="B159:J159"/>
    <mergeCell ref="B161:J161"/>
    <mergeCell ref="C162:H162"/>
    <mergeCell ref="B163:H163"/>
    <mergeCell ref="C168:H168"/>
    <mergeCell ref="C169:H169"/>
    <mergeCell ref="C170:H170"/>
    <mergeCell ref="B18:F18"/>
    <mergeCell ref="G18:H18"/>
    <mergeCell ref="I18:J18"/>
    <mergeCell ref="B19:F19"/>
    <mergeCell ref="G19:H19"/>
    <mergeCell ref="I19:J19"/>
    <mergeCell ref="I20:J20"/>
    <mergeCell ref="B20:H20"/>
    <mergeCell ref="B21:J21"/>
    <mergeCell ref="B22:J22"/>
    <mergeCell ref="B23:J23"/>
    <mergeCell ref="B24:J24"/>
    <mergeCell ref="B25:J25"/>
    <mergeCell ref="B26:J26"/>
    <mergeCell ref="C27:H27"/>
    <mergeCell ref="I27:J27"/>
    <mergeCell ref="C28:H28"/>
    <mergeCell ref="I28:J28"/>
    <mergeCell ref="C29:D29"/>
    <mergeCell ref="I29:J29"/>
    <mergeCell ref="I30:J30"/>
    <mergeCell ref="C30:H30"/>
    <mergeCell ref="C31:H31"/>
    <mergeCell ref="I31:J31"/>
    <mergeCell ref="C32:H32"/>
    <mergeCell ref="I32:J32"/>
    <mergeCell ref="G33:H33"/>
    <mergeCell ref="I33:J33"/>
    <mergeCell ref="B2:J2"/>
    <mergeCell ref="B3:J3"/>
    <mergeCell ref="B4:F4"/>
    <mergeCell ref="G4:J4"/>
    <mergeCell ref="B5:F5"/>
    <mergeCell ref="G5:J5"/>
    <mergeCell ref="B6:J6"/>
    <mergeCell ref="B7:J7"/>
    <mergeCell ref="C8:H8"/>
    <mergeCell ref="I8:J8"/>
    <mergeCell ref="C9:H9"/>
    <mergeCell ref="I9:J9"/>
    <mergeCell ref="C10:H10"/>
    <mergeCell ref="I10:J10"/>
    <mergeCell ref="G14:H14"/>
    <mergeCell ref="I14:J14"/>
    <mergeCell ref="C11:H11"/>
    <mergeCell ref="I11:J11"/>
    <mergeCell ref="B12:J12"/>
    <mergeCell ref="B13:F13"/>
    <mergeCell ref="G13:H13"/>
    <mergeCell ref="I13:J13"/>
    <mergeCell ref="B14:F14"/>
    <mergeCell ref="G17:H17"/>
    <mergeCell ref="I17:J17"/>
    <mergeCell ref="B15:F15"/>
    <mergeCell ref="G15:H15"/>
    <mergeCell ref="I15:J15"/>
    <mergeCell ref="B16:F16"/>
    <mergeCell ref="G16:H16"/>
    <mergeCell ref="I16:J16"/>
    <mergeCell ref="B17:F17"/>
    <mergeCell ref="C33:F33"/>
    <mergeCell ref="C34:F34"/>
    <mergeCell ref="G34:H34"/>
    <mergeCell ref="I34:J34"/>
    <mergeCell ref="C35:F35"/>
    <mergeCell ref="G35:H35"/>
    <mergeCell ref="I35:J35"/>
    <mergeCell ref="C36:H36"/>
    <mergeCell ref="I36:J36"/>
    <mergeCell ref="C37:H37"/>
    <mergeCell ref="I37:J37"/>
    <mergeCell ref="C38:H38"/>
    <mergeCell ref="I38:J38"/>
    <mergeCell ref="I39:J39"/>
    <mergeCell ref="C39:H39"/>
    <mergeCell ref="C40:H40"/>
    <mergeCell ref="I40:J40"/>
    <mergeCell ref="C41:H41"/>
    <mergeCell ref="I41:J41"/>
    <mergeCell ref="B42:J42"/>
    <mergeCell ref="B43:J43"/>
    <mergeCell ref="B44:J44"/>
    <mergeCell ref="B45:J45"/>
    <mergeCell ref="C46:H46"/>
    <mergeCell ref="C47:F47"/>
    <mergeCell ref="C48:E48"/>
    <mergeCell ref="F48:H48"/>
    <mergeCell ref="C49:H49"/>
    <mergeCell ref="C50:F50"/>
    <mergeCell ref="G50:H50"/>
    <mergeCell ref="C51:E51"/>
    <mergeCell ref="C52:I52"/>
    <mergeCell ref="C53:I53"/>
    <mergeCell ref="C54:E54"/>
    <mergeCell ref="C55:E55"/>
    <mergeCell ref="C56:I56"/>
    <mergeCell ref="C57:I57"/>
    <mergeCell ref="B58:I58"/>
    <mergeCell ref="C59:I59"/>
    <mergeCell ref="C60:I60"/>
    <mergeCell ref="B61:I61"/>
    <mergeCell ref="B62:J62"/>
    <mergeCell ref="B63:I63"/>
    <mergeCell ref="B64:J64"/>
    <mergeCell ref="B65:J65"/>
    <mergeCell ref="B66:J66"/>
    <mergeCell ref="C114:I114"/>
    <mergeCell ref="C97:I97"/>
    <mergeCell ref="B67:J67"/>
    <mergeCell ref="B68:J68"/>
    <mergeCell ref="C69:I69"/>
    <mergeCell ref="C70:H70"/>
    <mergeCell ref="C71:H71"/>
    <mergeCell ref="B72:I72"/>
    <mergeCell ref="B73:J73"/>
    <mergeCell ref="B74:J74"/>
    <mergeCell ref="B75:J75"/>
    <mergeCell ref="C77:H77"/>
    <mergeCell ref="C78:H78"/>
    <mergeCell ref="C79:H79"/>
    <mergeCell ref="C80:D80"/>
    <mergeCell ref="C81:H81"/>
    <mergeCell ref="C82:H82"/>
    <mergeCell ref="C83:H83"/>
    <mergeCell ref="C84:H84"/>
    <mergeCell ref="C85:H85"/>
    <mergeCell ref="B86:H86"/>
    <mergeCell ref="B88:J88"/>
    <mergeCell ref="B89:J89"/>
    <mergeCell ref="B90:J90"/>
    <mergeCell ref="C188:I188"/>
    <mergeCell ref="C189:I189"/>
    <mergeCell ref="B76:J76"/>
    <mergeCell ref="C120:I120"/>
    <mergeCell ref="C121:I121"/>
    <mergeCell ref="C122:I122"/>
    <mergeCell ref="C123:H123"/>
    <mergeCell ref="B124:I124"/>
    <mergeCell ref="B125:J125"/>
    <mergeCell ref="B126:J126"/>
    <mergeCell ref="B127:J127"/>
    <mergeCell ref="B115:I115"/>
    <mergeCell ref="B116:J116"/>
    <mergeCell ref="B117:J117"/>
    <mergeCell ref="C118:I118"/>
    <mergeCell ref="C119:I119"/>
    <mergeCell ref="C106:I106"/>
    <mergeCell ref="B107:J107"/>
    <mergeCell ref="B108:J108"/>
    <mergeCell ref="B109:J109"/>
    <mergeCell ref="B110:J110"/>
    <mergeCell ref="C111:I111"/>
    <mergeCell ref="C112:I112"/>
    <mergeCell ref="C113:I113"/>
    <mergeCell ref="B180:C182"/>
    <mergeCell ref="D180:J180"/>
    <mergeCell ref="D181:J181"/>
    <mergeCell ref="D182:J182"/>
    <mergeCell ref="B183:J183"/>
    <mergeCell ref="B184:J184"/>
    <mergeCell ref="B185:J185"/>
    <mergeCell ref="B186:J186"/>
    <mergeCell ref="B187:I187"/>
    <mergeCell ref="C171:H171"/>
    <mergeCell ref="C172:H172"/>
    <mergeCell ref="C173:H173"/>
    <mergeCell ref="C174:H174"/>
    <mergeCell ref="C175:H175"/>
    <mergeCell ref="C176:H176"/>
    <mergeCell ref="B177:I177"/>
    <mergeCell ref="B178:J178"/>
    <mergeCell ref="B179:H179"/>
    <mergeCell ref="B208:J208"/>
    <mergeCell ref="B209:J209"/>
    <mergeCell ref="B215:G215"/>
    <mergeCell ref="H215:J215"/>
    <mergeCell ref="B216:J216"/>
    <mergeCell ref="B210:J210"/>
    <mergeCell ref="B211:G211"/>
    <mergeCell ref="H211:J211"/>
    <mergeCell ref="B212:J212"/>
    <mergeCell ref="B213:G213"/>
    <mergeCell ref="H213:J213"/>
    <mergeCell ref="B214:J214"/>
    <mergeCell ref="C190:I190"/>
    <mergeCell ref="C191:I191"/>
    <mergeCell ref="C192:I192"/>
    <mergeCell ref="B193:I193"/>
    <mergeCell ref="C194:I194"/>
    <mergeCell ref="B195:I195"/>
    <mergeCell ref="B196:J196"/>
    <mergeCell ref="B197:J197"/>
    <mergeCell ref="B199:J199"/>
    <mergeCell ref="B200:E200"/>
    <mergeCell ref="F200:G200"/>
    <mergeCell ref="I200:J200"/>
    <mergeCell ref="B201:E201"/>
    <mergeCell ref="F201:G201"/>
    <mergeCell ref="I201:J201"/>
    <mergeCell ref="I203:J203"/>
    <mergeCell ref="I204:J204"/>
    <mergeCell ref="I205:J205"/>
    <mergeCell ref="B205:E205"/>
    <mergeCell ref="F205:G205"/>
    <mergeCell ref="I206:J206"/>
    <mergeCell ref="I207:J207"/>
    <mergeCell ref="B202:E202"/>
    <mergeCell ref="F202:G202"/>
    <mergeCell ref="I202:J202"/>
    <mergeCell ref="B203:E203"/>
    <mergeCell ref="F203:G203"/>
    <mergeCell ref="B204:E204"/>
    <mergeCell ref="F204:G204"/>
    <mergeCell ref="B207:G207"/>
    <mergeCell ref="B206:E206"/>
    <mergeCell ref="F206:G206"/>
  </mergeCells>
  <conditionalFormatting sqref="I49:I50">
    <cfRule type="cellIs" dxfId="56" priority="1" operator="equal">
      <formula>0</formula>
    </cfRule>
  </conditionalFormatting>
  <conditionalFormatting sqref="I48">
    <cfRule type="cellIs" dxfId="55" priority="2" operator="equal">
      <formula>0</formula>
    </cfRule>
  </conditionalFormatting>
  <pageMargins left="0.51181102362204722" right="0.51181102362204722" top="0.78740157480314965" bottom="0.78740157480314965" header="0" footer="0"/>
  <pageSetup scale="77" orientation="portrait" r:id="rId1"/>
  <headerFooter>
    <oddHeader>&amp;L&amp;F&amp;C&amp;A&amp;R&amp;P de &amp;N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4">
    <tabColor rgb="FF99FF66"/>
  </sheetPr>
  <dimension ref="A1:K1000"/>
  <sheetViews>
    <sheetView topLeftCell="A163" zoomScaleNormal="100" zoomScaleSheetLayoutView="45" workbookViewId="0">
      <selection activeCell="B14" sqref="B14:F14"/>
    </sheetView>
  </sheetViews>
  <sheetFormatPr defaultColWidth="14.42578125" defaultRowHeight="32.25" customHeight="1" outlineLevelRow="1"/>
  <cols>
    <col min="1" max="1" width="2.28515625" customWidth="1"/>
    <col min="3" max="3" width="11.28515625" customWidth="1"/>
    <col min="4" max="4" width="13.28515625" customWidth="1"/>
    <col min="6" max="6" width="12.42578125" customWidth="1"/>
    <col min="7" max="7" width="13.5703125" customWidth="1"/>
    <col min="9" max="9" width="11.28515625" customWidth="1"/>
    <col min="10" max="10" width="19.42578125" customWidth="1"/>
    <col min="11" max="11" width="9" customWidth="1"/>
  </cols>
  <sheetData>
    <row r="1" spans="1:11" ht="32.25" customHeight="1">
      <c r="A1" s="413"/>
      <c r="B1" s="413"/>
      <c r="C1" s="413"/>
      <c r="D1" s="413"/>
      <c r="E1" s="413"/>
      <c r="F1" s="413"/>
      <c r="G1" s="413"/>
      <c r="H1" s="413"/>
      <c r="I1" s="413"/>
      <c r="J1" s="414"/>
      <c r="K1" s="413"/>
    </row>
    <row r="2" spans="1:11" ht="32.25" customHeight="1">
      <c r="A2" s="413"/>
      <c r="B2" s="863" t="str">
        <f>'1-ABA-DE-CARREGAMENTO'!C11</f>
        <v xml:space="preserve"> S E R V I Ç O S    D I V S.   A P O I O   A D M I N I S T R A T I V O .-2</v>
      </c>
      <c r="C2" s="864"/>
      <c r="D2" s="864"/>
      <c r="E2" s="864"/>
      <c r="F2" s="864"/>
      <c r="G2" s="864"/>
      <c r="H2" s="864"/>
      <c r="I2" s="864"/>
      <c r="J2" s="865"/>
      <c r="K2" s="416"/>
    </row>
    <row r="3" spans="1:11" ht="32.25" customHeight="1">
      <c r="A3" s="413"/>
      <c r="B3" s="866" t="str">
        <f>'1-ABA-DE-CARREGAMENTO'!L33</f>
        <v>AUX.S.BUC_CBO.3224-15_20hs</v>
      </c>
      <c r="C3" s="806"/>
      <c r="D3" s="806"/>
      <c r="E3" s="806"/>
      <c r="F3" s="806"/>
      <c r="G3" s="806"/>
      <c r="H3" s="806"/>
      <c r="I3" s="806"/>
      <c r="J3" s="807"/>
      <c r="K3" s="417"/>
    </row>
    <row r="4" spans="1:11" ht="15">
      <c r="A4" s="413"/>
      <c r="B4" s="861" t="s">
        <v>299</v>
      </c>
      <c r="C4" s="806"/>
      <c r="D4" s="806"/>
      <c r="E4" s="806"/>
      <c r="F4" s="807"/>
      <c r="G4" s="867" t="str">
        <f>'1-ABA-DE-CARREGAMENTO'!C12</f>
        <v>23243.000833/2022-37</v>
      </c>
      <c r="H4" s="806"/>
      <c r="I4" s="806"/>
      <c r="J4" s="807"/>
      <c r="K4" s="418"/>
    </row>
    <row r="5" spans="1:11" ht="15">
      <c r="A5" s="413"/>
      <c r="B5" s="791" t="s">
        <v>300</v>
      </c>
      <c r="C5" s="756"/>
      <c r="D5" s="756"/>
      <c r="E5" s="756"/>
      <c r="F5" s="757"/>
      <c r="G5" s="868" t="str">
        <f>'1-ABA-DE-CARREGAMENTO'!C13</f>
        <v>PE 30 / 2022</v>
      </c>
      <c r="H5" s="756"/>
      <c r="I5" s="756"/>
      <c r="J5" s="757"/>
      <c r="K5" s="418"/>
    </row>
    <row r="6" spans="1:11" ht="15">
      <c r="A6" s="413"/>
      <c r="B6" s="869">
        <f ca="1">'1-ABA-DE-CARREGAMENTO'!C16</f>
        <v>44830</v>
      </c>
      <c r="C6" s="756"/>
      <c r="D6" s="756"/>
      <c r="E6" s="756"/>
      <c r="F6" s="756"/>
      <c r="G6" s="756"/>
      <c r="H6" s="756"/>
      <c r="I6" s="756"/>
      <c r="J6" s="757"/>
      <c r="K6" s="420"/>
    </row>
    <row r="7" spans="1:11" ht="15">
      <c r="A7" s="413"/>
      <c r="B7" s="830" t="s">
        <v>301</v>
      </c>
      <c r="C7" s="756"/>
      <c r="D7" s="756"/>
      <c r="E7" s="756"/>
      <c r="F7" s="756"/>
      <c r="G7" s="756"/>
      <c r="H7" s="756"/>
      <c r="I7" s="756"/>
      <c r="J7" s="757"/>
      <c r="K7" s="421"/>
    </row>
    <row r="8" spans="1:11" ht="15">
      <c r="A8" s="413"/>
      <c r="B8" s="422" t="s">
        <v>264</v>
      </c>
      <c r="C8" s="791" t="s">
        <v>302</v>
      </c>
      <c r="D8" s="756"/>
      <c r="E8" s="756"/>
      <c r="F8" s="756"/>
      <c r="G8" s="756"/>
      <c r="H8" s="757"/>
      <c r="I8" s="870">
        <f ca="1">'1-ABA-DE-CARREGAMENTO'!C16</f>
        <v>44830</v>
      </c>
      <c r="J8" s="757"/>
      <c r="K8" s="423"/>
    </row>
    <row r="9" spans="1:11" ht="15">
      <c r="A9" s="413"/>
      <c r="B9" s="422" t="s">
        <v>265</v>
      </c>
      <c r="C9" s="791" t="s">
        <v>303</v>
      </c>
      <c r="D9" s="756"/>
      <c r="E9" s="756"/>
      <c r="F9" s="756"/>
      <c r="G9" s="756"/>
      <c r="H9" s="757"/>
      <c r="I9" s="868" t="str">
        <f>'1-ABA-DE-CARREGAMENTO'!C14</f>
        <v xml:space="preserve">ALEGRETE </v>
      </c>
      <c r="J9" s="757"/>
      <c r="K9" s="418"/>
    </row>
    <row r="10" spans="1:11" ht="15">
      <c r="A10" s="413"/>
      <c r="B10" s="422" t="s">
        <v>266</v>
      </c>
      <c r="C10" s="791" t="s">
        <v>304</v>
      </c>
      <c r="D10" s="756"/>
      <c r="E10" s="756"/>
      <c r="F10" s="756"/>
      <c r="G10" s="756"/>
      <c r="H10" s="757"/>
      <c r="I10" s="868" t="str">
        <f>'1-ABA-DE-CARREGAMENTO'!L35</f>
        <v>RS000690/2022</v>
      </c>
      <c r="J10" s="757"/>
      <c r="K10" s="418"/>
    </row>
    <row r="11" spans="1:11" ht="15">
      <c r="A11" s="413"/>
      <c r="B11" s="422" t="s">
        <v>267</v>
      </c>
      <c r="C11" s="791" t="s">
        <v>305</v>
      </c>
      <c r="D11" s="756"/>
      <c r="E11" s="756"/>
      <c r="F11" s="756"/>
      <c r="G11" s="756"/>
      <c r="H11" s="757"/>
      <c r="I11" s="855">
        <f>'1-ABA-DE-CARREGAMENTO'!L94</f>
        <v>20</v>
      </c>
      <c r="J11" s="757"/>
      <c r="K11" s="418"/>
    </row>
    <row r="12" spans="1:11" ht="32.25" customHeight="1">
      <c r="A12" s="413"/>
      <c r="B12" s="856" t="s">
        <v>306</v>
      </c>
      <c r="C12" s="756"/>
      <c r="D12" s="756"/>
      <c r="E12" s="756"/>
      <c r="F12" s="756"/>
      <c r="G12" s="756"/>
      <c r="H12" s="756"/>
      <c r="I12" s="756"/>
      <c r="J12" s="757"/>
      <c r="K12" s="424"/>
    </row>
    <row r="13" spans="1:11" ht="32.25" customHeight="1">
      <c r="A13" s="413"/>
      <c r="B13" s="795" t="str">
        <f>'1-ABA-DE-CARREGAMENTO'!C11</f>
        <v xml:space="preserve"> S E R V I Ç O S    D I V S.   A P O I O   A D M I N I S T R A T I V O .-2</v>
      </c>
      <c r="C13" s="756"/>
      <c r="D13" s="756"/>
      <c r="E13" s="756"/>
      <c r="F13" s="756"/>
      <c r="G13" s="795" t="s">
        <v>307</v>
      </c>
      <c r="H13" s="757"/>
      <c r="I13" s="795" t="s">
        <v>308</v>
      </c>
      <c r="J13" s="757"/>
      <c r="K13" s="284"/>
    </row>
    <row r="14" spans="1:11" ht="32.25" hidden="1" customHeight="1" outlineLevel="1">
      <c r="A14" s="413"/>
      <c r="B14" s="857" t="s">
        <v>309</v>
      </c>
      <c r="C14" s="756"/>
      <c r="D14" s="756"/>
      <c r="E14" s="756"/>
      <c r="F14" s="757"/>
      <c r="G14" s="858" t="s">
        <v>310</v>
      </c>
      <c r="H14" s="757"/>
      <c r="I14" s="859" t="s">
        <v>311</v>
      </c>
      <c r="J14" s="757"/>
      <c r="K14" s="425"/>
    </row>
    <row r="15" spans="1:11" ht="32.25" hidden="1" customHeight="1" outlineLevel="1">
      <c r="A15" s="413"/>
      <c r="B15" s="857" t="s">
        <v>312</v>
      </c>
      <c r="C15" s="756"/>
      <c r="D15" s="756"/>
      <c r="E15" s="756"/>
      <c r="F15" s="757"/>
      <c r="G15" s="858" t="s">
        <v>310</v>
      </c>
      <c r="H15" s="757"/>
      <c r="I15" s="859" t="s">
        <v>311</v>
      </c>
      <c r="J15" s="757"/>
      <c r="K15" s="425"/>
    </row>
    <row r="16" spans="1:11" ht="32.25" hidden="1" customHeight="1" outlineLevel="1">
      <c r="A16" s="413"/>
      <c r="B16" s="857" t="s">
        <v>313</v>
      </c>
      <c r="C16" s="756"/>
      <c r="D16" s="756"/>
      <c r="E16" s="756"/>
      <c r="F16" s="757"/>
      <c r="G16" s="858" t="s">
        <v>310</v>
      </c>
      <c r="H16" s="757"/>
      <c r="I16" s="859" t="s">
        <v>311</v>
      </c>
      <c r="J16" s="757"/>
      <c r="K16" s="425"/>
    </row>
    <row r="17" spans="1:11" ht="32.25" customHeight="1" collapsed="1">
      <c r="A17" s="413"/>
      <c r="B17" s="857" t="str">
        <f>B3</f>
        <v>AUX.S.BUC_CBO.3224-15_20hs</v>
      </c>
      <c r="C17" s="756"/>
      <c r="D17" s="756"/>
      <c r="E17" s="756"/>
      <c r="F17" s="757"/>
      <c r="G17" s="858" t="s">
        <v>310</v>
      </c>
      <c r="H17" s="757"/>
      <c r="I17" s="859">
        <f>'1-ABA-DE-CARREGAMENTO'!L92</f>
        <v>0</v>
      </c>
      <c r="J17" s="757"/>
      <c r="K17" s="425"/>
    </row>
    <row r="18" spans="1:11" ht="32.25" hidden="1" customHeight="1" outlineLevel="1">
      <c r="A18" s="413"/>
      <c r="B18" s="857" t="s">
        <v>314</v>
      </c>
      <c r="C18" s="756"/>
      <c r="D18" s="756"/>
      <c r="E18" s="756"/>
      <c r="F18" s="757"/>
      <c r="G18" s="858" t="s">
        <v>310</v>
      </c>
      <c r="H18" s="757"/>
      <c r="I18" s="859" t="s">
        <v>311</v>
      </c>
      <c r="J18" s="757"/>
      <c r="K18" s="425"/>
    </row>
    <row r="19" spans="1:11" ht="32.25" hidden="1" customHeight="1" outlineLevel="1">
      <c r="A19" s="413"/>
      <c r="B19" s="857" t="s">
        <v>961</v>
      </c>
      <c r="C19" s="756"/>
      <c r="D19" s="756"/>
      <c r="E19" s="756"/>
      <c r="F19" s="757"/>
      <c r="G19" s="858" t="s">
        <v>310</v>
      </c>
      <c r="H19" s="757"/>
      <c r="I19" s="859" t="s">
        <v>311</v>
      </c>
      <c r="J19" s="757"/>
      <c r="K19" s="425"/>
    </row>
    <row r="20" spans="1:11" ht="15" collapsed="1">
      <c r="A20" s="413"/>
      <c r="B20" s="872" t="s">
        <v>316</v>
      </c>
      <c r="C20" s="756"/>
      <c r="D20" s="756"/>
      <c r="E20" s="756"/>
      <c r="F20" s="756"/>
      <c r="G20" s="756"/>
      <c r="H20" s="757"/>
      <c r="I20" s="871">
        <f>SUM(I14:I19)</f>
        <v>0</v>
      </c>
      <c r="J20" s="757"/>
      <c r="K20" s="426"/>
    </row>
    <row r="21" spans="1:11" ht="15">
      <c r="A21" s="413"/>
      <c r="B21" s="836"/>
      <c r="C21" s="756"/>
      <c r="D21" s="756"/>
      <c r="E21" s="756"/>
      <c r="F21" s="756"/>
      <c r="G21" s="756"/>
      <c r="H21" s="756"/>
      <c r="I21" s="756"/>
      <c r="J21" s="757"/>
      <c r="K21" s="284"/>
    </row>
    <row r="22" spans="1:11" ht="55.5" customHeight="1">
      <c r="A22" s="413"/>
      <c r="B22" s="828" t="s">
        <v>317</v>
      </c>
      <c r="C22" s="756"/>
      <c r="D22" s="756"/>
      <c r="E22" s="756"/>
      <c r="F22" s="756"/>
      <c r="G22" s="756"/>
      <c r="H22" s="756"/>
      <c r="I22" s="756"/>
      <c r="J22" s="757"/>
      <c r="K22" s="427"/>
    </row>
    <row r="23" spans="1:11" ht="15">
      <c r="A23" s="413"/>
      <c r="B23" s="836"/>
      <c r="C23" s="756"/>
      <c r="D23" s="756"/>
      <c r="E23" s="756"/>
      <c r="F23" s="756"/>
      <c r="G23" s="756"/>
      <c r="H23" s="756"/>
      <c r="I23" s="756"/>
      <c r="J23" s="757"/>
      <c r="K23" s="568"/>
    </row>
    <row r="24" spans="1:11" ht="55.5" customHeight="1">
      <c r="A24" s="413"/>
      <c r="B24" s="873" t="s">
        <v>962</v>
      </c>
      <c r="C24" s="756"/>
      <c r="D24" s="756"/>
      <c r="E24" s="756"/>
      <c r="F24" s="756"/>
      <c r="G24" s="756"/>
      <c r="H24" s="756"/>
      <c r="I24" s="756"/>
      <c r="J24" s="757"/>
      <c r="K24" s="428"/>
    </row>
    <row r="25" spans="1:11" ht="15">
      <c r="A25" s="413"/>
      <c r="B25" s="874"/>
      <c r="C25" s="756"/>
      <c r="D25" s="756"/>
      <c r="E25" s="756"/>
      <c r="F25" s="756"/>
      <c r="G25" s="756"/>
      <c r="H25" s="756"/>
      <c r="I25" s="756"/>
      <c r="J25" s="757"/>
      <c r="K25" s="429"/>
    </row>
    <row r="26" spans="1:11" ht="15">
      <c r="A26" s="284"/>
      <c r="B26" s="830" t="s">
        <v>319</v>
      </c>
      <c r="C26" s="756"/>
      <c r="D26" s="756"/>
      <c r="E26" s="756"/>
      <c r="F26" s="756"/>
      <c r="G26" s="756"/>
      <c r="H26" s="756"/>
      <c r="I26" s="756"/>
      <c r="J26" s="757"/>
      <c r="K26" s="421"/>
    </row>
    <row r="27" spans="1:11" ht="32.25" customHeight="1">
      <c r="A27" s="413"/>
      <c r="B27" s="422">
        <v>1</v>
      </c>
      <c r="C27" s="791" t="s">
        <v>320</v>
      </c>
      <c r="D27" s="756"/>
      <c r="E27" s="756"/>
      <c r="F27" s="756"/>
      <c r="G27" s="756"/>
      <c r="H27" s="757"/>
      <c r="I27" s="875" t="str">
        <f>'1-ABA-DE-CARREGAMENTO'!L33</f>
        <v>AUX.S.BUC_CBO.3224-15_20hs</v>
      </c>
      <c r="J27" s="757"/>
      <c r="K27" s="430"/>
    </row>
    <row r="28" spans="1:11" ht="15.75">
      <c r="A28" s="413"/>
      <c r="B28" s="431">
        <v>2</v>
      </c>
      <c r="C28" s="839" t="s">
        <v>321</v>
      </c>
      <c r="D28" s="756"/>
      <c r="E28" s="756"/>
      <c r="F28" s="756"/>
      <c r="G28" s="756"/>
      <c r="H28" s="757"/>
      <c r="I28" s="877"/>
      <c r="J28" s="757"/>
      <c r="K28" s="432"/>
    </row>
    <row r="29" spans="1:11" ht="32.25" customHeight="1">
      <c r="A29" s="413"/>
      <c r="B29" s="422">
        <v>3</v>
      </c>
      <c r="C29" s="878" t="s">
        <v>499</v>
      </c>
      <c r="D29" s="680"/>
      <c r="E29" s="434">
        <v>200</v>
      </c>
      <c r="F29" s="435">
        <f>'1-ABA-DE-CARREGAMENTO'!L37</f>
        <v>1741.45</v>
      </c>
      <c r="G29" s="419" t="s">
        <v>323</v>
      </c>
      <c r="H29" s="436">
        <f>'1-ABA-DE-CARREGAMENTO'!L52</f>
        <v>100</v>
      </c>
      <c r="I29" s="879">
        <f>F29/E29*H29</f>
        <v>870.72500000000002</v>
      </c>
      <c r="J29" s="757"/>
      <c r="K29" s="569"/>
    </row>
    <row r="30" spans="1:11" ht="15.75">
      <c r="A30" s="413"/>
      <c r="B30" s="422">
        <v>4</v>
      </c>
      <c r="C30" s="791" t="s">
        <v>324</v>
      </c>
      <c r="D30" s="756"/>
      <c r="E30" s="756"/>
      <c r="F30" s="756"/>
      <c r="G30" s="756"/>
      <c r="H30" s="757"/>
      <c r="I30" s="860"/>
      <c r="J30" s="757"/>
      <c r="K30" s="438"/>
    </row>
    <row r="31" spans="1:11" ht="15">
      <c r="A31" s="413"/>
      <c r="B31" s="422">
        <v>5</v>
      </c>
      <c r="C31" s="791" t="s">
        <v>325</v>
      </c>
      <c r="D31" s="756"/>
      <c r="E31" s="756"/>
      <c r="F31" s="756"/>
      <c r="G31" s="756"/>
      <c r="H31" s="757"/>
      <c r="I31" s="862" t="str">
        <f>'1-ABA-DE-CARREGAMENTO'!L36</f>
        <v>2 de ABRIL</v>
      </c>
      <c r="J31" s="757"/>
      <c r="K31" s="439"/>
    </row>
    <row r="32" spans="1:11" ht="32.25" customHeight="1">
      <c r="A32" s="413"/>
      <c r="B32" s="440">
        <v>6</v>
      </c>
      <c r="C32" s="850" t="s">
        <v>963</v>
      </c>
      <c r="D32" s="756"/>
      <c r="E32" s="756"/>
      <c r="F32" s="756"/>
      <c r="G32" s="756"/>
      <c r="H32" s="757"/>
      <c r="I32" s="851">
        <f>ROUND(I29/220,2)</f>
        <v>3.96</v>
      </c>
      <c r="J32" s="757"/>
      <c r="K32" s="441"/>
    </row>
    <row r="33" spans="1:11" ht="44.25" customHeight="1">
      <c r="A33" s="413"/>
      <c r="B33" s="440">
        <v>7</v>
      </c>
      <c r="C33" s="850" t="s">
        <v>964</v>
      </c>
      <c r="D33" s="756"/>
      <c r="E33" s="756"/>
      <c r="F33" s="757"/>
      <c r="G33" s="854"/>
      <c r="H33" s="757"/>
      <c r="I33" s="851">
        <f>SUM(J47:J50)/H29</f>
        <v>11.13125</v>
      </c>
      <c r="J33" s="757"/>
      <c r="K33" s="441"/>
    </row>
    <row r="34" spans="1:11" ht="36" customHeight="1">
      <c r="A34" s="413"/>
      <c r="B34" s="440">
        <v>8</v>
      </c>
      <c r="C34" s="850" t="s">
        <v>965</v>
      </c>
      <c r="D34" s="756"/>
      <c r="E34" s="756"/>
      <c r="F34" s="757"/>
      <c r="G34" s="854"/>
      <c r="H34" s="757"/>
      <c r="I34" s="851">
        <f>TRUNC(I33*1.5,2)*0</f>
        <v>0</v>
      </c>
      <c r="J34" s="757"/>
      <c r="K34" s="441"/>
    </row>
    <row r="35" spans="1:11" ht="32.25" customHeight="1">
      <c r="A35" s="413"/>
      <c r="B35" s="440">
        <v>9</v>
      </c>
      <c r="C35" s="850" t="s">
        <v>966</v>
      </c>
      <c r="D35" s="756"/>
      <c r="E35" s="756"/>
      <c r="F35" s="757"/>
      <c r="G35" s="854" t="s">
        <v>330</v>
      </c>
      <c r="H35" s="757"/>
      <c r="I35" s="851">
        <f>I33*1.5</f>
        <v>16.696874999999999</v>
      </c>
      <c r="J35" s="757"/>
      <c r="K35" s="570"/>
    </row>
    <row r="36" spans="1:11" ht="32.25" customHeight="1">
      <c r="A36" s="413"/>
      <c r="B36" s="440">
        <v>10</v>
      </c>
      <c r="C36" s="850" t="s">
        <v>967</v>
      </c>
      <c r="D36" s="756"/>
      <c r="E36" s="756"/>
      <c r="F36" s="756"/>
      <c r="G36" s="756"/>
      <c r="H36" s="757"/>
      <c r="I36" s="851">
        <f>I33*1.2</f>
        <v>13.3575</v>
      </c>
      <c r="J36" s="757"/>
      <c r="K36" s="441"/>
    </row>
    <row r="37" spans="1:11" ht="32.25" customHeight="1">
      <c r="A37" s="413"/>
      <c r="B37" s="440">
        <v>11</v>
      </c>
      <c r="C37" s="850" t="s">
        <v>968</v>
      </c>
      <c r="D37" s="756"/>
      <c r="E37" s="756"/>
      <c r="F37" s="756"/>
      <c r="G37" s="756"/>
      <c r="H37" s="757"/>
      <c r="I37" s="851">
        <f>I33*2</f>
        <v>22.262499999999999</v>
      </c>
      <c r="J37" s="757"/>
      <c r="K37" s="441"/>
    </row>
    <row r="38" spans="1:11" ht="15">
      <c r="A38" s="413"/>
      <c r="B38" s="440">
        <v>12</v>
      </c>
      <c r="C38" s="850" t="s">
        <v>969</v>
      </c>
      <c r="D38" s="756"/>
      <c r="E38" s="756"/>
      <c r="F38" s="756"/>
      <c r="G38" s="756"/>
      <c r="H38" s="757"/>
      <c r="I38" s="851">
        <f>I29*'1-ABA-DE-CARREGAMENTO'!D44</f>
        <v>0</v>
      </c>
      <c r="J38" s="757"/>
      <c r="K38" s="441"/>
    </row>
    <row r="39" spans="1:11" ht="15">
      <c r="A39" s="413"/>
      <c r="B39" s="440">
        <v>13</v>
      </c>
      <c r="C39" s="850" t="s">
        <v>334</v>
      </c>
      <c r="D39" s="756"/>
      <c r="E39" s="756"/>
      <c r="F39" s="756"/>
      <c r="G39" s="756"/>
      <c r="H39" s="757"/>
      <c r="I39" s="851">
        <f>ROUND(I32/6,2)*1.3</f>
        <v>0.8580000000000001</v>
      </c>
      <c r="J39" s="757"/>
      <c r="K39" s="441"/>
    </row>
    <row r="40" spans="1:11" ht="15">
      <c r="A40" s="413"/>
      <c r="B40" s="440">
        <v>14</v>
      </c>
      <c r="C40" s="850" t="s">
        <v>335</v>
      </c>
      <c r="D40" s="756"/>
      <c r="E40" s="756"/>
      <c r="F40" s="756"/>
      <c r="G40" s="756"/>
      <c r="H40" s="757"/>
      <c r="I40" s="888">
        <f>'1-ABA-DE-CARREGAMENTO'!L93</f>
        <v>1</v>
      </c>
      <c r="J40" s="757"/>
      <c r="K40" s="442"/>
    </row>
    <row r="41" spans="1:11" ht="15">
      <c r="A41" s="413"/>
      <c r="B41" s="440">
        <v>15</v>
      </c>
      <c r="C41" s="850" t="s">
        <v>336</v>
      </c>
      <c r="D41" s="756"/>
      <c r="E41" s="756"/>
      <c r="F41" s="756"/>
      <c r="G41" s="756"/>
      <c r="H41" s="757"/>
      <c r="I41" s="853">
        <f>'1-ABA-DE-CARREGAMENTO'!E42</f>
        <v>1212</v>
      </c>
      <c r="J41" s="757"/>
      <c r="K41" s="443"/>
    </row>
    <row r="42" spans="1:11" ht="15">
      <c r="A42" s="413"/>
      <c r="B42" s="836"/>
      <c r="C42" s="756"/>
      <c r="D42" s="756"/>
      <c r="E42" s="756"/>
      <c r="F42" s="756"/>
      <c r="G42" s="756"/>
      <c r="H42" s="756"/>
      <c r="I42" s="756"/>
      <c r="J42" s="757"/>
      <c r="K42" s="568"/>
    </row>
    <row r="43" spans="1:11" ht="32.25" customHeight="1">
      <c r="A43" s="413"/>
      <c r="B43" s="832" t="s">
        <v>337</v>
      </c>
      <c r="C43" s="756"/>
      <c r="D43" s="756"/>
      <c r="E43" s="756"/>
      <c r="F43" s="756"/>
      <c r="G43" s="756"/>
      <c r="H43" s="756"/>
      <c r="I43" s="756"/>
      <c r="J43" s="757"/>
      <c r="K43" s="444"/>
    </row>
    <row r="44" spans="1:11" ht="15">
      <c r="A44" s="413"/>
      <c r="B44" s="811"/>
      <c r="C44" s="756"/>
      <c r="D44" s="756"/>
      <c r="E44" s="756"/>
      <c r="F44" s="756"/>
      <c r="G44" s="756"/>
      <c r="H44" s="756"/>
      <c r="I44" s="756"/>
      <c r="J44" s="757"/>
      <c r="K44" s="445"/>
    </row>
    <row r="45" spans="1:11" ht="32.25" customHeight="1">
      <c r="A45" s="413"/>
      <c r="B45" s="849" t="s">
        <v>338</v>
      </c>
      <c r="C45" s="756"/>
      <c r="D45" s="756"/>
      <c r="E45" s="756"/>
      <c r="F45" s="756"/>
      <c r="G45" s="756"/>
      <c r="H45" s="756"/>
      <c r="I45" s="756"/>
      <c r="J45" s="757"/>
      <c r="K45" s="446"/>
    </row>
    <row r="46" spans="1:11" ht="30">
      <c r="A46" s="571"/>
      <c r="B46" s="448">
        <v>1</v>
      </c>
      <c r="C46" s="835" t="s">
        <v>339</v>
      </c>
      <c r="D46" s="756"/>
      <c r="E46" s="756"/>
      <c r="F46" s="756"/>
      <c r="G46" s="756"/>
      <c r="H46" s="757"/>
      <c r="I46" s="449" t="s">
        <v>340</v>
      </c>
      <c r="J46" s="448" t="s">
        <v>341</v>
      </c>
      <c r="K46" s="424"/>
    </row>
    <row r="47" spans="1:11" ht="15">
      <c r="A47" s="413"/>
      <c r="B47" s="422" t="s">
        <v>264</v>
      </c>
      <c r="C47" s="791" t="s">
        <v>342</v>
      </c>
      <c r="D47" s="756"/>
      <c r="E47" s="756"/>
      <c r="F47" s="757"/>
      <c r="G47" s="450" t="s">
        <v>343</v>
      </c>
      <c r="H47" s="451">
        <f>'1-ABA-DE-CARREGAMENTO'!L52</f>
        <v>100</v>
      </c>
      <c r="I47" s="450"/>
      <c r="J47" s="453">
        <f>I29*I40</f>
        <v>870.72500000000002</v>
      </c>
      <c r="K47" s="572"/>
    </row>
    <row r="48" spans="1:11" ht="15">
      <c r="A48" s="413"/>
      <c r="B48" s="422" t="s">
        <v>265</v>
      </c>
      <c r="C48" s="791" t="s">
        <v>344</v>
      </c>
      <c r="D48" s="756"/>
      <c r="E48" s="756"/>
      <c r="F48" s="847" t="str">
        <f>'1-ABA-DE-CARREGAMENTO'!L38</f>
        <v>SEM ADICIONAL DE FUNÇÃO</v>
      </c>
      <c r="G48" s="756"/>
      <c r="H48" s="757"/>
      <c r="I48" s="562">
        <f>'1-ABA-DE-CARREGAMENTO'!L39</f>
        <v>0</v>
      </c>
      <c r="J48" s="453">
        <f>J47*I48</f>
        <v>0</v>
      </c>
      <c r="K48" s="572"/>
    </row>
    <row r="49" spans="1:11" ht="32.25" customHeight="1">
      <c r="A49" s="413"/>
      <c r="B49" s="422" t="s">
        <v>266</v>
      </c>
      <c r="C49" s="791" t="s">
        <v>970</v>
      </c>
      <c r="D49" s="756"/>
      <c r="E49" s="756"/>
      <c r="F49" s="756"/>
      <c r="G49" s="756"/>
      <c r="H49" s="757"/>
      <c r="I49" s="539">
        <f>'1-ABA-DE-CARREGAMENTO'!L44</f>
        <v>0</v>
      </c>
      <c r="J49" s="453">
        <f>ROUND(J47*I49,2)</f>
        <v>0</v>
      </c>
      <c r="K49" s="572"/>
    </row>
    <row r="50" spans="1:11" ht="32.25" customHeight="1">
      <c r="A50" s="413"/>
      <c r="B50" s="422" t="s">
        <v>267</v>
      </c>
      <c r="C50" s="791" t="s">
        <v>971</v>
      </c>
      <c r="D50" s="756"/>
      <c r="E50" s="756"/>
      <c r="F50" s="756"/>
      <c r="G50" s="847" t="str">
        <f>'1-ABA-DE-CARREGAMENTO'!L40</f>
        <v>INSALUB S/MINIMO</v>
      </c>
      <c r="H50" s="757"/>
      <c r="I50" s="563">
        <f>'1-ABA-DE-CARREGAMENTO'!L41</f>
        <v>0.2</v>
      </c>
      <c r="J50" s="453">
        <f>ROUND(I50*I41,2)</f>
        <v>242.4</v>
      </c>
      <c r="K50" s="572"/>
    </row>
    <row r="51" spans="1:11" ht="32.25" customHeight="1">
      <c r="A51" s="413"/>
      <c r="B51" s="422" t="s">
        <v>268</v>
      </c>
      <c r="C51" s="848" t="s">
        <v>972</v>
      </c>
      <c r="D51" s="756"/>
      <c r="E51" s="756"/>
      <c r="F51" s="457" t="s">
        <v>348</v>
      </c>
      <c r="G51" s="458">
        <v>0</v>
      </c>
      <c r="H51" s="457" t="s">
        <v>349</v>
      </c>
      <c r="I51" s="459">
        <f>I36</f>
        <v>13.3575</v>
      </c>
      <c r="J51" s="453">
        <f>G51*I51</f>
        <v>0</v>
      </c>
      <c r="K51" s="572"/>
    </row>
    <row r="52" spans="1:11" ht="32.25" hidden="1" customHeight="1" outlineLevel="1">
      <c r="A52" s="413"/>
      <c r="B52" s="422" t="s">
        <v>269</v>
      </c>
      <c r="C52" s="839" t="s">
        <v>973</v>
      </c>
      <c r="D52" s="756"/>
      <c r="E52" s="756"/>
      <c r="F52" s="756"/>
      <c r="G52" s="756"/>
      <c r="H52" s="756"/>
      <c r="I52" s="757"/>
      <c r="J52" s="453">
        <f>ROUND(I38*(((12*15)+15)-((44/6)*26))*I35,2)*0+ROUND(2*4.33*I35,2)*0</f>
        <v>0</v>
      </c>
      <c r="K52" s="572"/>
    </row>
    <row r="53" spans="1:11" ht="32.25" hidden="1" customHeight="1" outlineLevel="1">
      <c r="A53" s="413"/>
      <c r="B53" s="422" t="s">
        <v>270</v>
      </c>
      <c r="C53" s="839" t="s">
        <v>974</v>
      </c>
      <c r="D53" s="756"/>
      <c r="E53" s="756"/>
      <c r="F53" s="756"/>
      <c r="G53" s="756"/>
      <c r="H53" s="756"/>
      <c r="I53" s="757"/>
      <c r="J53" s="453">
        <f>ROUND(I39*I40*15,2)*0</f>
        <v>0</v>
      </c>
      <c r="K53" s="572"/>
    </row>
    <row r="54" spans="1:11" ht="32.25" customHeight="1" collapsed="1">
      <c r="A54" s="413"/>
      <c r="B54" s="422" t="s">
        <v>271</v>
      </c>
      <c r="C54" s="839" t="s">
        <v>975</v>
      </c>
      <c r="D54" s="756"/>
      <c r="E54" s="756"/>
      <c r="F54" s="457" t="s">
        <v>353</v>
      </c>
      <c r="G54" s="458">
        <v>0</v>
      </c>
      <c r="H54" s="457" t="s">
        <v>354</v>
      </c>
      <c r="I54" s="459">
        <f>I35</f>
        <v>16.696874999999999</v>
      </c>
      <c r="J54" s="453">
        <f t="shared" ref="J54:J55" si="0">G54*I54</f>
        <v>0</v>
      </c>
      <c r="K54" s="572"/>
    </row>
    <row r="55" spans="1:11" ht="32.25" customHeight="1">
      <c r="A55" s="413"/>
      <c r="B55" s="422" t="s">
        <v>272</v>
      </c>
      <c r="C55" s="839" t="s">
        <v>976</v>
      </c>
      <c r="D55" s="756"/>
      <c r="E55" s="756"/>
      <c r="F55" s="457" t="s">
        <v>356</v>
      </c>
      <c r="G55" s="458">
        <v>0</v>
      </c>
      <c r="H55" s="457" t="s">
        <v>357</v>
      </c>
      <c r="I55" s="459">
        <f>I37</f>
        <v>22.262499999999999</v>
      </c>
      <c r="J55" s="453">
        <f t="shared" si="0"/>
        <v>0</v>
      </c>
      <c r="K55" s="572"/>
    </row>
    <row r="56" spans="1:11" ht="41.25" customHeight="1">
      <c r="A56" s="413"/>
      <c r="B56" s="422" t="s">
        <v>273</v>
      </c>
      <c r="C56" s="791" t="s">
        <v>977</v>
      </c>
      <c r="D56" s="756"/>
      <c r="E56" s="756"/>
      <c r="F56" s="756"/>
      <c r="G56" s="756"/>
      <c r="H56" s="756"/>
      <c r="I56" s="757"/>
      <c r="J56" s="453">
        <f>ROUND(((J54+J55)/25)*5,2)</f>
        <v>0</v>
      </c>
      <c r="K56" s="572"/>
    </row>
    <row r="57" spans="1:11" ht="32.25" customHeight="1">
      <c r="A57" s="413"/>
      <c r="B57" s="422" t="s">
        <v>359</v>
      </c>
      <c r="C57" s="791" t="s">
        <v>360</v>
      </c>
      <c r="D57" s="756"/>
      <c r="E57" s="756"/>
      <c r="F57" s="756"/>
      <c r="G57" s="756"/>
      <c r="H57" s="756"/>
      <c r="I57" s="757"/>
      <c r="J57" s="461" t="s">
        <v>311</v>
      </c>
      <c r="K57" s="573"/>
    </row>
    <row r="58" spans="1:11" ht="32.25" customHeight="1">
      <c r="A58" s="413"/>
      <c r="B58" s="830" t="s">
        <v>361</v>
      </c>
      <c r="C58" s="756"/>
      <c r="D58" s="756"/>
      <c r="E58" s="756"/>
      <c r="F58" s="756"/>
      <c r="G58" s="756"/>
      <c r="H58" s="756"/>
      <c r="I58" s="757"/>
      <c r="J58" s="463">
        <f>SUM(J47:J57)</f>
        <v>1113.125</v>
      </c>
      <c r="K58" s="574"/>
    </row>
    <row r="59" spans="1:11" ht="15">
      <c r="A59" s="413"/>
      <c r="B59" s="465"/>
      <c r="C59" s="819"/>
      <c r="D59" s="756"/>
      <c r="E59" s="756"/>
      <c r="F59" s="756"/>
      <c r="G59" s="756"/>
      <c r="H59" s="756"/>
      <c r="I59" s="757"/>
      <c r="J59" s="466"/>
      <c r="K59" s="574"/>
    </row>
    <row r="60" spans="1:11" ht="32.25" customHeight="1">
      <c r="A60" s="413"/>
      <c r="B60" s="422" t="s">
        <v>271</v>
      </c>
      <c r="C60" s="791" t="s">
        <v>978</v>
      </c>
      <c r="D60" s="756"/>
      <c r="E60" s="756"/>
      <c r="F60" s="756"/>
      <c r="G60" s="756"/>
      <c r="H60" s="756"/>
      <c r="I60" s="757"/>
      <c r="J60" s="453">
        <f>ROUND(I34*15*I40*0.5,2)*0</f>
        <v>0</v>
      </c>
      <c r="K60" s="572"/>
    </row>
    <row r="61" spans="1:11" ht="32.25" customHeight="1">
      <c r="A61" s="413"/>
      <c r="B61" s="830" t="s">
        <v>979</v>
      </c>
      <c r="C61" s="756"/>
      <c r="D61" s="756"/>
      <c r="E61" s="756"/>
      <c r="F61" s="756"/>
      <c r="G61" s="756"/>
      <c r="H61" s="756"/>
      <c r="I61" s="757"/>
      <c r="J61" s="463">
        <f>J60</f>
        <v>0</v>
      </c>
      <c r="K61" s="574"/>
    </row>
    <row r="62" spans="1:11" ht="15">
      <c r="A62" s="413"/>
      <c r="B62" s="836"/>
      <c r="C62" s="756"/>
      <c r="D62" s="756"/>
      <c r="E62" s="756"/>
      <c r="F62" s="756"/>
      <c r="G62" s="756"/>
      <c r="H62" s="756"/>
      <c r="I62" s="756"/>
      <c r="J62" s="757"/>
      <c r="K62" s="284"/>
    </row>
    <row r="63" spans="1:11" ht="50.25" customHeight="1">
      <c r="A63" s="413"/>
      <c r="B63" s="845" t="s">
        <v>980</v>
      </c>
      <c r="C63" s="756"/>
      <c r="D63" s="756"/>
      <c r="E63" s="756"/>
      <c r="F63" s="756"/>
      <c r="G63" s="756"/>
      <c r="H63" s="756"/>
      <c r="I63" s="757"/>
      <c r="J63" s="467">
        <f>J58+J61</f>
        <v>1113.125</v>
      </c>
      <c r="K63" s="468"/>
    </row>
    <row r="64" spans="1:11" ht="15">
      <c r="A64" s="413"/>
      <c r="B64" s="819"/>
      <c r="C64" s="756"/>
      <c r="D64" s="756"/>
      <c r="E64" s="756"/>
      <c r="F64" s="756"/>
      <c r="G64" s="756"/>
      <c r="H64" s="756"/>
      <c r="I64" s="756"/>
      <c r="J64" s="757"/>
      <c r="K64" s="327"/>
    </row>
    <row r="65" spans="1:11" ht="32.25" customHeight="1">
      <c r="A65" s="413"/>
      <c r="B65" s="846" t="s">
        <v>365</v>
      </c>
      <c r="C65" s="756"/>
      <c r="D65" s="756"/>
      <c r="E65" s="756"/>
      <c r="F65" s="756"/>
      <c r="G65" s="756"/>
      <c r="H65" s="756"/>
      <c r="I65" s="756"/>
      <c r="J65" s="757"/>
      <c r="K65" s="469"/>
    </row>
    <row r="66" spans="1:11" ht="15">
      <c r="A66" s="413"/>
      <c r="B66" s="819"/>
      <c r="C66" s="756"/>
      <c r="D66" s="756"/>
      <c r="E66" s="756"/>
      <c r="F66" s="756"/>
      <c r="G66" s="756"/>
      <c r="H66" s="756"/>
      <c r="I66" s="756"/>
      <c r="J66" s="757"/>
      <c r="K66" s="327"/>
    </row>
    <row r="67" spans="1:11" ht="32.25" customHeight="1">
      <c r="A67" s="413"/>
      <c r="B67" s="837" t="s">
        <v>366</v>
      </c>
      <c r="C67" s="756"/>
      <c r="D67" s="756"/>
      <c r="E67" s="756"/>
      <c r="F67" s="756"/>
      <c r="G67" s="756"/>
      <c r="H67" s="756"/>
      <c r="I67" s="756"/>
      <c r="J67" s="757"/>
      <c r="K67" s="575"/>
    </row>
    <row r="68" spans="1:11" ht="32.25" customHeight="1">
      <c r="A68" s="413"/>
      <c r="B68" s="840" t="s">
        <v>981</v>
      </c>
      <c r="C68" s="756"/>
      <c r="D68" s="756"/>
      <c r="E68" s="756"/>
      <c r="F68" s="756"/>
      <c r="G68" s="756"/>
      <c r="H68" s="756"/>
      <c r="I68" s="756"/>
      <c r="J68" s="757"/>
      <c r="K68" s="576"/>
    </row>
    <row r="69" spans="1:11" ht="32.25" customHeight="1">
      <c r="A69" s="413"/>
      <c r="B69" s="472" t="s">
        <v>368</v>
      </c>
      <c r="C69" s="841" t="s">
        <v>982</v>
      </c>
      <c r="D69" s="756"/>
      <c r="E69" s="756"/>
      <c r="F69" s="756"/>
      <c r="G69" s="756"/>
      <c r="H69" s="756"/>
      <c r="I69" s="757"/>
      <c r="J69" s="472" t="s">
        <v>370</v>
      </c>
      <c r="K69" s="350"/>
    </row>
    <row r="70" spans="1:11" ht="32.25" customHeight="1">
      <c r="A70" s="413"/>
      <c r="B70" s="472" t="s">
        <v>264</v>
      </c>
      <c r="C70" s="839" t="s">
        <v>983</v>
      </c>
      <c r="D70" s="756"/>
      <c r="E70" s="756"/>
      <c r="F70" s="756"/>
      <c r="G70" s="756"/>
      <c r="H70" s="757"/>
      <c r="I70" s="473">
        <v>8.3299999999999999E-2</v>
      </c>
      <c r="J70" s="474">
        <f>ROUND(J58*I70,2)</f>
        <v>92.72</v>
      </c>
      <c r="K70" s="475"/>
    </row>
    <row r="71" spans="1:11" ht="108" customHeight="1">
      <c r="A71" s="413"/>
      <c r="B71" s="472" t="s">
        <v>265</v>
      </c>
      <c r="C71" s="842" t="s">
        <v>984</v>
      </c>
      <c r="D71" s="756"/>
      <c r="E71" s="756"/>
      <c r="F71" s="756"/>
      <c r="G71" s="756"/>
      <c r="H71" s="757"/>
      <c r="I71" s="476">
        <v>3.0249999999999999E-2</v>
      </c>
      <c r="J71" s="474">
        <f>ROUND(J58*I71,2)</f>
        <v>33.67</v>
      </c>
      <c r="K71" s="475"/>
    </row>
    <row r="72" spans="1:11" ht="15">
      <c r="A72" s="413"/>
      <c r="B72" s="833" t="s">
        <v>373</v>
      </c>
      <c r="C72" s="756"/>
      <c r="D72" s="756"/>
      <c r="E72" s="756"/>
      <c r="F72" s="756"/>
      <c r="G72" s="756"/>
      <c r="H72" s="756"/>
      <c r="I72" s="757"/>
      <c r="J72" s="477">
        <f>SUM(J70+J71)</f>
        <v>126.39</v>
      </c>
      <c r="K72" s="577"/>
    </row>
    <row r="73" spans="1:11" ht="15.75">
      <c r="A73" s="413"/>
      <c r="B73" s="843"/>
      <c r="C73" s="756"/>
      <c r="D73" s="756"/>
      <c r="E73" s="756"/>
      <c r="F73" s="756"/>
      <c r="G73" s="756"/>
      <c r="H73" s="756"/>
      <c r="I73" s="756"/>
      <c r="J73" s="757"/>
      <c r="K73" s="578"/>
    </row>
    <row r="74" spans="1:11" ht="99" customHeight="1">
      <c r="A74" s="413"/>
      <c r="B74" s="832" t="s">
        <v>985</v>
      </c>
      <c r="C74" s="756"/>
      <c r="D74" s="756"/>
      <c r="E74" s="756"/>
      <c r="F74" s="756"/>
      <c r="G74" s="756"/>
      <c r="H74" s="756"/>
      <c r="I74" s="756"/>
      <c r="J74" s="757"/>
      <c r="K74" s="444"/>
    </row>
    <row r="75" spans="1:11" ht="15">
      <c r="A75" s="413"/>
      <c r="B75" s="844"/>
      <c r="C75" s="756"/>
      <c r="D75" s="756"/>
      <c r="E75" s="756"/>
      <c r="F75" s="756"/>
      <c r="G75" s="756"/>
      <c r="H75" s="756"/>
      <c r="I75" s="756"/>
      <c r="J75" s="757"/>
      <c r="K75" s="444"/>
    </row>
    <row r="76" spans="1:11" ht="32.25" customHeight="1">
      <c r="A76" s="413"/>
      <c r="B76" s="831" t="s">
        <v>986</v>
      </c>
      <c r="C76" s="756"/>
      <c r="D76" s="756"/>
      <c r="E76" s="756"/>
      <c r="F76" s="756"/>
      <c r="G76" s="756"/>
      <c r="H76" s="756"/>
      <c r="I76" s="756"/>
      <c r="J76" s="757"/>
      <c r="K76" s="471"/>
    </row>
    <row r="77" spans="1:11" ht="30">
      <c r="A77" s="413"/>
      <c r="B77" s="480" t="s">
        <v>376</v>
      </c>
      <c r="C77" s="838" t="s">
        <v>377</v>
      </c>
      <c r="D77" s="756"/>
      <c r="E77" s="756"/>
      <c r="F77" s="756"/>
      <c r="G77" s="756"/>
      <c r="H77" s="757"/>
      <c r="I77" s="481" t="s">
        <v>340</v>
      </c>
      <c r="J77" s="482" t="s">
        <v>378</v>
      </c>
      <c r="K77" s="350"/>
    </row>
    <row r="78" spans="1:11" ht="15">
      <c r="A78" s="413"/>
      <c r="B78" s="433" t="s">
        <v>264</v>
      </c>
      <c r="C78" s="791" t="s">
        <v>379</v>
      </c>
      <c r="D78" s="756"/>
      <c r="E78" s="756"/>
      <c r="F78" s="756"/>
      <c r="G78" s="756"/>
      <c r="H78" s="757"/>
      <c r="I78" s="483">
        <v>0.2</v>
      </c>
      <c r="J78" s="484">
        <f>ROUND((J58+J72)*I78,2)</f>
        <v>247.9</v>
      </c>
      <c r="K78" s="577"/>
    </row>
    <row r="79" spans="1:11" ht="15">
      <c r="A79" s="413"/>
      <c r="B79" s="433" t="s">
        <v>265</v>
      </c>
      <c r="C79" s="791" t="s">
        <v>380</v>
      </c>
      <c r="D79" s="756"/>
      <c r="E79" s="756"/>
      <c r="F79" s="756"/>
      <c r="G79" s="756"/>
      <c r="H79" s="757"/>
      <c r="I79" s="483">
        <v>2.5000000000000001E-2</v>
      </c>
      <c r="J79" s="484">
        <f>ROUND((J58+J72)*I79,2)</f>
        <v>30.99</v>
      </c>
      <c r="K79" s="577"/>
    </row>
    <row r="80" spans="1:11" ht="45.75" customHeight="1">
      <c r="A80" s="413"/>
      <c r="B80" s="433" t="s">
        <v>266</v>
      </c>
      <c r="C80" s="791" t="s">
        <v>987</v>
      </c>
      <c r="D80" s="757"/>
      <c r="E80" s="485" t="s">
        <v>382</v>
      </c>
      <c r="F80" s="486">
        <f>'1-ABA-DE-CARREGAMENTO'!L57</f>
        <v>0.03</v>
      </c>
      <c r="G80" s="485" t="s">
        <v>383</v>
      </c>
      <c r="H80" s="487">
        <f>'1-ABA-DE-CARREGAMENTO'!L58</f>
        <v>1</v>
      </c>
      <c r="I80" s="488">
        <f>ROUND((F80*H80),6)</f>
        <v>0.03</v>
      </c>
      <c r="J80" s="484">
        <f>ROUND((J58+J72)*I80,2)</f>
        <v>37.19</v>
      </c>
      <c r="K80" s="577"/>
    </row>
    <row r="81" spans="1:11" ht="15">
      <c r="A81" s="413"/>
      <c r="B81" s="433" t="s">
        <v>267</v>
      </c>
      <c r="C81" s="791" t="s">
        <v>384</v>
      </c>
      <c r="D81" s="756"/>
      <c r="E81" s="756"/>
      <c r="F81" s="756"/>
      <c r="G81" s="756"/>
      <c r="H81" s="757"/>
      <c r="I81" s="483">
        <v>1.4999999999999999E-2</v>
      </c>
      <c r="J81" s="484">
        <f>ROUND((J58+J72)*I81,2)</f>
        <v>18.59</v>
      </c>
      <c r="K81" s="577"/>
    </row>
    <row r="82" spans="1:11" ht="15">
      <c r="A82" s="413"/>
      <c r="B82" s="433" t="s">
        <v>268</v>
      </c>
      <c r="C82" s="791" t="s">
        <v>385</v>
      </c>
      <c r="D82" s="756"/>
      <c r="E82" s="756"/>
      <c r="F82" s="756"/>
      <c r="G82" s="756"/>
      <c r="H82" s="757"/>
      <c r="I82" s="483">
        <v>0.01</v>
      </c>
      <c r="J82" s="484">
        <f>ROUND((J58+J72)*I82,2)</f>
        <v>12.4</v>
      </c>
      <c r="K82" s="577"/>
    </row>
    <row r="83" spans="1:11" ht="15">
      <c r="A83" s="413"/>
      <c r="B83" s="433" t="s">
        <v>269</v>
      </c>
      <c r="C83" s="791" t="s">
        <v>386</v>
      </c>
      <c r="D83" s="756"/>
      <c r="E83" s="756"/>
      <c r="F83" s="756"/>
      <c r="G83" s="756"/>
      <c r="H83" s="757"/>
      <c r="I83" s="483">
        <v>6.0000000000000001E-3</v>
      </c>
      <c r="J83" s="484">
        <f>ROUND((J58+J72)*I83,2)</f>
        <v>7.44</v>
      </c>
      <c r="K83" s="577"/>
    </row>
    <row r="84" spans="1:11" ht="15">
      <c r="A84" s="413"/>
      <c r="B84" s="433" t="s">
        <v>270</v>
      </c>
      <c r="C84" s="791" t="s">
        <v>387</v>
      </c>
      <c r="D84" s="756"/>
      <c r="E84" s="756"/>
      <c r="F84" s="756"/>
      <c r="G84" s="756"/>
      <c r="H84" s="757"/>
      <c r="I84" s="483">
        <v>2E-3</v>
      </c>
      <c r="J84" s="484">
        <f>ROUND((J58+J72)*I84,2)</f>
        <v>2.48</v>
      </c>
      <c r="K84" s="577"/>
    </row>
    <row r="85" spans="1:11" ht="15">
      <c r="A85" s="413"/>
      <c r="B85" s="433" t="s">
        <v>271</v>
      </c>
      <c r="C85" s="791" t="s">
        <v>388</v>
      </c>
      <c r="D85" s="756"/>
      <c r="E85" s="756"/>
      <c r="F85" s="756"/>
      <c r="G85" s="756"/>
      <c r="H85" s="757"/>
      <c r="I85" s="483">
        <v>0.08</v>
      </c>
      <c r="J85" s="484">
        <f>ROUND((J58+J72)*I85,2)</f>
        <v>99.16</v>
      </c>
      <c r="K85" s="577"/>
    </row>
    <row r="86" spans="1:11" ht="15">
      <c r="A86" s="413"/>
      <c r="B86" s="818" t="s">
        <v>373</v>
      </c>
      <c r="C86" s="756"/>
      <c r="D86" s="756"/>
      <c r="E86" s="756"/>
      <c r="F86" s="756"/>
      <c r="G86" s="756"/>
      <c r="H86" s="757"/>
      <c r="I86" s="489">
        <f t="shared" ref="I86:J86" si="1">SUM(I78:I85)</f>
        <v>0.36800000000000005</v>
      </c>
      <c r="J86" s="477">
        <f t="shared" si="1"/>
        <v>456.15</v>
      </c>
      <c r="K86" s="577"/>
    </row>
    <row r="87" spans="1:11" ht="15">
      <c r="A87" s="413"/>
      <c r="B87" s="490"/>
      <c r="C87" s="491"/>
      <c r="D87" s="491"/>
      <c r="E87" s="491"/>
      <c r="F87" s="491"/>
      <c r="G87" s="491"/>
      <c r="H87" s="491"/>
      <c r="I87" s="492"/>
      <c r="J87" s="493"/>
      <c r="K87" s="577"/>
    </row>
    <row r="88" spans="1:11" ht="47.25" customHeight="1">
      <c r="A88" s="413"/>
      <c r="B88" s="832" t="s">
        <v>389</v>
      </c>
      <c r="C88" s="756"/>
      <c r="D88" s="756"/>
      <c r="E88" s="756"/>
      <c r="F88" s="756"/>
      <c r="G88" s="756"/>
      <c r="H88" s="756"/>
      <c r="I88" s="756"/>
      <c r="J88" s="757"/>
      <c r="K88" s="444"/>
    </row>
    <row r="89" spans="1:11" ht="15">
      <c r="A89" s="413"/>
      <c r="B89" s="836"/>
      <c r="C89" s="756"/>
      <c r="D89" s="756"/>
      <c r="E89" s="756"/>
      <c r="F89" s="756"/>
      <c r="G89" s="756"/>
      <c r="H89" s="756"/>
      <c r="I89" s="756"/>
      <c r="J89" s="757"/>
      <c r="K89" s="568"/>
    </row>
    <row r="90" spans="1:11" ht="32.25" customHeight="1">
      <c r="A90" s="413"/>
      <c r="B90" s="831" t="s">
        <v>390</v>
      </c>
      <c r="C90" s="756"/>
      <c r="D90" s="756"/>
      <c r="E90" s="756"/>
      <c r="F90" s="756"/>
      <c r="G90" s="756"/>
      <c r="H90" s="756"/>
      <c r="I90" s="756"/>
      <c r="J90" s="757"/>
      <c r="K90" s="576"/>
    </row>
    <row r="91" spans="1:11" ht="15">
      <c r="A91" s="413"/>
      <c r="B91" s="494" t="s">
        <v>391</v>
      </c>
      <c r="C91" s="835" t="s">
        <v>392</v>
      </c>
      <c r="D91" s="756"/>
      <c r="E91" s="756"/>
      <c r="F91" s="756"/>
      <c r="G91" s="756"/>
      <c r="H91" s="756"/>
      <c r="I91" s="757"/>
      <c r="J91" s="494" t="s">
        <v>370</v>
      </c>
      <c r="K91" s="424"/>
    </row>
    <row r="92" spans="1:11" ht="15">
      <c r="A92" s="413"/>
      <c r="B92" s="422" t="s">
        <v>264</v>
      </c>
      <c r="C92" s="791" t="s">
        <v>988</v>
      </c>
      <c r="D92" s="756"/>
      <c r="E92" s="756"/>
      <c r="F92" s="756"/>
      <c r="G92" s="756"/>
      <c r="H92" s="757"/>
      <c r="I92" s="457">
        <f>J47</f>
        <v>870.72500000000002</v>
      </c>
      <c r="J92" s="495">
        <f>IF(ROUND((I93*I95*I94)-(J47*I96),2)&lt;0,0,ROUND((I93*I95*I94)-(J47*I96),2))</f>
        <v>24.26</v>
      </c>
      <c r="K92" s="577"/>
    </row>
    <row r="93" spans="1:11" ht="32.25" customHeight="1">
      <c r="A93" s="413"/>
      <c r="B93" s="422" t="s">
        <v>265</v>
      </c>
      <c r="C93" s="791" t="s">
        <v>989</v>
      </c>
      <c r="D93" s="756"/>
      <c r="E93" s="756"/>
      <c r="F93" s="756"/>
      <c r="G93" s="756"/>
      <c r="H93" s="756"/>
      <c r="I93" s="496">
        <f>'1-ABA-DE-CARREGAMENTO'!L72</f>
        <v>4.25</v>
      </c>
      <c r="J93" s="497" t="s">
        <v>311</v>
      </c>
      <c r="K93" s="573"/>
    </row>
    <row r="94" spans="1:11" ht="15">
      <c r="A94" s="413"/>
      <c r="B94" s="422" t="s">
        <v>266</v>
      </c>
      <c r="C94" s="791" t="s">
        <v>990</v>
      </c>
      <c r="D94" s="756"/>
      <c r="E94" s="756"/>
      <c r="F94" s="756"/>
      <c r="G94" s="756"/>
      <c r="H94" s="757"/>
      <c r="I94" s="498">
        <f>'1-ABA-DE-CARREGAMENTO'!L73</f>
        <v>2</v>
      </c>
      <c r="J94" s="497" t="s">
        <v>311</v>
      </c>
      <c r="K94" s="573"/>
    </row>
    <row r="95" spans="1:11" ht="15">
      <c r="A95" s="413"/>
      <c r="B95" s="422" t="s">
        <v>267</v>
      </c>
      <c r="C95" s="850" t="s">
        <v>396</v>
      </c>
      <c r="D95" s="756"/>
      <c r="E95" s="756"/>
      <c r="F95" s="756"/>
      <c r="G95" s="756"/>
      <c r="H95" s="757"/>
      <c r="I95" s="498">
        <f>'1-ABA-DE-CARREGAMENTO'!L74</f>
        <v>9</v>
      </c>
      <c r="J95" s="497" t="s">
        <v>311</v>
      </c>
      <c r="K95" s="573"/>
    </row>
    <row r="96" spans="1:11" ht="32.25" customHeight="1">
      <c r="A96" s="413"/>
      <c r="B96" s="422" t="s">
        <v>268</v>
      </c>
      <c r="C96" s="850" t="s">
        <v>991</v>
      </c>
      <c r="D96" s="756"/>
      <c r="E96" s="756"/>
      <c r="F96" s="756"/>
      <c r="G96" s="756"/>
      <c r="H96" s="757"/>
      <c r="I96" s="499">
        <f>'1-ABA-DE-CARREGAMENTO'!L75</f>
        <v>0.06</v>
      </c>
      <c r="J96" s="500" t="s">
        <v>311</v>
      </c>
      <c r="K96" s="573"/>
    </row>
    <row r="97" spans="1:11" ht="15">
      <c r="A97" s="413"/>
      <c r="B97" s="422" t="s">
        <v>269</v>
      </c>
      <c r="C97" s="791" t="s">
        <v>992</v>
      </c>
      <c r="D97" s="756"/>
      <c r="E97" s="756"/>
      <c r="F97" s="756"/>
      <c r="G97" s="756"/>
      <c r="H97" s="756"/>
      <c r="I97" s="756"/>
      <c r="J97" s="495">
        <f>ROUND(I98*I99,2)-ROUND((I98*I99)*I100,2)</f>
        <v>0</v>
      </c>
      <c r="K97" s="577"/>
    </row>
    <row r="98" spans="1:11" ht="15">
      <c r="A98" s="413"/>
      <c r="B98" s="422" t="s">
        <v>270</v>
      </c>
      <c r="C98" s="791" t="s">
        <v>993</v>
      </c>
      <c r="D98" s="756"/>
      <c r="E98" s="756"/>
      <c r="F98" s="756"/>
      <c r="G98" s="756"/>
      <c r="H98" s="756"/>
      <c r="I98" s="496">
        <f>IF('1-ABA-DE-CARREGAMENTO'!L60&gt;0,'1-ABA-DE-CARREGAMENTO'!L60,'1-ABA-DE-CARREGAMENTO'!L63)</f>
        <v>0</v>
      </c>
      <c r="J98" s="502"/>
      <c r="K98" s="573"/>
    </row>
    <row r="99" spans="1:11" ht="15">
      <c r="A99" s="413"/>
      <c r="B99" s="422" t="s">
        <v>271</v>
      </c>
      <c r="C99" s="791" t="s">
        <v>994</v>
      </c>
      <c r="D99" s="756"/>
      <c r="E99" s="756"/>
      <c r="F99" s="756"/>
      <c r="G99" s="756"/>
      <c r="H99" s="756"/>
      <c r="I99" s="498">
        <f>'1-ABA-DE-CARREGAMENTO'!L62</f>
        <v>22</v>
      </c>
      <c r="J99" s="502"/>
      <c r="K99" s="573"/>
    </row>
    <row r="100" spans="1:11" ht="32.25" customHeight="1">
      <c r="A100" s="413"/>
      <c r="B100" s="422" t="s">
        <v>272</v>
      </c>
      <c r="C100" s="885" t="s">
        <v>995</v>
      </c>
      <c r="D100" s="756"/>
      <c r="E100" s="756"/>
      <c r="F100" s="756"/>
      <c r="G100" s="756"/>
      <c r="H100" s="757"/>
      <c r="I100" s="499">
        <f>'1-ABA-DE-CARREGAMENTO'!L61</f>
        <v>0</v>
      </c>
      <c r="J100" s="504"/>
      <c r="K100" s="573"/>
    </row>
    <row r="101" spans="1:11" ht="15">
      <c r="A101" s="413"/>
      <c r="B101" s="422" t="s">
        <v>273</v>
      </c>
      <c r="C101" s="791" t="s">
        <v>402</v>
      </c>
      <c r="D101" s="756"/>
      <c r="E101" s="756"/>
      <c r="F101" s="756"/>
      <c r="G101" s="756"/>
      <c r="H101" s="756"/>
      <c r="I101" s="756"/>
      <c r="J101" s="484">
        <v>0</v>
      </c>
      <c r="K101" s="577"/>
    </row>
    <row r="102" spans="1:11" ht="45" customHeight="1">
      <c r="A102" s="413"/>
      <c r="B102" s="422" t="s">
        <v>359</v>
      </c>
      <c r="C102" s="791" t="s">
        <v>996</v>
      </c>
      <c r="D102" s="756"/>
      <c r="E102" s="756"/>
      <c r="F102" s="756"/>
      <c r="G102" s="756"/>
      <c r="H102" s="756"/>
      <c r="I102" s="756"/>
      <c r="J102" s="484">
        <f>'1-ABA-DE-CARREGAMENTO'!L77</f>
        <v>0</v>
      </c>
      <c r="K102" s="577"/>
    </row>
    <row r="103" spans="1:11" ht="49.5" customHeight="1">
      <c r="A103" s="413"/>
      <c r="B103" s="422" t="s">
        <v>404</v>
      </c>
      <c r="C103" s="791" t="s">
        <v>997</v>
      </c>
      <c r="D103" s="756"/>
      <c r="E103" s="756"/>
      <c r="F103" s="756"/>
      <c r="G103" s="756"/>
      <c r="H103" s="756"/>
      <c r="I103" s="757"/>
      <c r="J103" s="484">
        <f>'1-ABA-DE-CARREGAMENTO'!L78</f>
        <v>0</v>
      </c>
      <c r="K103" s="577"/>
    </row>
    <row r="104" spans="1:11" ht="15">
      <c r="A104" s="413"/>
      <c r="B104" s="422" t="s">
        <v>406</v>
      </c>
      <c r="C104" s="791" t="s">
        <v>595</v>
      </c>
      <c r="D104" s="756"/>
      <c r="E104" s="756"/>
      <c r="F104" s="756"/>
      <c r="G104" s="756"/>
      <c r="H104" s="756"/>
      <c r="I104" s="757"/>
      <c r="J104" s="484">
        <f>'1-ABA-DE-CARREGAMENTO'!L76</f>
        <v>0</v>
      </c>
      <c r="K104" s="577"/>
    </row>
    <row r="105" spans="1:11" ht="15">
      <c r="A105" s="413"/>
      <c r="B105" s="422" t="s">
        <v>152</v>
      </c>
      <c r="C105" s="791" t="s">
        <v>408</v>
      </c>
      <c r="D105" s="756"/>
      <c r="E105" s="756"/>
      <c r="F105" s="756"/>
      <c r="G105" s="756"/>
      <c r="H105" s="756"/>
      <c r="I105" s="756"/>
      <c r="J105" s="484">
        <v>0</v>
      </c>
      <c r="K105" s="478"/>
    </row>
    <row r="106" spans="1:11" ht="15">
      <c r="A106" s="413"/>
      <c r="B106" s="506"/>
      <c r="C106" s="818" t="s">
        <v>373</v>
      </c>
      <c r="D106" s="756"/>
      <c r="E106" s="756"/>
      <c r="F106" s="756"/>
      <c r="G106" s="756"/>
      <c r="H106" s="756"/>
      <c r="I106" s="756"/>
      <c r="J106" s="477">
        <f>SUM(J92:J105)</f>
        <v>24.26</v>
      </c>
      <c r="K106" s="577"/>
    </row>
    <row r="107" spans="1:11" ht="15">
      <c r="A107" s="413"/>
      <c r="B107" s="836"/>
      <c r="C107" s="756"/>
      <c r="D107" s="756"/>
      <c r="E107" s="756"/>
      <c r="F107" s="756"/>
      <c r="G107" s="756"/>
      <c r="H107" s="756"/>
      <c r="I107" s="756"/>
      <c r="J107" s="757"/>
      <c r="K107" s="568"/>
    </row>
    <row r="108" spans="1:11" ht="45" customHeight="1">
      <c r="A108" s="413"/>
      <c r="B108" s="832" t="s">
        <v>409</v>
      </c>
      <c r="C108" s="756"/>
      <c r="D108" s="756"/>
      <c r="E108" s="756"/>
      <c r="F108" s="756"/>
      <c r="G108" s="756"/>
      <c r="H108" s="756"/>
      <c r="I108" s="756"/>
      <c r="J108" s="757"/>
      <c r="K108" s="444"/>
    </row>
    <row r="109" spans="1:11" ht="15">
      <c r="A109" s="413"/>
      <c r="B109" s="836"/>
      <c r="C109" s="756"/>
      <c r="D109" s="756"/>
      <c r="E109" s="756"/>
      <c r="F109" s="756"/>
      <c r="G109" s="756"/>
      <c r="H109" s="756"/>
      <c r="I109" s="756"/>
      <c r="J109" s="757"/>
      <c r="K109" s="284"/>
    </row>
    <row r="110" spans="1:11" ht="32.25" customHeight="1">
      <c r="A110" s="413"/>
      <c r="B110" s="837" t="s">
        <v>410</v>
      </c>
      <c r="C110" s="756"/>
      <c r="D110" s="756"/>
      <c r="E110" s="756"/>
      <c r="F110" s="756"/>
      <c r="G110" s="756"/>
      <c r="H110" s="756"/>
      <c r="I110" s="756"/>
      <c r="J110" s="757"/>
      <c r="K110" s="470"/>
    </row>
    <row r="111" spans="1:11" ht="15">
      <c r="A111" s="413"/>
      <c r="B111" s="482">
        <v>2</v>
      </c>
      <c r="C111" s="838" t="s">
        <v>411</v>
      </c>
      <c r="D111" s="756"/>
      <c r="E111" s="756"/>
      <c r="F111" s="756"/>
      <c r="G111" s="756"/>
      <c r="H111" s="756"/>
      <c r="I111" s="757"/>
      <c r="J111" s="482" t="s">
        <v>370</v>
      </c>
      <c r="K111" s="350"/>
    </row>
    <row r="112" spans="1:11" ht="15">
      <c r="A112" s="413"/>
      <c r="B112" s="431" t="s">
        <v>368</v>
      </c>
      <c r="C112" s="839" t="s">
        <v>998</v>
      </c>
      <c r="D112" s="756"/>
      <c r="E112" s="756"/>
      <c r="F112" s="756"/>
      <c r="G112" s="756"/>
      <c r="H112" s="756"/>
      <c r="I112" s="757"/>
      <c r="J112" s="507">
        <f>J72</f>
        <v>126.39</v>
      </c>
      <c r="K112" s="508"/>
    </row>
    <row r="113" spans="1:11" ht="15">
      <c r="A113" s="413"/>
      <c r="B113" s="431" t="s">
        <v>376</v>
      </c>
      <c r="C113" s="839" t="s">
        <v>377</v>
      </c>
      <c r="D113" s="756"/>
      <c r="E113" s="756"/>
      <c r="F113" s="756"/>
      <c r="G113" s="756"/>
      <c r="H113" s="756"/>
      <c r="I113" s="757"/>
      <c r="J113" s="507">
        <f>J86</f>
        <v>456.15</v>
      </c>
      <c r="K113" s="508"/>
    </row>
    <row r="114" spans="1:11" ht="15">
      <c r="A114" s="413"/>
      <c r="B114" s="431" t="s">
        <v>391</v>
      </c>
      <c r="C114" s="839" t="s">
        <v>392</v>
      </c>
      <c r="D114" s="756"/>
      <c r="E114" s="756"/>
      <c r="F114" s="756"/>
      <c r="G114" s="756"/>
      <c r="H114" s="756"/>
      <c r="I114" s="757"/>
      <c r="J114" s="507">
        <f>J106</f>
        <v>24.26</v>
      </c>
      <c r="K114" s="508"/>
    </row>
    <row r="115" spans="1:11" ht="15">
      <c r="A115" s="413"/>
      <c r="B115" s="833" t="s">
        <v>373</v>
      </c>
      <c r="C115" s="756"/>
      <c r="D115" s="756"/>
      <c r="E115" s="756"/>
      <c r="F115" s="756"/>
      <c r="G115" s="756"/>
      <c r="H115" s="756"/>
      <c r="I115" s="757"/>
      <c r="J115" s="509">
        <f>SUM(J112+J113+J114)</f>
        <v>606.79999999999995</v>
      </c>
      <c r="K115" s="508"/>
    </row>
    <row r="116" spans="1:11" ht="15">
      <c r="A116" s="413"/>
      <c r="B116" s="834"/>
      <c r="C116" s="756"/>
      <c r="D116" s="756"/>
      <c r="E116" s="756"/>
      <c r="F116" s="756"/>
      <c r="G116" s="756"/>
      <c r="H116" s="756"/>
      <c r="I116" s="756"/>
      <c r="J116" s="757"/>
      <c r="K116" s="510"/>
    </row>
    <row r="117" spans="1:11" ht="32.25" customHeight="1">
      <c r="A117" s="413"/>
      <c r="B117" s="829" t="s">
        <v>413</v>
      </c>
      <c r="C117" s="756"/>
      <c r="D117" s="756"/>
      <c r="E117" s="756"/>
      <c r="F117" s="756"/>
      <c r="G117" s="756"/>
      <c r="H117" s="756"/>
      <c r="I117" s="756"/>
      <c r="J117" s="757"/>
      <c r="K117" s="579"/>
    </row>
    <row r="118" spans="1:11" ht="32.25" customHeight="1">
      <c r="A118" s="413"/>
      <c r="B118" s="494">
        <v>3</v>
      </c>
      <c r="C118" s="835" t="s">
        <v>414</v>
      </c>
      <c r="D118" s="756"/>
      <c r="E118" s="756"/>
      <c r="F118" s="756"/>
      <c r="G118" s="756"/>
      <c r="H118" s="756"/>
      <c r="I118" s="757"/>
      <c r="J118" s="494" t="s">
        <v>370</v>
      </c>
      <c r="K118" s="580"/>
    </row>
    <row r="119" spans="1:11" ht="57" customHeight="1">
      <c r="A119" s="413"/>
      <c r="B119" s="422" t="s">
        <v>264</v>
      </c>
      <c r="C119" s="791" t="s">
        <v>999</v>
      </c>
      <c r="D119" s="756"/>
      <c r="E119" s="756"/>
      <c r="F119" s="756"/>
      <c r="G119" s="756"/>
      <c r="H119" s="756"/>
      <c r="I119" s="757"/>
      <c r="J119" s="484">
        <f>ROUND((($J$58/12)+($J$70/12)+(J58/12/12)+($J$71/12))*(30/30)*0.05,2)</f>
        <v>5.55</v>
      </c>
      <c r="K119" s="577"/>
    </row>
    <row r="120" spans="1:11" ht="15">
      <c r="A120" s="413"/>
      <c r="B120" s="422" t="s">
        <v>265</v>
      </c>
      <c r="C120" s="791" t="s">
        <v>416</v>
      </c>
      <c r="D120" s="756"/>
      <c r="E120" s="756"/>
      <c r="F120" s="756"/>
      <c r="G120" s="756"/>
      <c r="H120" s="756"/>
      <c r="I120" s="757"/>
      <c r="J120" s="484">
        <f>ROUND($I$85*J119,2)</f>
        <v>0.44</v>
      </c>
      <c r="K120" s="577"/>
    </row>
    <row r="121" spans="1:11" ht="32.25" customHeight="1">
      <c r="A121" s="413"/>
      <c r="B121" s="422" t="s">
        <v>266</v>
      </c>
      <c r="C121" s="791" t="s">
        <v>1000</v>
      </c>
      <c r="D121" s="756"/>
      <c r="E121" s="756"/>
      <c r="F121" s="756"/>
      <c r="G121" s="756"/>
      <c r="H121" s="756"/>
      <c r="I121" s="757"/>
      <c r="J121" s="484">
        <f>ROUND(((7/30)/$I$11)*$J$58*1,2)</f>
        <v>12.99</v>
      </c>
      <c r="K121" s="577"/>
    </row>
    <row r="122" spans="1:11" ht="32.25" customHeight="1">
      <c r="A122" s="413"/>
      <c r="B122" s="422" t="s">
        <v>267</v>
      </c>
      <c r="C122" s="791" t="s">
        <v>418</v>
      </c>
      <c r="D122" s="756"/>
      <c r="E122" s="756"/>
      <c r="F122" s="756"/>
      <c r="G122" s="756"/>
      <c r="H122" s="756"/>
      <c r="I122" s="757"/>
      <c r="J122" s="484">
        <f>ROUND($I$86*J121,2)</f>
        <v>4.78</v>
      </c>
      <c r="K122" s="577"/>
    </row>
    <row r="123" spans="1:11" ht="55.5" customHeight="1">
      <c r="A123" s="413"/>
      <c r="B123" s="422" t="s">
        <v>268</v>
      </c>
      <c r="C123" s="791" t="s">
        <v>1001</v>
      </c>
      <c r="D123" s="756"/>
      <c r="E123" s="756"/>
      <c r="F123" s="756"/>
      <c r="G123" s="756"/>
      <c r="H123" s="757"/>
      <c r="I123" s="512">
        <v>0.04</v>
      </c>
      <c r="J123" s="484">
        <f>ROUND(J58*I123,2)</f>
        <v>44.53</v>
      </c>
      <c r="K123" s="577"/>
    </row>
    <row r="124" spans="1:11" ht="15">
      <c r="A124" s="413"/>
      <c r="B124" s="818" t="s">
        <v>420</v>
      </c>
      <c r="C124" s="756"/>
      <c r="D124" s="756"/>
      <c r="E124" s="756"/>
      <c r="F124" s="756"/>
      <c r="G124" s="756"/>
      <c r="H124" s="756"/>
      <c r="I124" s="757"/>
      <c r="J124" s="477">
        <f>SUM(J119:J123)</f>
        <v>68.290000000000006</v>
      </c>
      <c r="K124" s="577"/>
    </row>
    <row r="125" spans="1:11" ht="15">
      <c r="A125" s="413"/>
      <c r="B125" s="819"/>
      <c r="C125" s="756"/>
      <c r="D125" s="756"/>
      <c r="E125" s="756"/>
      <c r="F125" s="756"/>
      <c r="G125" s="756"/>
      <c r="H125" s="756"/>
      <c r="I125" s="756"/>
      <c r="J125" s="757"/>
      <c r="K125" s="581"/>
    </row>
    <row r="126" spans="1:11" ht="32.25" customHeight="1">
      <c r="A126" s="413"/>
      <c r="B126" s="829" t="s">
        <v>421</v>
      </c>
      <c r="C126" s="756"/>
      <c r="D126" s="756"/>
      <c r="E126" s="756"/>
      <c r="F126" s="756"/>
      <c r="G126" s="756"/>
      <c r="H126" s="756"/>
      <c r="I126" s="756"/>
      <c r="J126" s="757"/>
      <c r="K126" s="511"/>
    </row>
    <row r="127" spans="1:11" ht="32.25" customHeight="1">
      <c r="A127" s="413"/>
      <c r="B127" s="832" t="s">
        <v>422</v>
      </c>
      <c r="C127" s="756"/>
      <c r="D127" s="756"/>
      <c r="E127" s="756"/>
      <c r="F127" s="756"/>
      <c r="G127" s="756"/>
      <c r="H127" s="756"/>
      <c r="I127" s="756"/>
      <c r="J127" s="757"/>
      <c r="K127" s="444"/>
    </row>
    <row r="128" spans="1:11" ht="60.75" customHeight="1">
      <c r="A128" s="413"/>
      <c r="B128" s="831" t="s">
        <v>1002</v>
      </c>
      <c r="C128" s="756"/>
      <c r="D128" s="756"/>
      <c r="E128" s="756"/>
      <c r="F128" s="756"/>
      <c r="G128" s="756"/>
      <c r="H128" s="756"/>
      <c r="I128" s="756"/>
      <c r="J128" s="757"/>
      <c r="K128" s="471"/>
    </row>
    <row r="129" spans="1:11" ht="42.75" customHeight="1">
      <c r="A129" s="413"/>
      <c r="B129" s="513" t="s">
        <v>424</v>
      </c>
      <c r="C129" s="514">
        <f>J58</f>
        <v>1113.125</v>
      </c>
      <c r="D129" s="515" t="s">
        <v>425</v>
      </c>
      <c r="E129" s="513" t="s">
        <v>1003</v>
      </c>
      <c r="F129" s="514">
        <f>J115-J92-J97</f>
        <v>582.54</v>
      </c>
      <c r="G129" s="515" t="s">
        <v>425</v>
      </c>
      <c r="H129" s="513" t="s">
        <v>427</v>
      </c>
      <c r="I129" s="514">
        <f>J124</f>
        <v>68.290000000000006</v>
      </c>
      <c r="J129" s="516">
        <f>C129+F129+I129</f>
        <v>1763.9549999999999</v>
      </c>
      <c r="K129" s="517"/>
    </row>
    <row r="130" spans="1:11" ht="15">
      <c r="A130" s="413"/>
      <c r="B130" s="882"/>
      <c r="C130" s="756"/>
      <c r="D130" s="756"/>
      <c r="E130" s="756"/>
      <c r="F130" s="756"/>
      <c r="G130" s="756"/>
      <c r="H130" s="756"/>
      <c r="I130" s="756"/>
      <c r="J130" s="757"/>
      <c r="K130" s="518"/>
    </row>
    <row r="131" spans="1:11" ht="32.25" customHeight="1">
      <c r="A131" s="413"/>
      <c r="B131" s="881" t="s">
        <v>428</v>
      </c>
      <c r="C131" s="756"/>
      <c r="D131" s="756"/>
      <c r="E131" s="756"/>
      <c r="F131" s="756"/>
      <c r="G131" s="756"/>
      <c r="H131" s="756"/>
      <c r="I131" s="756"/>
      <c r="J131" s="757"/>
      <c r="K131" s="519"/>
    </row>
    <row r="132" spans="1:11" ht="32.25" customHeight="1">
      <c r="A132" s="413"/>
      <c r="B132" s="520" t="s">
        <v>429</v>
      </c>
      <c r="C132" s="835" t="s">
        <v>430</v>
      </c>
      <c r="D132" s="756"/>
      <c r="E132" s="756"/>
      <c r="F132" s="756"/>
      <c r="G132" s="756"/>
      <c r="H132" s="756"/>
      <c r="I132" s="757"/>
      <c r="J132" s="520" t="s">
        <v>370</v>
      </c>
      <c r="K132" s="582"/>
    </row>
    <row r="133" spans="1:11" ht="57.75" customHeight="1">
      <c r="A133" s="413"/>
      <c r="B133" s="422" t="s">
        <v>264</v>
      </c>
      <c r="C133" s="839" t="s">
        <v>1004</v>
      </c>
      <c r="D133" s="756"/>
      <c r="E133" s="756"/>
      <c r="F133" s="756"/>
      <c r="G133" s="756"/>
      <c r="H133" s="522">
        <v>9.0749999999999997E-2</v>
      </c>
      <c r="I133" s="473">
        <f>I86</f>
        <v>0.36800000000000005</v>
      </c>
      <c r="J133" s="484">
        <f>ROUND(H133*J58,2)*(1+I133)</f>
        <v>138.19535999999999</v>
      </c>
      <c r="K133" s="577"/>
    </row>
    <row r="134" spans="1:11" ht="32.25" customHeight="1">
      <c r="A134" s="413"/>
      <c r="B134" s="422" t="s">
        <v>265</v>
      </c>
      <c r="C134" s="791" t="s">
        <v>1005</v>
      </c>
      <c r="D134" s="756"/>
      <c r="E134" s="756"/>
      <c r="F134" s="756"/>
      <c r="G134" s="756"/>
      <c r="H134" s="756"/>
      <c r="I134" s="757"/>
      <c r="J134" s="484">
        <f>ROUND((1/30)/12*(J129),2)</f>
        <v>4.9000000000000004</v>
      </c>
      <c r="K134" s="577"/>
    </row>
    <row r="135" spans="1:11" ht="32.25" customHeight="1">
      <c r="A135" s="413"/>
      <c r="B135" s="422" t="s">
        <v>266</v>
      </c>
      <c r="C135" s="791" t="s">
        <v>1006</v>
      </c>
      <c r="D135" s="756"/>
      <c r="E135" s="756"/>
      <c r="F135" s="756"/>
      <c r="G135" s="756"/>
      <c r="H135" s="756"/>
      <c r="I135" s="757"/>
      <c r="J135" s="484">
        <f>ROUND((5/30)/12*0.015*(J129),2)</f>
        <v>0.37</v>
      </c>
      <c r="K135" s="577"/>
    </row>
    <row r="136" spans="1:11" ht="32.25" customHeight="1">
      <c r="A136" s="413"/>
      <c r="B136" s="422" t="s">
        <v>267</v>
      </c>
      <c r="C136" s="791" t="s">
        <v>1007</v>
      </c>
      <c r="D136" s="756"/>
      <c r="E136" s="756"/>
      <c r="F136" s="756"/>
      <c r="G136" s="756"/>
      <c r="H136" s="756"/>
      <c r="I136" s="757"/>
      <c r="J136" s="484">
        <f>ROUND(((15/30)/12)*0.0078*(J129),2)</f>
        <v>0.56999999999999995</v>
      </c>
      <c r="K136" s="577"/>
    </row>
    <row r="137" spans="1:11" ht="40.5" customHeight="1">
      <c r="A137" s="413"/>
      <c r="B137" s="523" t="s">
        <v>268</v>
      </c>
      <c r="C137" s="883" t="s">
        <v>1008</v>
      </c>
      <c r="D137" s="756"/>
      <c r="E137" s="756"/>
      <c r="F137" s="756"/>
      <c r="G137" s="756"/>
      <c r="H137" s="756"/>
      <c r="I137" s="757"/>
      <c r="J137" s="524">
        <f>ROUND(((((C129+C129/3)+(I86)*(C129+C129/3))*(4/12))/12)*0.02,2) + ((J106 -J92-J97+ J124)*4/12)*0.02</f>
        <v>1.5852666666666666</v>
      </c>
      <c r="K137" s="583"/>
    </row>
    <row r="138" spans="1:11" ht="57.75" customHeight="1">
      <c r="A138" s="413"/>
      <c r="B138" s="422" t="s">
        <v>269</v>
      </c>
      <c r="C138" s="791" t="s">
        <v>1009</v>
      </c>
      <c r="D138" s="756"/>
      <c r="E138" s="756"/>
      <c r="F138" s="756"/>
      <c r="G138" s="756"/>
      <c r="H138" s="756"/>
      <c r="I138" s="757"/>
      <c r="J138" s="484">
        <f>ROUND(((3/30)/12)*(J129),2)</f>
        <v>14.7</v>
      </c>
      <c r="K138" s="577"/>
    </row>
    <row r="139" spans="1:11" ht="15">
      <c r="A139" s="413"/>
      <c r="B139" s="818" t="s">
        <v>373</v>
      </c>
      <c r="C139" s="756"/>
      <c r="D139" s="756"/>
      <c r="E139" s="756"/>
      <c r="F139" s="756"/>
      <c r="G139" s="756"/>
      <c r="H139" s="756"/>
      <c r="I139" s="757"/>
      <c r="J139" s="477">
        <f>SUM(J133:J138)</f>
        <v>160.32062666666664</v>
      </c>
      <c r="K139" s="577"/>
    </row>
    <row r="140" spans="1:11" ht="15">
      <c r="A140" s="413"/>
      <c r="B140" s="819"/>
      <c r="C140" s="756"/>
      <c r="D140" s="756"/>
      <c r="E140" s="756"/>
      <c r="F140" s="756"/>
      <c r="G140" s="756"/>
      <c r="H140" s="756"/>
      <c r="I140" s="756"/>
      <c r="J140" s="757"/>
      <c r="K140" s="581"/>
    </row>
    <row r="141" spans="1:11" ht="32.25" customHeight="1">
      <c r="A141" s="413"/>
      <c r="B141" s="831" t="s">
        <v>437</v>
      </c>
      <c r="C141" s="756"/>
      <c r="D141" s="756"/>
      <c r="E141" s="756"/>
      <c r="F141" s="756"/>
      <c r="G141" s="756"/>
      <c r="H141" s="756"/>
      <c r="I141" s="756"/>
      <c r="J141" s="757"/>
      <c r="K141" s="576"/>
    </row>
    <row r="142" spans="1:11" ht="15">
      <c r="A142" s="413"/>
      <c r="B142" s="482" t="s">
        <v>438</v>
      </c>
      <c r="C142" s="838" t="s">
        <v>439</v>
      </c>
      <c r="D142" s="756"/>
      <c r="E142" s="756"/>
      <c r="F142" s="756"/>
      <c r="G142" s="756"/>
      <c r="H142" s="756"/>
      <c r="I142" s="757"/>
      <c r="J142" s="526" t="s">
        <v>370</v>
      </c>
      <c r="K142" s="584"/>
    </row>
    <row r="143" spans="1:11" ht="15">
      <c r="A143" s="413"/>
      <c r="B143" s="431" t="s">
        <v>264</v>
      </c>
      <c r="C143" s="839" t="s">
        <v>440</v>
      </c>
      <c r="D143" s="756"/>
      <c r="E143" s="756"/>
      <c r="F143" s="756"/>
      <c r="G143" s="756"/>
      <c r="H143" s="756"/>
      <c r="I143" s="757"/>
      <c r="J143" s="507">
        <v>0</v>
      </c>
      <c r="K143" s="585"/>
    </row>
    <row r="144" spans="1:11" ht="15">
      <c r="A144" s="413"/>
      <c r="B144" s="833" t="s">
        <v>373</v>
      </c>
      <c r="C144" s="756"/>
      <c r="D144" s="756"/>
      <c r="E144" s="756"/>
      <c r="F144" s="756"/>
      <c r="G144" s="756"/>
      <c r="H144" s="756"/>
      <c r="I144" s="757"/>
      <c r="J144" s="509">
        <v>0</v>
      </c>
      <c r="K144" s="585"/>
    </row>
    <row r="145" spans="1:11" ht="15">
      <c r="A145" s="413"/>
      <c r="B145" s="884"/>
      <c r="C145" s="756"/>
      <c r="D145" s="756"/>
      <c r="E145" s="756"/>
      <c r="F145" s="756"/>
      <c r="G145" s="756"/>
      <c r="H145" s="756"/>
      <c r="I145" s="756"/>
      <c r="J145" s="757"/>
      <c r="K145" s="586"/>
    </row>
    <row r="146" spans="1:11" ht="32.25" customHeight="1">
      <c r="A146" s="413"/>
      <c r="B146" s="837" t="s">
        <v>441</v>
      </c>
      <c r="C146" s="756"/>
      <c r="D146" s="756"/>
      <c r="E146" s="756"/>
      <c r="F146" s="756"/>
      <c r="G146" s="756"/>
      <c r="H146" s="756"/>
      <c r="I146" s="756"/>
      <c r="J146" s="757"/>
      <c r="K146" s="575"/>
    </row>
    <row r="147" spans="1:11" ht="15">
      <c r="A147" s="413"/>
      <c r="B147" s="482">
        <v>4</v>
      </c>
      <c r="C147" s="838" t="s">
        <v>442</v>
      </c>
      <c r="D147" s="756"/>
      <c r="E147" s="756"/>
      <c r="F147" s="756"/>
      <c r="G147" s="756"/>
      <c r="H147" s="756"/>
      <c r="I147" s="757"/>
      <c r="J147" s="526" t="s">
        <v>370</v>
      </c>
      <c r="K147" s="584"/>
    </row>
    <row r="148" spans="1:11" ht="15">
      <c r="A148" s="413"/>
      <c r="B148" s="431" t="s">
        <v>429</v>
      </c>
      <c r="C148" s="839" t="s">
        <v>430</v>
      </c>
      <c r="D148" s="756"/>
      <c r="E148" s="756"/>
      <c r="F148" s="756"/>
      <c r="G148" s="756"/>
      <c r="H148" s="756"/>
      <c r="I148" s="757"/>
      <c r="J148" s="507">
        <f>J139</f>
        <v>160.32062666666664</v>
      </c>
      <c r="K148" s="585"/>
    </row>
    <row r="149" spans="1:11" ht="15">
      <c r="A149" s="413"/>
      <c r="B149" s="431" t="s">
        <v>443</v>
      </c>
      <c r="C149" s="839" t="s">
        <v>439</v>
      </c>
      <c r="D149" s="756"/>
      <c r="E149" s="756"/>
      <c r="F149" s="756"/>
      <c r="G149" s="756"/>
      <c r="H149" s="756"/>
      <c r="I149" s="757"/>
      <c r="J149" s="507">
        <f>J144</f>
        <v>0</v>
      </c>
      <c r="K149" s="585"/>
    </row>
    <row r="150" spans="1:11" ht="15">
      <c r="A150" s="413"/>
      <c r="B150" s="833" t="s">
        <v>373</v>
      </c>
      <c r="C150" s="756"/>
      <c r="D150" s="756"/>
      <c r="E150" s="756"/>
      <c r="F150" s="756"/>
      <c r="G150" s="756"/>
      <c r="H150" s="756"/>
      <c r="I150" s="757"/>
      <c r="J150" s="509">
        <f>SUM(J148+J149)</f>
        <v>160.32062666666664</v>
      </c>
      <c r="K150" s="585"/>
    </row>
    <row r="151" spans="1:11" ht="15">
      <c r="A151" s="413"/>
      <c r="B151" s="884"/>
      <c r="C151" s="756"/>
      <c r="D151" s="756"/>
      <c r="E151" s="756"/>
      <c r="F151" s="756"/>
      <c r="G151" s="756"/>
      <c r="H151" s="756"/>
      <c r="I151" s="756"/>
      <c r="J151" s="757"/>
      <c r="K151" s="586"/>
    </row>
    <row r="152" spans="1:11" ht="15.75">
      <c r="A152" s="413"/>
      <c r="B152" s="829" t="s">
        <v>444</v>
      </c>
      <c r="C152" s="756"/>
      <c r="D152" s="756"/>
      <c r="E152" s="756"/>
      <c r="F152" s="756"/>
      <c r="G152" s="756"/>
      <c r="H152" s="756"/>
      <c r="I152" s="756"/>
      <c r="J152" s="757"/>
      <c r="K152" s="511"/>
    </row>
    <row r="153" spans="1:11" ht="15">
      <c r="A153" s="413"/>
      <c r="B153" s="494">
        <v>3</v>
      </c>
      <c r="C153" s="835" t="s">
        <v>445</v>
      </c>
      <c r="D153" s="756"/>
      <c r="E153" s="756"/>
      <c r="F153" s="756"/>
      <c r="G153" s="756"/>
      <c r="H153" s="756"/>
      <c r="I153" s="757"/>
      <c r="J153" s="494" t="s">
        <v>370</v>
      </c>
      <c r="K153" s="580"/>
    </row>
    <row r="154" spans="1:11" ht="15">
      <c r="A154" s="413"/>
      <c r="B154" s="422" t="s">
        <v>264</v>
      </c>
      <c r="C154" s="791" t="s">
        <v>547</v>
      </c>
      <c r="D154" s="756"/>
      <c r="E154" s="756"/>
      <c r="F154" s="756"/>
      <c r="G154" s="756"/>
      <c r="H154" s="756"/>
      <c r="I154" s="757"/>
      <c r="J154" s="484">
        <f>'Uniformes - EPIs_TODOS'!G10+'Uniformes - EPIs_TODOS'!G20</f>
        <v>35.909999999999997</v>
      </c>
      <c r="K154" s="577"/>
    </row>
    <row r="155" spans="1:11" ht="15">
      <c r="A155" s="413"/>
      <c r="B155" s="422" t="s">
        <v>265</v>
      </c>
      <c r="C155" s="791" t="s">
        <v>548</v>
      </c>
      <c r="D155" s="756"/>
      <c r="E155" s="756"/>
      <c r="F155" s="756"/>
      <c r="G155" s="756"/>
      <c r="H155" s="756"/>
      <c r="I155" s="757"/>
      <c r="J155" s="484">
        <v>0</v>
      </c>
      <c r="K155" s="478"/>
    </row>
    <row r="156" spans="1:11" ht="15">
      <c r="A156" s="413"/>
      <c r="B156" s="422" t="s">
        <v>266</v>
      </c>
      <c r="C156" s="791" t="s">
        <v>408</v>
      </c>
      <c r="D156" s="756"/>
      <c r="E156" s="756"/>
      <c r="F156" s="756"/>
      <c r="G156" s="756"/>
      <c r="H156" s="756"/>
      <c r="I156" s="757"/>
      <c r="J156" s="484" t="s">
        <v>448</v>
      </c>
      <c r="K156" s="478"/>
    </row>
    <row r="157" spans="1:11" ht="15">
      <c r="A157" s="413"/>
      <c r="B157" s="818" t="s">
        <v>449</v>
      </c>
      <c r="C157" s="756"/>
      <c r="D157" s="756"/>
      <c r="E157" s="756"/>
      <c r="F157" s="756"/>
      <c r="G157" s="756"/>
      <c r="H157" s="756"/>
      <c r="I157" s="757"/>
      <c r="J157" s="477">
        <f>ROUND(SUM(J154:J156),2)</f>
        <v>35.909999999999997</v>
      </c>
      <c r="K157" s="478"/>
    </row>
    <row r="158" spans="1:11" ht="18">
      <c r="A158" s="413"/>
      <c r="B158" s="880"/>
      <c r="C158" s="756"/>
      <c r="D158" s="756"/>
      <c r="E158" s="756"/>
      <c r="F158" s="756"/>
      <c r="G158" s="756"/>
      <c r="H158" s="756"/>
      <c r="I158" s="756"/>
      <c r="J158" s="757"/>
      <c r="K158" s="587"/>
    </row>
    <row r="159" spans="1:11" ht="15">
      <c r="A159" s="413"/>
      <c r="B159" s="828" t="s">
        <v>450</v>
      </c>
      <c r="C159" s="756"/>
      <c r="D159" s="756"/>
      <c r="E159" s="756"/>
      <c r="F159" s="756"/>
      <c r="G159" s="756"/>
      <c r="H159" s="756"/>
      <c r="I159" s="756"/>
      <c r="J159" s="757"/>
      <c r="K159" s="588"/>
    </row>
    <row r="160" spans="1:11" ht="18">
      <c r="A160" s="413"/>
      <c r="B160" s="530"/>
      <c r="C160" s="531"/>
      <c r="D160" s="531"/>
      <c r="E160" s="531"/>
      <c r="F160" s="531"/>
      <c r="G160" s="531"/>
      <c r="H160" s="531"/>
      <c r="I160" s="531"/>
      <c r="J160" s="532"/>
      <c r="K160" s="250"/>
    </row>
    <row r="161" spans="1:11" ht="32.25" customHeight="1">
      <c r="A161" s="413"/>
      <c r="B161" s="829" t="s">
        <v>451</v>
      </c>
      <c r="C161" s="756"/>
      <c r="D161" s="756"/>
      <c r="E161" s="756"/>
      <c r="F161" s="756"/>
      <c r="G161" s="756"/>
      <c r="H161" s="756"/>
      <c r="I161" s="756"/>
      <c r="J161" s="757"/>
      <c r="K161" s="579"/>
    </row>
    <row r="162" spans="1:11" ht="32.25" customHeight="1">
      <c r="A162" s="413"/>
      <c r="B162" s="494">
        <v>6</v>
      </c>
      <c r="C162" s="835" t="s">
        <v>452</v>
      </c>
      <c r="D162" s="756"/>
      <c r="E162" s="756"/>
      <c r="F162" s="756"/>
      <c r="G162" s="756"/>
      <c r="H162" s="757"/>
      <c r="I162" s="506" t="s">
        <v>340</v>
      </c>
      <c r="J162" s="534" t="s">
        <v>378</v>
      </c>
      <c r="K162" s="535"/>
    </row>
    <row r="163" spans="1:11" ht="51" customHeight="1">
      <c r="A163" s="413"/>
      <c r="B163" s="850" t="s">
        <v>453</v>
      </c>
      <c r="C163" s="756"/>
      <c r="D163" s="756"/>
      <c r="E163" s="756"/>
      <c r="F163" s="756"/>
      <c r="G163" s="756"/>
      <c r="H163" s="757"/>
      <c r="I163" s="536" t="s">
        <v>311</v>
      </c>
      <c r="J163" s="537">
        <f>SUM(J63+J115+J124+J150+J157)</f>
        <v>1984.4456266666666</v>
      </c>
      <c r="K163" s="589"/>
    </row>
    <row r="164" spans="1:11" ht="15">
      <c r="A164" s="413"/>
      <c r="B164" s="422" t="s">
        <v>264</v>
      </c>
      <c r="C164" s="881" t="s">
        <v>454</v>
      </c>
      <c r="D164" s="756"/>
      <c r="E164" s="756"/>
      <c r="F164" s="756"/>
      <c r="G164" s="756"/>
      <c r="H164" s="757"/>
      <c r="I164" s="483">
        <f>'1-ABA-DE-CARREGAMENTO'!L85</f>
        <v>0.06</v>
      </c>
      <c r="J164" s="484">
        <f>ROUND(I164*J163,2)</f>
        <v>119.07</v>
      </c>
      <c r="K164" s="577"/>
    </row>
    <row r="165" spans="1:11" ht="56.25" customHeight="1">
      <c r="A165" s="413"/>
      <c r="B165" s="850" t="s">
        <v>455</v>
      </c>
      <c r="C165" s="756"/>
      <c r="D165" s="756"/>
      <c r="E165" s="756"/>
      <c r="F165" s="756"/>
      <c r="G165" s="756"/>
      <c r="H165" s="757"/>
      <c r="I165" s="538" t="s">
        <v>311</v>
      </c>
      <c r="J165" s="537">
        <f>SUM(J63+J115+J124+J150+J157+J164)</f>
        <v>2103.5156266666668</v>
      </c>
      <c r="K165" s="589"/>
    </row>
    <row r="166" spans="1:11" ht="15">
      <c r="A166" s="413"/>
      <c r="B166" s="422" t="s">
        <v>265</v>
      </c>
      <c r="C166" s="881" t="s">
        <v>237</v>
      </c>
      <c r="D166" s="756"/>
      <c r="E166" s="756"/>
      <c r="F166" s="756"/>
      <c r="G166" s="756"/>
      <c r="H166" s="757"/>
      <c r="I166" s="483">
        <f>'1-ABA-DE-CARREGAMENTO'!L86</f>
        <v>0.06</v>
      </c>
      <c r="J166" s="484">
        <f>ROUND(I166*J165,2)</f>
        <v>126.21</v>
      </c>
      <c r="K166" s="577"/>
    </row>
    <row r="167" spans="1:11" ht="51.75" customHeight="1">
      <c r="A167" s="413"/>
      <c r="B167" s="850" t="s">
        <v>456</v>
      </c>
      <c r="C167" s="756"/>
      <c r="D167" s="756"/>
      <c r="E167" s="756"/>
      <c r="F167" s="756"/>
      <c r="G167" s="756"/>
      <c r="H167" s="757"/>
      <c r="I167" s="538" t="s">
        <v>311</v>
      </c>
      <c r="J167" s="537">
        <f>SUM(J163+J164+J166)</f>
        <v>2229.7256266666668</v>
      </c>
      <c r="K167" s="589"/>
    </row>
    <row r="168" spans="1:11" ht="15.75">
      <c r="A168" s="413"/>
      <c r="B168" s="452" t="s">
        <v>266</v>
      </c>
      <c r="C168" s="829" t="s">
        <v>457</v>
      </c>
      <c r="D168" s="756"/>
      <c r="E168" s="756"/>
      <c r="F168" s="756"/>
      <c r="G168" s="756"/>
      <c r="H168" s="757"/>
      <c r="I168" s="539" t="s">
        <v>311</v>
      </c>
      <c r="J168" s="461" t="s">
        <v>311</v>
      </c>
      <c r="K168" s="573"/>
    </row>
    <row r="169" spans="1:11" ht="15">
      <c r="A169" s="413"/>
      <c r="B169" s="422"/>
      <c r="C169" s="791" t="s">
        <v>458</v>
      </c>
      <c r="D169" s="756"/>
      <c r="E169" s="756"/>
      <c r="F169" s="756"/>
      <c r="G169" s="756"/>
      <c r="H169" s="757"/>
      <c r="I169" s="539" t="s">
        <v>311</v>
      </c>
      <c r="J169" s="461" t="s">
        <v>311</v>
      </c>
      <c r="K169" s="573"/>
    </row>
    <row r="170" spans="1:11" ht="15.75">
      <c r="A170" s="413"/>
      <c r="B170" s="422"/>
      <c r="C170" s="817" t="s">
        <v>1010</v>
      </c>
      <c r="D170" s="756"/>
      <c r="E170" s="756"/>
      <c r="F170" s="756"/>
      <c r="G170" s="756"/>
      <c r="H170" s="757"/>
      <c r="I170" s="455">
        <f>'1-ABA-DE-CARREGAMENTO'!E28</f>
        <v>1.6500000000000001E-2</v>
      </c>
      <c r="J170" s="540">
        <f t="shared" ref="J170:J171" si="2">ROUND(($J$167/(1-$I$179))*I170,2)</f>
        <v>41.93</v>
      </c>
      <c r="K170" s="590"/>
    </row>
    <row r="171" spans="1:11" ht="32.25" customHeight="1">
      <c r="A171" s="413"/>
      <c r="B171" s="422"/>
      <c r="C171" s="817" t="s">
        <v>1011</v>
      </c>
      <c r="D171" s="756"/>
      <c r="E171" s="756"/>
      <c r="F171" s="756"/>
      <c r="G171" s="756"/>
      <c r="H171" s="757"/>
      <c r="I171" s="455">
        <f>'1-ABA-DE-CARREGAMENTO'!F28</f>
        <v>7.5999999999999998E-2</v>
      </c>
      <c r="J171" s="540">
        <f t="shared" si="2"/>
        <v>193.12</v>
      </c>
      <c r="K171" s="590"/>
    </row>
    <row r="172" spans="1:11" ht="32.25" customHeight="1">
      <c r="A172" s="413"/>
      <c r="B172" s="422"/>
      <c r="C172" s="791" t="s">
        <v>1012</v>
      </c>
      <c r="D172" s="756"/>
      <c r="E172" s="756"/>
      <c r="F172" s="756"/>
      <c r="G172" s="756"/>
      <c r="H172" s="757"/>
      <c r="I172" s="539" t="s">
        <v>311</v>
      </c>
      <c r="J172" s="461" t="s">
        <v>311</v>
      </c>
      <c r="K172" s="573"/>
    </row>
    <row r="173" spans="1:11" ht="32.25" customHeight="1">
      <c r="A173" s="413"/>
      <c r="B173" s="422"/>
      <c r="C173" s="791" t="s">
        <v>1013</v>
      </c>
      <c r="D173" s="756"/>
      <c r="E173" s="756"/>
      <c r="F173" s="756"/>
      <c r="G173" s="756"/>
      <c r="H173" s="757"/>
      <c r="I173" s="539" t="s">
        <v>311</v>
      </c>
      <c r="J173" s="461" t="s">
        <v>311</v>
      </c>
      <c r="K173" s="573"/>
    </row>
    <row r="174" spans="1:11" ht="15">
      <c r="A174" s="413"/>
      <c r="B174" s="422"/>
      <c r="C174" s="791" t="s">
        <v>463</v>
      </c>
      <c r="D174" s="756"/>
      <c r="E174" s="756"/>
      <c r="F174" s="756"/>
      <c r="G174" s="756"/>
      <c r="H174" s="756"/>
      <c r="I174" s="542" t="s">
        <v>311</v>
      </c>
      <c r="J174" s="543" t="s">
        <v>311</v>
      </c>
      <c r="K174" s="591"/>
    </row>
    <row r="175" spans="1:11" ht="15">
      <c r="A175" s="413"/>
      <c r="B175" s="422"/>
      <c r="C175" s="791" t="s">
        <v>464</v>
      </c>
      <c r="D175" s="756"/>
      <c r="E175" s="756"/>
      <c r="F175" s="756"/>
      <c r="G175" s="756"/>
      <c r="H175" s="756"/>
      <c r="I175" s="542" t="s">
        <v>311</v>
      </c>
      <c r="J175" s="543" t="s">
        <v>311</v>
      </c>
      <c r="K175" s="591"/>
    </row>
    <row r="176" spans="1:11" ht="15">
      <c r="A176" s="413"/>
      <c r="B176" s="422"/>
      <c r="C176" s="791" t="s">
        <v>1014</v>
      </c>
      <c r="D176" s="756"/>
      <c r="E176" s="756"/>
      <c r="F176" s="756"/>
      <c r="G176" s="756"/>
      <c r="H176" s="757"/>
      <c r="I176" s="483">
        <f>'1-ABA-DE-CARREGAMENTO'!D87</f>
        <v>0.03</v>
      </c>
      <c r="J176" s="540">
        <f>ROUND(($J$167/(1-$I$179))*I176,2)</f>
        <v>76.23</v>
      </c>
      <c r="K176" s="590"/>
    </row>
    <row r="177" spans="1:11" ht="15">
      <c r="A177" s="413"/>
      <c r="B177" s="818" t="s">
        <v>420</v>
      </c>
      <c r="C177" s="756"/>
      <c r="D177" s="756"/>
      <c r="E177" s="756"/>
      <c r="F177" s="756"/>
      <c r="G177" s="756"/>
      <c r="H177" s="756"/>
      <c r="I177" s="757"/>
      <c r="J177" s="477">
        <f>SUM(J164+J166+J170+J171+J176)</f>
        <v>556.55999999999995</v>
      </c>
      <c r="K177" s="577"/>
    </row>
    <row r="178" spans="1:11" ht="15">
      <c r="A178" s="413"/>
      <c r="B178" s="819"/>
      <c r="C178" s="756"/>
      <c r="D178" s="756"/>
      <c r="E178" s="756"/>
      <c r="F178" s="756"/>
      <c r="G178" s="756"/>
      <c r="H178" s="756"/>
      <c r="I178" s="756"/>
      <c r="J178" s="757"/>
      <c r="K178" s="581"/>
    </row>
    <row r="179" spans="1:11" ht="32.25" customHeight="1">
      <c r="A179" s="413"/>
      <c r="B179" s="820" t="s">
        <v>466</v>
      </c>
      <c r="C179" s="756"/>
      <c r="D179" s="756"/>
      <c r="E179" s="756"/>
      <c r="F179" s="756"/>
      <c r="G179" s="756"/>
      <c r="H179" s="757"/>
      <c r="I179" s="545">
        <f t="shared" ref="I179:J179" si="3">SUM(I170:I176)</f>
        <v>0.1225</v>
      </c>
      <c r="J179" s="537">
        <f t="shared" si="3"/>
        <v>311.28000000000003</v>
      </c>
      <c r="K179" s="589"/>
    </row>
    <row r="180" spans="1:11" ht="25.5" customHeight="1">
      <c r="A180" s="413"/>
      <c r="B180" s="821" t="s">
        <v>467</v>
      </c>
      <c r="C180" s="754"/>
      <c r="D180" s="824" t="s">
        <v>468</v>
      </c>
      <c r="E180" s="754"/>
      <c r="F180" s="754"/>
      <c r="G180" s="754"/>
      <c r="H180" s="754"/>
      <c r="I180" s="754"/>
      <c r="J180" s="801"/>
      <c r="K180" s="592"/>
    </row>
    <row r="181" spans="1:11" ht="20.25" customHeight="1">
      <c r="A181" s="413"/>
      <c r="B181" s="822"/>
      <c r="C181" s="754"/>
      <c r="D181" s="825" t="s">
        <v>469</v>
      </c>
      <c r="E181" s="754"/>
      <c r="F181" s="754"/>
      <c r="G181" s="754"/>
      <c r="H181" s="754"/>
      <c r="I181" s="754"/>
      <c r="J181" s="801"/>
      <c r="K181" s="593"/>
    </row>
    <row r="182" spans="1:11" ht="30.75" customHeight="1">
      <c r="A182" s="413"/>
      <c r="B182" s="823"/>
      <c r="C182" s="806"/>
      <c r="D182" s="826" t="s">
        <v>470</v>
      </c>
      <c r="E182" s="806"/>
      <c r="F182" s="806"/>
      <c r="G182" s="806"/>
      <c r="H182" s="806"/>
      <c r="I182" s="806"/>
      <c r="J182" s="807"/>
      <c r="K182" s="592"/>
    </row>
    <row r="183" spans="1:11" ht="15">
      <c r="A183" s="413"/>
      <c r="B183" s="827"/>
      <c r="C183" s="756"/>
      <c r="D183" s="756"/>
      <c r="E183" s="756"/>
      <c r="F183" s="756"/>
      <c r="G183" s="756"/>
      <c r="H183" s="756"/>
      <c r="I183" s="756"/>
      <c r="J183" s="757"/>
      <c r="K183" s="594"/>
    </row>
    <row r="184" spans="1:11" ht="32.25" customHeight="1">
      <c r="A184" s="413"/>
      <c r="B184" s="828" t="s">
        <v>471</v>
      </c>
      <c r="C184" s="756"/>
      <c r="D184" s="756"/>
      <c r="E184" s="756"/>
      <c r="F184" s="756"/>
      <c r="G184" s="756"/>
      <c r="H184" s="756"/>
      <c r="I184" s="756"/>
      <c r="J184" s="757"/>
      <c r="K184" s="427"/>
    </row>
    <row r="185" spans="1:11" ht="15">
      <c r="A185" s="413"/>
      <c r="B185" s="819"/>
      <c r="C185" s="756"/>
      <c r="D185" s="756"/>
      <c r="E185" s="756"/>
      <c r="F185" s="756"/>
      <c r="G185" s="756"/>
      <c r="H185" s="756"/>
      <c r="I185" s="756"/>
      <c r="J185" s="757"/>
      <c r="K185" s="581"/>
    </row>
    <row r="186" spans="1:11" ht="32.25" customHeight="1">
      <c r="A186" s="413"/>
      <c r="B186" s="829" t="s">
        <v>1015</v>
      </c>
      <c r="C186" s="756"/>
      <c r="D186" s="756"/>
      <c r="E186" s="756"/>
      <c r="F186" s="756"/>
      <c r="G186" s="756"/>
      <c r="H186" s="756"/>
      <c r="I186" s="756"/>
      <c r="J186" s="757"/>
      <c r="K186" s="511"/>
    </row>
    <row r="187" spans="1:11" ht="32.25" customHeight="1">
      <c r="A187" s="413"/>
      <c r="B187" s="830" t="s">
        <v>473</v>
      </c>
      <c r="C187" s="756"/>
      <c r="D187" s="756"/>
      <c r="E187" s="756"/>
      <c r="F187" s="756"/>
      <c r="G187" s="756"/>
      <c r="H187" s="756"/>
      <c r="I187" s="757"/>
      <c r="J187" s="506" t="s">
        <v>370</v>
      </c>
      <c r="K187" s="284"/>
    </row>
    <row r="188" spans="1:11" ht="15">
      <c r="A188" s="413"/>
      <c r="B188" s="549" t="s">
        <v>264</v>
      </c>
      <c r="C188" s="796" t="s">
        <v>474</v>
      </c>
      <c r="D188" s="756"/>
      <c r="E188" s="756"/>
      <c r="F188" s="756"/>
      <c r="G188" s="756"/>
      <c r="H188" s="756"/>
      <c r="I188" s="756"/>
      <c r="J188" s="484">
        <f>J63</f>
        <v>1113.125</v>
      </c>
      <c r="K188" s="478"/>
    </row>
    <row r="189" spans="1:11" ht="15">
      <c r="A189" s="413"/>
      <c r="B189" s="549" t="s">
        <v>265</v>
      </c>
      <c r="C189" s="796" t="s">
        <v>475</v>
      </c>
      <c r="D189" s="756"/>
      <c r="E189" s="756"/>
      <c r="F189" s="756"/>
      <c r="G189" s="756"/>
      <c r="H189" s="756"/>
      <c r="I189" s="756"/>
      <c r="J189" s="484">
        <f>J115</f>
        <v>606.79999999999995</v>
      </c>
      <c r="K189" s="478"/>
    </row>
    <row r="190" spans="1:11" ht="15">
      <c r="A190" s="413"/>
      <c r="B190" s="549" t="s">
        <v>266</v>
      </c>
      <c r="C190" s="796" t="s">
        <v>476</v>
      </c>
      <c r="D190" s="756"/>
      <c r="E190" s="756"/>
      <c r="F190" s="756"/>
      <c r="G190" s="756"/>
      <c r="H190" s="756"/>
      <c r="I190" s="756"/>
      <c r="J190" s="484">
        <f>J124</f>
        <v>68.290000000000006</v>
      </c>
      <c r="K190" s="478"/>
    </row>
    <row r="191" spans="1:11" ht="15">
      <c r="A191" s="413"/>
      <c r="B191" s="549" t="s">
        <v>267</v>
      </c>
      <c r="C191" s="796" t="s">
        <v>477</v>
      </c>
      <c r="D191" s="756"/>
      <c r="E191" s="756"/>
      <c r="F191" s="756"/>
      <c r="G191" s="756"/>
      <c r="H191" s="756"/>
      <c r="I191" s="756"/>
      <c r="J191" s="484">
        <f>J150</f>
        <v>160.32062666666664</v>
      </c>
      <c r="K191" s="478"/>
    </row>
    <row r="192" spans="1:11" ht="15">
      <c r="A192" s="413"/>
      <c r="B192" s="549" t="s">
        <v>268</v>
      </c>
      <c r="C192" s="796" t="s">
        <v>478</v>
      </c>
      <c r="D192" s="756"/>
      <c r="E192" s="756"/>
      <c r="F192" s="756"/>
      <c r="G192" s="756"/>
      <c r="H192" s="756"/>
      <c r="I192" s="756"/>
      <c r="J192" s="484">
        <f>J157</f>
        <v>35.909999999999997</v>
      </c>
      <c r="K192" s="478"/>
    </row>
    <row r="193" spans="1:11" ht="32.25" customHeight="1">
      <c r="A193" s="413"/>
      <c r="B193" s="797" t="s">
        <v>479</v>
      </c>
      <c r="C193" s="756"/>
      <c r="D193" s="756"/>
      <c r="E193" s="756"/>
      <c r="F193" s="756"/>
      <c r="G193" s="756"/>
      <c r="H193" s="756"/>
      <c r="I193" s="756"/>
      <c r="J193" s="477">
        <f>ROUND(SUM(J188:J192),2)</f>
        <v>1984.45</v>
      </c>
      <c r="K193" s="478"/>
    </row>
    <row r="194" spans="1:11" ht="15">
      <c r="A194" s="413"/>
      <c r="B194" s="550" t="s">
        <v>269</v>
      </c>
      <c r="C194" s="796" t="s">
        <v>451</v>
      </c>
      <c r="D194" s="756"/>
      <c r="E194" s="756"/>
      <c r="F194" s="756"/>
      <c r="G194" s="756"/>
      <c r="H194" s="756"/>
      <c r="I194" s="756"/>
      <c r="J194" s="484">
        <f>J177</f>
        <v>556.55999999999995</v>
      </c>
      <c r="K194" s="478"/>
    </row>
    <row r="195" spans="1:11" ht="32.25" customHeight="1">
      <c r="A195" s="413"/>
      <c r="B195" s="797" t="s">
        <v>480</v>
      </c>
      <c r="C195" s="756"/>
      <c r="D195" s="756"/>
      <c r="E195" s="756"/>
      <c r="F195" s="756"/>
      <c r="G195" s="756"/>
      <c r="H195" s="756"/>
      <c r="I195" s="756"/>
      <c r="J195" s="477">
        <f>J193+J194</f>
        <v>2541.0100000000002</v>
      </c>
      <c r="K195" s="478"/>
    </row>
    <row r="196" spans="1:11" ht="37.5" customHeight="1">
      <c r="A196" s="413"/>
      <c r="B196" s="798" t="s">
        <v>481</v>
      </c>
      <c r="C196" s="756"/>
      <c r="D196" s="756"/>
      <c r="E196" s="756"/>
      <c r="F196" s="756"/>
      <c r="G196" s="756"/>
      <c r="H196" s="756"/>
      <c r="I196" s="756"/>
      <c r="J196" s="757"/>
      <c r="K196" s="551"/>
    </row>
    <row r="197" spans="1:11" ht="15">
      <c r="A197" s="413"/>
      <c r="B197" s="886"/>
      <c r="C197" s="756"/>
      <c r="D197" s="756"/>
      <c r="E197" s="756"/>
      <c r="F197" s="756"/>
      <c r="G197" s="756"/>
      <c r="H197" s="756"/>
      <c r="I197" s="756"/>
      <c r="J197" s="757"/>
      <c r="K197" s="552"/>
    </row>
    <row r="198" spans="1:11" ht="15">
      <c r="A198" s="413"/>
      <c r="B198" s="553"/>
      <c r="C198" s="420"/>
      <c r="D198" s="420"/>
      <c r="E198" s="420"/>
      <c r="F198" s="420"/>
      <c r="G198" s="420"/>
      <c r="H198" s="420"/>
      <c r="I198" s="554"/>
      <c r="J198" s="555"/>
      <c r="K198" s="595"/>
    </row>
    <row r="199" spans="1:11" ht="32.25" customHeight="1">
      <c r="A199" s="413"/>
      <c r="B199" s="800" t="s">
        <v>482</v>
      </c>
      <c r="C199" s="754"/>
      <c r="D199" s="754"/>
      <c r="E199" s="754"/>
      <c r="F199" s="754"/>
      <c r="G199" s="754"/>
      <c r="H199" s="754"/>
      <c r="I199" s="754"/>
      <c r="J199" s="801"/>
      <c r="K199" s="421"/>
    </row>
    <row r="200" spans="1:11" ht="32.25" customHeight="1">
      <c r="A200" s="413"/>
      <c r="B200" s="795" t="s">
        <v>483</v>
      </c>
      <c r="C200" s="756"/>
      <c r="D200" s="756"/>
      <c r="E200" s="757"/>
      <c r="F200" s="795" t="s">
        <v>484</v>
      </c>
      <c r="G200" s="757"/>
      <c r="H200" s="506" t="s">
        <v>485</v>
      </c>
      <c r="I200" s="795" t="s">
        <v>486</v>
      </c>
      <c r="J200" s="757"/>
      <c r="K200" s="284"/>
    </row>
    <row r="201" spans="1:11" ht="32.25" hidden="1" customHeight="1" outlineLevel="1">
      <c r="A201" s="413"/>
      <c r="B201" s="791" t="s">
        <v>487</v>
      </c>
      <c r="C201" s="756"/>
      <c r="D201" s="756"/>
      <c r="E201" s="757"/>
      <c r="F201" s="789">
        <v>0</v>
      </c>
      <c r="G201" s="757"/>
      <c r="H201" s="556">
        <f t="shared" ref="H201:H202" si="4">E201*F201</f>
        <v>0</v>
      </c>
      <c r="I201" s="789">
        <f t="shared" ref="I201:I203" si="5">F201*H201</f>
        <v>0</v>
      </c>
      <c r="J201" s="757"/>
      <c r="K201" s="462"/>
    </row>
    <row r="202" spans="1:11" ht="32.25" hidden="1" customHeight="1" outlineLevel="1">
      <c r="A202" s="413"/>
      <c r="B202" s="791" t="s">
        <v>488</v>
      </c>
      <c r="C202" s="756"/>
      <c r="D202" s="756"/>
      <c r="E202" s="757"/>
      <c r="F202" s="789">
        <v>0</v>
      </c>
      <c r="G202" s="757"/>
      <c r="H202" s="556">
        <f t="shared" si="4"/>
        <v>0</v>
      </c>
      <c r="I202" s="789">
        <f t="shared" si="5"/>
        <v>0</v>
      </c>
      <c r="J202" s="757"/>
      <c r="K202" s="462"/>
    </row>
    <row r="203" spans="1:11" ht="32.25" customHeight="1" collapsed="1">
      <c r="A203" s="413"/>
      <c r="B203" s="792" t="str">
        <f>B3</f>
        <v>AUX.S.BUC_CBO.3224-15_20hs</v>
      </c>
      <c r="C203" s="756"/>
      <c r="D203" s="756"/>
      <c r="E203" s="757"/>
      <c r="F203" s="793">
        <f>J195</f>
        <v>2541.0100000000002</v>
      </c>
      <c r="G203" s="757"/>
      <c r="H203" s="556">
        <f>I17</f>
        <v>0</v>
      </c>
      <c r="I203" s="789">
        <f t="shared" si="5"/>
        <v>0</v>
      </c>
      <c r="J203" s="757"/>
      <c r="K203" s="462"/>
    </row>
    <row r="204" spans="1:11" ht="32.25" hidden="1" customHeight="1" outlineLevel="1">
      <c r="A204" s="413"/>
      <c r="B204" s="791" t="s">
        <v>489</v>
      </c>
      <c r="C204" s="756"/>
      <c r="D204" s="756"/>
      <c r="E204" s="757"/>
      <c r="F204" s="793">
        <v>0</v>
      </c>
      <c r="G204" s="757"/>
      <c r="H204" s="556">
        <f t="shared" ref="H204:I204" si="6">E204*G204</f>
        <v>0</v>
      </c>
      <c r="I204" s="789">
        <f t="shared" si="6"/>
        <v>0</v>
      </c>
      <c r="J204" s="757"/>
      <c r="K204" s="462"/>
    </row>
    <row r="205" spans="1:11" ht="32.25" hidden="1" customHeight="1" outlineLevel="1">
      <c r="A205" s="413"/>
      <c r="B205" s="791" t="s">
        <v>490</v>
      </c>
      <c r="C205" s="756"/>
      <c r="D205" s="756"/>
      <c r="E205" s="757"/>
      <c r="F205" s="793">
        <v>0</v>
      </c>
      <c r="G205" s="757"/>
      <c r="H205" s="556">
        <f t="shared" ref="H205:I205" si="7">E205*G205</f>
        <v>0</v>
      </c>
      <c r="I205" s="789">
        <f t="shared" si="7"/>
        <v>0</v>
      </c>
      <c r="J205" s="757"/>
      <c r="K205" s="462"/>
    </row>
    <row r="206" spans="1:11" ht="32.25" hidden="1" customHeight="1" outlineLevel="1">
      <c r="A206" s="413"/>
      <c r="B206" s="816" t="s">
        <v>1016</v>
      </c>
      <c r="C206" s="756"/>
      <c r="D206" s="756"/>
      <c r="E206" s="757"/>
      <c r="F206" s="789">
        <v>0</v>
      </c>
      <c r="G206" s="757"/>
      <c r="H206" s="556">
        <f t="shared" ref="H206:I206" si="8">E206*G206</f>
        <v>0</v>
      </c>
      <c r="I206" s="789">
        <f t="shared" si="8"/>
        <v>0</v>
      </c>
      <c r="J206" s="757"/>
      <c r="K206" s="462"/>
    </row>
    <row r="207" spans="1:11" ht="15.75" collapsed="1">
      <c r="A207" s="413"/>
      <c r="B207" s="794" t="s">
        <v>492</v>
      </c>
      <c r="C207" s="756"/>
      <c r="D207" s="756"/>
      <c r="E207" s="756"/>
      <c r="F207" s="756"/>
      <c r="G207" s="757"/>
      <c r="H207" s="557">
        <f>SUM(H201:H206)</f>
        <v>0</v>
      </c>
      <c r="I207" s="790">
        <f>SUM(I201:J206)</f>
        <v>0</v>
      </c>
      <c r="J207" s="757"/>
      <c r="K207" s="596"/>
    </row>
    <row r="208" spans="1:11" ht="15">
      <c r="A208" s="413"/>
      <c r="B208" s="802"/>
      <c r="C208" s="803"/>
      <c r="D208" s="803"/>
      <c r="E208" s="803"/>
      <c r="F208" s="803"/>
      <c r="G208" s="803"/>
      <c r="H208" s="803"/>
      <c r="I208" s="803"/>
      <c r="J208" s="804"/>
      <c r="K208" s="581"/>
    </row>
    <row r="209" spans="1:11" ht="32.25" customHeight="1">
      <c r="A209" s="413"/>
      <c r="B209" s="805" t="s">
        <v>493</v>
      </c>
      <c r="C209" s="806"/>
      <c r="D209" s="806"/>
      <c r="E209" s="806"/>
      <c r="F209" s="806"/>
      <c r="G209" s="806"/>
      <c r="H209" s="806"/>
      <c r="I209" s="806"/>
      <c r="J209" s="807"/>
      <c r="K209" s="427"/>
    </row>
    <row r="210" spans="1:11" ht="15">
      <c r="A210" s="413"/>
      <c r="B210" s="811"/>
      <c r="C210" s="756"/>
      <c r="D210" s="756"/>
      <c r="E210" s="756"/>
      <c r="F210" s="756"/>
      <c r="G210" s="756"/>
      <c r="H210" s="756"/>
      <c r="I210" s="756"/>
      <c r="J210" s="757"/>
      <c r="K210" s="597"/>
    </row>
    <row r="211" spans="1:11" ht="18">
      <c r="A211" s="413"/>
      <c r="B211" s="808" t="s">
        <v>494</v>
      </c>
      <c r="C211" s="756"/>
      <c r="D211" s="756"/>
      <c r="E211" s="756"/>
      <c r="F211" s="756"/>
      <c r="G211" s="757"/>
      <c r="H211" s="809">
        <f>$I$207</f>
        <v>0</v>
      </c>
      <c r="I211" s="756"/>
      <c r="J211" s="757"/>
      <c r="K211" s="559"/>
    </row>
    <row r="212" spans="1:11" ht="18">
      <c r="A212" s="413"/>
      <c r="B212" s="812"/>
      <c r="C212" s="760"/>
      <c r="D212" s="760"/>
      <c r="E212" s="760"/>
      <c r="F212" s="760"/>
      <c r="G212" s="760"/>
      <c r="H212" s="760"/>
      <c r="I212" s="760"/>
      <c r="J212" s="813"/>
      <c r="K212" s="598"/>
    </row>
    <row r="213" spans="1:11" ht="18">
      <c r="A213" s="413"/>
      <c r="B213" s="808" t="s">
        <v>495</v>
      </c>
      <c r="C213" s="756"/>
      <c r="D213" s="756"/>
      <c r="E213" s="756"/>
      <c r="F213" s="756"/>
      <c r="G213" s="757"/>
      <c r="H213" s="814">
        <f>$I$11</f>
        <v>20</v>
      </c>
      <c r="I213" s="756"/>
      <c r="J213" s="757"/>
      <c r="K213" s="560"/>
    </row>
    <row r="214" spans="1:11" ht="18">
      <c r="A214" s="413"/>
      <c r="B214" s="815"/>
      <c r="C214" s="756"/>
      <c r="D214" s="756"/>
      <c r="E214" s="756"/>
      <c r="F214" s="756"/>
      <c r="G214" s="756"/>
      <c r="H214" s="756"/>
      <c r="I214" s="756"/>
      <c r="J214" s="757"/>
      <c r="K214" s="561"/>
    </row>
    <row r="215" spans="1:11" ht="32.25" customHeight="1">
      <c r="A215" s="413"/>
      <c r="B215" s="808" t="s">
        <v>1017</v>
      </c>
      <c r="C215" s="756"/>
      <c r="D215" s="756"/>
      <c r="E215" s="756"/>
      <c r="F215" s="756"/>
      <c r="G215" s="757"/>
      <c r="H215" s="809">
        <f>ROUND(H211*H213,2)</f>
        <v>0</v>
      </c>
      <c r="I215" s="756"/>
      <c r="J215" s="757"/>
      <c r="K215" s="599"/>
    </row>
    <row r="216" spans="1:11" ht="15">
      <c r="A216" s="413"/>
      <c r="B216" s="810"/>
      <c r="C216" s="756"/>
      <c r="D216" s="756"/>
      <c r="E216" s="756"/>
      <c r="F216" s="756"/>
      <c r="G216" s="756"/>
      <c r="H216" s="756"/>
      <c r="I216" s="756"/>
      <c r="J216" s="757"/>
      <c r="K216" s="420"/>
    </row>
    <row r="217" spans="1:11" ht="32.25" customHeight="1">
      <c r="A217" s="413"/>
      <c r="B217" s="413"/>
      <c r="C217" s="413"/>
      <c r="D217" s="413"/>
      <c r="E217" s="413"/>
      <c r="F217" s="413"/>
      <c r="G217" s="413"/>
      <c r="H217" s="413"/>
      <c r="I217" s="413"/>
      <c r="J217" s="413"/>
      <c r="K217" s="413"/>
    </row>
    <row r="218" spans="1:11" ht="32.25" customHeight="1">
      <c r="A218" s="413"/>
      <c r="B218" s="413"/>
      <c r="C218" s="413"/>
      <c r="D218" s="413"/>
      <c r="E218" s="413"/>
      <c r="F218" s="413"/>
      <c r="G218" s="413"/>
      <c r="H218" s="413"/>
      <c r="I218" s="413"/>
      <c r="J218" s="413"/>
      <c r="K218" s="413"/>
    </row>
    <row r="219" spans="1:11" ht="32.25" customHeight="1">
      <c r="A219" s="413"/>
      <c r="B219" s="413"/>
      <c r="C219" s="413"/>
      <c r="D219" s="413"/>
      <c r="E219" s="413"/>
      <c r="F219" s="413"/>
      <c r="G219" s="413"/>
      <c r="H219" s="413"/>
      <c r="I219" s="413"/>
      <c r="J219" s="413"/>
      <c r="K219" s="413"/>
    </row>
    <row r="220" spans="1:11" ht="32.25" customHeight="1">
      <c r="A220" s="413"/>
      <c r="B220" s="413"/>
      <c r="C220" s="413"/>
      <c r="D220" s="413"/>
      <c r="E220" s="413"/>
      <c r="F220" s="413"/>
      <c r="G220" s="413"/>
      <c r="H220" s="413"/>
      <c r="I220" s="413"/>
      <c r="J220" s="413"/>
      <c r="K220" s="413"/>
    </row>
    <row r="221" spans="1:11" ht="32.25" customHeight="1">
      <c r="A221" s="413"/>
      <c r="B221" s="413"/>
      <c r="C221" s="413"/>
      <c r="D221" s="413"/>
      <c r="E221" s="413"/>
      <c r="F221" s="413"/>
      <c r="G221" s="413"/>
      <c r="H221" s="413"/>
      <c r="I221" s="413"/>
      <c r="J221" s="413"/>
      <c r="K221" s="413"/>
    </row>
    <row r="222" spans="1:11" ht="32.25" customHeight="1">
      <c r="A222" s="413"/>
      <c r="B222" s="413"/>
      <c r="C222" s="413"/>
      <c r="D222" s="413"/>
      <c r="E222" s="413"/>
      <c r="F222" s="413"/>
      <c r="G222" s="413"/>
      <c r="H222" s="413"/>
      <c r="I222" s="413"/>
      <c r="J222" s="413"/>
      <c r="K222" s="413"/>
    </row>
    <row r="223" spans="1:11" ht="32.25" customHeight="1">
      <c r="A223" s="413"/>
      <c r="B223" s="413"/>
      <c r="C223" s="413"/>
      <c r="D223" s="413"/>
      <c r="E223" s="413"/>
      <c r="F223" s="413"/>
      <c r="G223" s="413"/>
      <c r="H223" s="413"/>
      <c r="I223" s="413"/>
      <c r="J223" s="413"/>
      <c r="K223" s="413"/>
    </row>
    <row r="224" spans="1:11" ht="32.25" customHeight="1">
      <c r="A224" s="413"/>
      <c r="B224" s="413"/>
      <c r="C224" s="413"/>
      <c r="D224" s="413"/>
      <c r="E224" s="413"/>
      <c r="F224" s="413"/>
      <c r="G224" s="413"/>
      <c r="H224" s="413"/>
      <c r="I224" s="413"/>
      <c r="J224" s="413"/>
      <c r="K224" s="413"/>
    </row>
    <row r="225" spans="1:11" ht="32.25" customHeight="1">
      <c r="A225" s="413"/>
      <c r="B225" s="413"/>
      <c r="C225" s="413"/>
      <c r="D225" s="413"/>
      <c r="E225" s="413"/>
      <c r="F225" s="413"/>
      <c r="G225" s="413"/>
      <c r="H225" s="413"/>
      <c r="I225" s="413"/>
      <c r="J225" s="413"/>
      <c r="K225" s="413"/>
    </row>
    <row r="226" spans="1:11" ht="32.25" customHeight="1">
      <c r="A226" s="413"/>
      <c r="B226" s="413"/>
      <c r="C226" s="413"/>
      <c r="D226" s="413"/>
      <c r="E226" s="413"/>
      <c r="F226" s="413"/>
      <c r="G226" s="413"/>
      <c r="H226" s="413"/>
      <c r="I226" s="413"/>
      <c r="J226" s="413"/>
      <c r="K226" s="413"/>
    </row>
    <row r="227" spans="1:11" ht="32.25" customHeight="1">
      <c r="A227" s="413"/>
      <c r="B227" s="413"/>
      <c r="C227" s="413"/>
      <c r="D227" s="413"/>
      <c r="E227" s="413"/>
      <c r="F227" s="413"/>
      <c r="G227" s="413"/>
      <c r="H227" s="413"/>
      <c r="I227" s="413"/>
      <c r="J227" s="413"/>
      <c r="K227" s="413"/>
    </row>
    <row r="228" spans="1:11" ht="32.25" customHeight="1">
      <c r="A228" s="413"/>
      <c r="B228" s="413"/>
      <c r="C228" s="413"/>
      <c r="D228" s="413"/>
      <c r="E228" s="413"/>
      <c r="F228" s="413"/>
      <c r="G228" s="413"/>
      <c r="H228" s="413"/>
      <c r="I228" s="413"/>
      <c r="J228" s="413"/>
      <c r="K228" s="413"/>
    </row>
    <row r="229" spans="1:11" ht="32.25" customHeight="1">
      <c r="A229" s="413"/>
      <c r="B229" s="413"/>
      <c r="C229" s="413"/>
      <c r="D229" s="413"/>
      <c r="E229" s="413"/>
      <c r="F229" s="413"/>
      <c r="G229" s="413"/>
      <c r="H229" s="413"/>
      <c r="I229" s="413"/>
      <c r="J229" s="413"/>
      <c r="K229" s="413"/>
    </row>
    <row r="230" spans="1:11" ht="32.25" customHeight="1">
      <c r="A230" s="413"/>
      <c r="B230" s="413"/>
      <c r="C230" s="413"/>
      <c r="D230" s="413"/>
      <c r="E230" s="413"/>
      <c r="F230" s="413"/>
      <c r="G230" s="413"/>
      <c r="H230" s="413"/>
      <c r="I230" s="413"/>
      <c r="J230" s="413"/>
      <c r="K230" s="413"/>
    </row>
    <row r="231" spans="1:11" ht="32.25" customHeight="1">
      <c r="A231" s="413"/>
      <c r="B231" s="413"/>
      <c r="C231" s="413"/>
      <c r="D231" s="413"/>
      <c r="E231" s="413"/>
      <c r="F231" s="413"/>
      <c r="G231" s="413"/>
      <c r="H231" s="413"/>
      <c r="I231" s="413"/>
      <c r="J231" s="413"/>
      <c r="K231" s="413"/>
    </row>
    <row r="232" spans="1:11" ht="32.25" customHeight="1">
      <c r="A232" s="413"/>
      <c r="B232" s="413"/>
      <c r="C232" s="413"/>
      <c r="D232" s="413"/>
      <c r="E232" s="413"/>
      <c r="F232" s="413"/>
      <c r="G232" s="413"/>
      <c r="H232" s="413"/>
      <c r="I232" s="413"/>
      <c r="J232" s="413"/>
      <c r="K232" s="413"/>
    </row>
    <row r="233" spans="1:11" ht="32.25" customHeight="1">
      <c r="A233" s="413"/>
      <c r="B233" s="413"/>
      <c r="C233" s="413"/>
      <c r="D233" s="413"/>
      <c r="E233" s="413"/>
      <c r="F233" s="413"/>
      <c r="G233" s="413"/>
      <c r="H233" s="413"/>
      <c r="I233" s="413"/>
      <c r="J233" s="413"/>
      <c r="K233" s="413"/>
    </row>
    <row r="234" spans="1:11" ht="32.25" customHeight="1">
      <c r="A234" s="413"/>
      <c r="B234" s="413"/>
      <c r="C234" s="413"/>
      <c r="D234" s="413"/>
      <c r="E234" s="413"/>
      <c r="F234" s="413"/>
      <c r="G234" s="413"/>
      <c r="H234" s="413"/>
      <c r="I234" s="413"/>
      <c r="J234" s="413"/>
      <c r="K234" s="413"/>
    </row>
    <row r="235" spans="1:11" ht="32.25" customHeight="1">
      <c r="A235" s="413"/>
      <c r="B235" s="413"/>
      <c r="C235" s="413"/>
      <c r="D235" s="413"/>
      <c r="E235" s="413"/>
      <c r="F235" s="413"/>
      <c r="G235" s="413"/>
      <c r="H235" s="413"/>
      <c r="I235" s="413"/>
      <c r="J235" s="413"/>
      <c r="K235" s="413"/>
    </row>
    <row r="236" spans="1:11" ht="32.25" customHeight="1">
      <c r="A236" s="413"/>
      <c r="B236" s="413"/>
      <c r="C236" s="413"/>
      <c r="D236" s="413"/>
      <c r="E236" s="413"/>
      <c r="F236" s="413"/>
      <c r="G236" s="413"/>
      <c r="H236" s="413"/>
      <c r="I236" s="413"/>
      <c r="J236" s="413"/>
      <c r="K236" s="413"/>
    </row>
    <row r="237" spans="1:11" ht="32.25" customHeight="1">
      <c r="A237" s="413"/>
      <c r="B237" s="413"/>
      <c r="C237" s="413"/>
      <c r="D237" s="413"/>
      <c r="E237" s="413"/>
      <c r="F237" s="413"/>
      <c r="G237" s="413"/>
      <c r="H237" s="413"/>
      <c r="I237" s="413"/>
      <c r="J237" s="413"/>
      <c r="K237" s="413"/>
    </row>
    <row r="238" spans="1:11" ht="32.25" customHeight="1">
      <c r="A238" s="413"/>
      <c r="B238" s="413"/>
      <c r="C238" s="413"/>
      <c r="D238" s="413"/>
      <c r="E238" s="413"/>
      <c r="F238" s="413"/>
      <c r="G238" s="413"/>
      <c r="H238" s="413"/>
      <c r="I238" s="413"/>
      <c r="J238" s="413"/>
      <c r="K238" s="413"/>
    </row>
    <row r="239" spans="1:11" ht="32.25" customHeight="1">
      <c r="A239" s="413"/>
      <c r="B239" s="413"/>
      <c r="C239" s="413"/>
      <c r="D239" s="413"/>
      <c r="E239" s="413"/>
      <c r="F239" s="413"/>
      <c r="G239" s="413"/>
      <c r="H239" s="413"/>
      <c r="I239" s="413"/>
      <c r="J239" s="413"/>
      <c r="K239" s="413"/>
    </row>
    <row r="240" spans="1:11" ht="32.25" customHeight="1">
      <c r="A240" s="413"/>
      <c r="B240" s="413"/>
      <c r="C240" s="413"/>
      <c r="D240" s="413"/>
      <c r="E240" s="413"/>
      <c r="F240" s="413"/>
      <c r="G240" s="413"/>
      <c r="H240" s="413"/>
      <c r="I240" s="413"/>
      <c r="J240" s="413"/>
      <c r="K240" s="413"/>
    </row>
    <row r="241" spans="1:11" ht="32.25" customHeight="1">
      <c r="A241" s="413"/>
      <c r="B241" s="413"/>
      <c r="C241" s="413"/>
      <c r="D241" s="413"/>
      <c r="E241" s="413"/>
      <c r="F241" s="413"/>
      <c r="G241" s="413"/>
      <c r="H241" s="413"/>
      <c r="I241" s="413"/>
      <c r="J241" s="413"/>
      <c r="K241" s="413"/>
    </row>
    <row r="242" spans="1:11" ht="32.25" customHeight="1">
      <c r="A242" s="413"/>
      <c r="B242" s="413"/>
      <c r="C242" s="413"/>
      <c r="D242" s="413"/>
      <c r="E242" s="413"/>
      <c r="F242" s="413"/>
      <c r="G242" s="413"/>
      <c r="H242" s="413"/>
      <c r="I242" s="413"/>
      <c r="J242" s="413"/>
      <c r="K242" s="413"/>
    </row>
    <row r="243" spans="1:11" ht="32.25" customHeight="1">
      <c r="A243" s="413"/>
      <c r="B243" s="413"/>
      <c r="C243" s="413"/>
      <c r="D243" s="413"/>
      <c r="E243" s="413"/>
      <c r="F243" s="413"/>
      <c r="G243" s="413"/>
      <c r="H243" s="413"/>
      <c r="I243" s="413"/>
      <c r="J243" s="413"/>
      <c r="K243" s="413"/>
    </row>
    <row r="244" spans="1:11" ht="32.25" customHeight="1">
      <c r="A244" s="413"/>
      <c r="B244" s="413"/>
      <c r="C244" s="413"/>
      <c r="D244" s="413"/>
      <c r="E244" s="413"/>
      <c r="F244" s="413"/>
      <c r="G244" s="413"/>
      <c r="H244" s="413"/>
      <c r="I244" s="413"/>
      <c r="J244" s="413"/>
      <c r="K244" s="413"/>
    </row>
    <row r="245" spans="1:11" ht="32.25" customHeight="1">
      <c r="A245" s="413"/>
      <c r="B245" s="413"/>
      <c r="C245" s="413"/>
      <c r="D245" s="413"/>
      <c r="E245" s="413"/>
      <c r="F245" s="413"/>
      <c r="G245" s="413"/>
      <c r="H245" s="413"/>
      <c r="I245" s="413"/>
      <c r="J245" s="413"/>
      <c r="K245" s="413"/>
    </row>
    <row r="246" spans="1:11" ht="32.25" customHeight="1">
      <c r="A246" s="413"/>
      <c r="B246" s="413"/>
      <c r="C246" s="413"/>
      <c r="D246" s="413"/>
      <c r="E246" s="413"/>
      <c r="F246" s="413"/>
      <c r="G246" s="413"/>
      <c r="H246" s="413"/>
      <c r="I246" s="413"/>
      <c r="J246" s="413"/>
      <c r="K246" s="413"/>
    </row>
    <row r="247" spans="1:11" ht="32.25" customHeight="1">
      <c r="A247" s="413"/>
      <c r="B247" s="413"/>
      <c r="C247" s="413"/>
      <c r="D247" s="413"/>
      <c r="E247" s="413"/>
      <c r="F247" s="413"/>
      <c r="G247" s="413"/>
      <c r="H247" s="413"/>
      <c r="I247" s="413"/>
      <c r="J247" s="413"/>
      <c r="K247" s="413"/>
    </row>
    <row r="248" spans="1:11" ht="32.25" customHeight="1">
      <c r="A248" s="413"/>
      <c r="B248" s="413"/>
      <c r="C248" s="413"/>
      <c r="D248" s="413"/>
      <c r="E248" s="413"/>
      <c r="F248" s="413"/>
      <c r="G248" s="413"/>
      <c r="H248" s="413"/>
      <c r="I248" s="413"/>
      <c r="J248" s="413"/>
      <c r="K248" s="413"/>
    </row>
    <row r="249" spans="1:11" ht="32.25" customHeight="1">
      <c r="A249" s="413"/>
      <c r="B249" s="413"/>
      <c r="C249" s="413"/>
      <c r="D249" s="413"/>
      <c r="E249" s="413"/>
      <c r="F249" s="413"/>
      <c r="G249" s="413"/>
      <c r="H249" s="413"/>
      <c r="I249" s="413"/>
      <c r="J249" s="413"/>
      <c r="K249" s="413"/>
    </row>
    <row r="250" spans="1:11" ht="32.25" customHeight="1">
      <c r="A250" s="413"/>
      <c r="B250" s="413"/>
      <c r="C250" s="413"/>
      <c r="D250" s="413"/>
      <c r="E250" s="413"/>
      <c r="F250" s="413"/>
      <c r="G250" s="413"/>
      <c r="H250" s="413"/>
      <c r="I250" s="413"/>
      <c r="J250" s="413"/>
      <c r="K250" s="413"/>
    </row>
    <row r="251" spans="1:11" ht="32.25" customHeight="1">
      <c r="A251" s="413"/>
      <c r="B251" s="413"/>
      <c r="C251" s="413"/>
      <c r="D251" s="413"/>
      <c r="E251" s="413"/>
      <c r="F251" s="413"/>
      <c r="G251" s="413"/>
      <c r="H251" s="413"/>
      <c r="I251" s="413"/>
      <c r="J251" s="413"/>
      <c r="K251" s="413"/>
    </row>
    <row r="252" spans="1:11" ht="32.25" customHeight="1">
      <c r="A252" s="413"/>
      <c r="B252" s="413"/>
      <c r="C252" s="413"/>
      <c r="D252" s="413"/>
      <c r="E252" s="413"/>
      <c r="F252" s="413"/>
      <c r="G252" s="413"/>
      <c r="H252" s="413"/>
      <c r="I252" s="413"/>
      <c r="J252" s="413"/>
      <c r="K252" s="413"/>
    </row>
    <row r="253" spans="1:11" ht="32.25" customHeight="1">
      <c r="A253" s="413"/>
      <c r="B253" s="413"/>
      <c r="C253" s="413"/>
      <c r="D253" s="413"/>
      <c r="E253" s="413"/>
      <c r="F253" s="413"/>
      <c r="G253" s="413"/>
      <c r="H253" s="413"/>
      <c r="I253" s="413"/>
      <c r="J253" s="413"/>
      <c r="K253" s="413"/>
    </row>
    <row r="254" spans="1:11" ht="32.25" customHeight="1">
      <c r="A254" s="413"/>
      <c r="B254" s="413"/>
      <c r="C254" s="413"/>
      <c r="D254" s="413"/>
      <c r="E254" s="413"/>
      <c r="F254" s="413"/>
      <c r="G254" s="413"/>
      <c r="H254" s="413"/>
      <c r="I254" s="413"/>
      <c r="J254" s="413"/>
      <c r="K254" s="413"/>
    </row>
    <row r="255" spans="1:11" ht="32.25" customHeight="1">
      <c r="A255" s="413"/>
      <c r="B255" s="413"/>
      <c r="C255" s="413"/>
      <c r="D255" s="413"/>
      <c r="E255" s="413"/>
      <c r="F255" s="413"/>
      <c r="G255" s="413"/>
      <c r="H255" s="413"/>
      <c r="I255" s="413"/>
      <c r="J255" s="413"/>
      <c r="K255" s="413"/>
    </row>
    <row r="256" spans="1:11" ht="32.25" customHeight="1">
      <c r="A256" s="413"/>
      <c r="B256" s="413"/>
      <c r="C256" s="413"/>
      <c r="D256" s="413"/>
      <c r="E256" s="413"/>
      <c r="F256" s="413"/>
      <c r="G256" s="413"/>
      <c r="H256" s="413"/>
      <c r="I256" s="413"/>
      <c r="J256" s="413"/>
      <c r="K256" s="413"/>
    </row>
    <row r="257" spans="1:11" ht="32.25" customHeight="1">
      <c r="A257" s="413"/>
      <c r="B257" s="413"/>
      <c r="C257" s="413"/>
      <c r="D257" s="413"/>
      <c r="E257" s="413"/>
      <c r="F257" s="413"/>
      <c r="G257" s="413"/>
      <c r="H257" s="413"/>
      <c r="I257" s="413"/>
      <c r="J257" s="413"/>
      <c r="K257" s="413"/>
    </row>
    <row r="258" spans="1:11" ht="32.25" customHeight="1">
      <c r="A258" s="413"/>
      <c r="B258" s="413"/>
      <c r="C258" s="413"/>
      <c r="D258" s="413"/>
      <c r="E258" s="413"/>
      <c r="F258" s="413"/>
      <c r="G258" s="413"/>
      <c r="H258" s="413"/>
      <c r="I258" s="413"/>
      <c r="J258" s="413"/>
      <c r="K258" s="413"/>
    </row>
    <row r="259" spans="1:11" ht="32.25" customHeight="1">
      <c r="A259" s="413"/>
      <c r="B259" s="413"/>
      <c r="C259" s="413"/>
      <c r="D259" s="413"/>
      <c r="E259" s="413"/>
      <c r="F259" s="413"/>
      <c r="G259" s="413"/>
      <c r="H259" s="413"/>
      <c r="I259" s="413"/>
      <c r="J259" s="413"/>
      <c r="K259" s="413"/>
    </row>
    <row r="260" spans="1:11" ht="32.25" customHeight="1">
      <c r="A260" s="413"/>
      <c r="B260" s="413"/>
      <c r="C260" s="413"/>
      <c r="D260" s="413"/>
      <c r="E260" s="413"/>
      <c r="F260" s="413"/>
      <c r="G260" s="413"/>
      <c r="H260" s="413"/>
      <c r="I260" s="413"/>
      <c r="J260" s="413"/>
      <c r="K260" s="413"/>
    </row>
    <row r="261" spans="1:11" ht="32.25" customHeight="1">
      <c r="A261" s="413"/>
      <c r="B261" s="413"/>
      <c r="C261" s="413"/>
      <c r="D261" s="413"/>
      <c r="E261" s="413"/>
      <c r="F261" s="413"/>
      <c r="G261" s="413"/>
      <c r="H261" s="413"/>
      <c r="I261" s="413"/>
      <c r="J261" s="413"/>
      <c r="K261" s="413"/>
    </row>
    <row r="262" spans="1:11" ht="32.25" customHeight="1">
      <c r="A262" s="413"/>
      <c r="B262" s="413"/>
      <c r="C262" s="413"/>
      <c r="D262" s="413"/>
      <c r="E262" s="413"/>
      <c r="F262" s="413"/>
      <c r="G262" s="413"/>
      <c r="H262" s="413"/>
      <c r="I262" s="413"/>
      <c r="J262" s="413"/>
      <c r="K262" s="413"/>
    </row>
    <row r="263" spans="1:11" ht="32.25" customHeight="1">
      <c r="A263" s="413"/>
      <c r="B263" s="413"/>
      <c r="C263" s="413"/>
      <c r="D263" s="413"/>
      <c r="E263" s="413"/>
      <c r="F263" s="413"/>
      <c r="G263" s="413"/>
      <c r="H263" s="413"/>
      <c r="I263" s="413"/>
      <c r="J263" s="413"/>
      <c r="K263" s="413"/>
    </row>
    <row r="264" spans="1:11" ht="32.25" customHeight="1">
      <c r="A264" s="413"/>
      <c r="B264" s="413"/>
      <c r="C264" s="413"/>
      <c r="D264" s="413"/>
      <c r="E264" s="413"/>
      <c r="F264" s="413"/>
      <c r="G264" s="413"/>
      <c r="H264" s="413"/>
      <c r="I264" s="413"/>
      <c r="J264" s="413"/>
      <c r="K264" s="413"/>
    </row>
    <row r="265" spans="1:11" ht="32.25" customHeight="1">
      <c r="A265" s="413"/>
      <c r="B265" s="413"/>
      <c r="C265" s="413"/>
      <c r="D265" s="413"/>
      <c r="E265" s="413"/>
      <c r="F265" s="413"/>
      <c r="G265" s="413"/>
      <c r="H265" s="413"/>
      <c r="I265" s="413"/>
      <c r="J265" s="413"/>
      <c r="K265" s="413"/>
    </row>
    <row r="266" spans="1:11" ht="32.25" customHeight="1">
      <c r="A266" s="413"/>
      <c r="B266" s="413"/>
      <c r="C266" s="413"/>
      <c r="D266" s="413"/>
      <c r="E266" s="413"/>
      <c r="F266" s="413"/>
      <c r="G266" s="413"/>
      <c r="H266" s="413"/>
      <c r="I266" s="413"/>
      <c r="J266" s="413"/>
      <c r="K266" s="413"/>
    </row>
    <row r="267" spans="1:11" ht="32.25" customHeight="1">
      <c r="A267" s="413"/>
      <c r="B267" s="413"/>
      <c r="C267" s="413"/>
      <c r="D267" s="413"/>
      <c r="E267" s="413"/>
      <c r="F267" s="413"/>
      <c r="G267" s="413"/>
      <c r="H267" s="413"/>
      <c r="I267" s="413"/>
      <c r="J267" s="413"/>
      <c r="K267" s="413"/>
    </row>
    <row r="268" spans="1:11" ht="32.25" customHeight="1">
      <c r="A268" s="413"/>
      <c r="B268" s="413"/>
      <c r="C268" s="413"/>
      <c r="D268" s="413"/>
      <c r="E268" s="413"/>
      <c r="F268" s="413"/>
      <c r="G268" s="413"/>
      <c r="H268" s="413"/>
      <c r="I268" s="413"/>
      <c r="J268" s="413"/>
      <c r="K268" s="413"/>
    </row>
    <row r="269" spans="1:11" ht="32.25" customHeight="1">
      <c r="A269" s="413"/>
      <c r="B269" s="413"/>
      <c r="C269" s="413"/>
      <c r="D269" s="413"/>
      <c r="E269" s="413"/>
      <c r="F269" s="413"/>
      <c r="G269" s="413"/>
      <c r="H269" s="413"/>
      <c r="I269" s="413"/>
      <c r="J269" s="413"/>
      <c r="K269" s="413"/>
    </row>
    <row r="270" spans="1:11" ht="32.25" customHeight="1">
      <c r="A270" s="413"/>
      <c r="B270" s="413"/>
      <c r="C270" s="413"/>
      <c r="D270" s="413"/>
      <c r="E270" s="413"/>
      <c r="F270" s="413"/>
      <c r="G270" s="413"/>
      <c r="H270" s="413"/>
      <c r="I270" s="413"/>
      <c r="J270" s="413"/>
      <c r="K270" s="413"/>
    </row>
    <row r="271" spans="1:11" ht="32.25" customHeight="1">
      <c r="A271" s="413"/>
      <c r="B271" s="413"/>
      <c r="C271" s="413"/>
      <c r="D271" s="413"/>
      <c r="E271" s="413"/>
      <c r="F271" s="413"/>
      <c r="G271" s="413"/>
      <c r="H271" s="413"/>
      <c r="I271" s="413"/>
      <c r="J271" s="413"/>
      <c r="K271" s="413"/>
    </row>
    <row r="272" spans="1:11" ht="32.25" customHeight="1">
      <c r="A272" s="413"/>
      <c r="B272" s="413"/>
      <c r="C272" s="413"/>
      <c r="D272" s="413"/>
      <c r="E272" s="413"/>
      <c r="F272" s="413"/>
      <c r="G272" s="413"/>
      <c r="H272" s="413"/>
      <c r="I272" s="413"/>
      <c r="J272" s="413"/>
      <c r="K272" s="413"/>
    </row>
    <row r="273" spans="1:11" ht="32.25" customHeight="1">
      <c r="A273" s="413"/>
      <c r="B273" s="413"/>
      <c r="C273" s="413"/>
      <c r="D273" s="413"/>
      <c r="E273" s="413"/>
      <c r="F273" s="413"/>
      <c r="G273" s="413"/>
      <c r="H273" s="413"/>
      <c r="I273" s="413"/>
      <c r="J273" s="413"/>
      <c r="K273" s="413"/>
    </row>
    <row r="274" spans="1:11" ht="32.25" customHeight="1">
      <c r="A274" s="413"/>
      <c r="B274" s="413"/>
      <c r="C274" s="413"/>
      <c r="D274" s="413"/>
      <c r="E274" s="413"/>
      <c r="F274" s="413"/>
      <c r="G274" s="413"/>
      <c r="H274" s="413"/>
      <c r="I274" s="413"/>
      <c r="J274" s="413"/>
      <c r="K274" s="413"/>
    </row>
    <row r="275" spans="1:11" ht="32.25" customHeight="1">
      <c r="A275" s="413"/>
      <c r="B275" s="413"/>
      <c r="C275" s="413"/>
      <c r="D275" s="413"/>
      <c r="E275" s="413"/>
      <c r="F275" s="413"/>
      <c r="G275" s="413"/>
      <c r="H275" s="413"/>
      <c r="I275" s="413"/>
      <c r="J275" s="413"/>
      <c r="K275" s="413"/>
    </row>
    <row r="276" spans="1:11" ht="32.25" customHeight="1">
      <c r="A276" s="413"/>
      <c r="B276" s="413"/>
      <c r="C276" s="413"/>
      <c r="D276" s="413"/>
      <c r="E276" s="413"/>
      <c r="F276" s="413"/>
      <c r="G276" s="413"/>
      <c r="H276" s="413"/>
      <c r="I276" s="413"/>
      <c r="J276" s="413"/>
      <c r="K276" s="413"/>
    </row>
    <row r="277" spans="1:11" ht="32.25" customHeight="1">
      <c r="A277" s="413"/>
      <c r="B277" s="413"/>
      <c r="C277" s="413"/>
      <c r="D277" s="413"/>
      <c r="E277" s="413"/>
      <c r="F277" s="413"/>
      <c r="G277" s="413"/>
      <c r="H277" s="413"/>
      <c r="I277" s="413"/>
      <c r="J277" s="413"/>
      <c r="K277" s="413"/>
    </row>
    <row r="278" spans="1:11" ht="32.25" customHeight="1">
      <c r="A278" s="413"/>
      <c r="B278" s="413"/>
      <c r="C278" s="413"/>
      <c r="D278" s="413"/>
      <c r="E278" s="413"/>
      <c r="F278" s="413"/>
      <c r="G278" s="413"/>
      <c r="H278" s="413"/>
      <c r="I278" s="413"/>
      <c r="J278" s="413"/>
      <c r="K278" s="413"/>
    </row>
    <row r="279" spans="1:11" ht="32.25" customHeight="1">
      <c r="A279" s="413"/>
      <c r="B279" s="413"/>
      <c r="C279" s="413"/>
      <c r="D279" s="413"/>
      <c r="E279" s="413"/>
      <c r="F279" s="413"/>
      <c r="G279" s="413"/>
      <c r="H279" s="413"/>
      <c r="I279" s="413"/>
      <c r="J279" s="413"/>
      <c r="K279" s="413"/>
    </row>
    <row r="280" spans="1:11" ht="32.25" customHeight="1">
      <c r="A280" s="413"/>
      <c r="B280" s="413"/>
      <c r="C280" s="413"/>
      <c r="D280" s="413"/>
      <c r="E280" s="413"/>
      <c r="F280" s="413"/>
      <c r="G280" s="413"/>
      <c r="H280" s="413"/>
      <c r="I280" s="413"/>
      <c r="J280" s="413"/>
      <c r="K280" s="413"/>
    </row>
    <row r="281" spans="1:11" ht="32.25" customHeight="1">
      <c r="A281" s="413"/>
      <c r="B281" s="413"/>
      <c r="C281" s="413"/>
      <c r="D281" s="413"/>
      <c r="E281" s="413"/>
      <c r="F281" s="413"/>
      <c r="G281" s="413"/>
      <c r="H281" s="413"/>
      <c r="I281" s="413"/>
      <c r="J281" s="413"/>
      <c r="K281" s="413"/>
    </row>
    <row r="282" spans="1:11" ht="32.25" customHeight="1">
      <c r="A282" s="413"/>
      <c r="B282" s="413"/>
      <c r="C282" s="413"/>
      <c r="D282" s="413"/>
      <c r="E282" s="413"/>
      <c r="F282" s="413"/>
      <c r="G282" s="413"/>
      <c r="H282" s="413"/>
      <c r="I282" s="413"/>
      <c r="J282" s="413"/>
      <c r="K282" s="413"/>
    </row>
    <row r="283" spans="1:11" ht="32.25" customHeight="1">
      <c r="A283" s="413"/>
      <c r="B283" s="413"/>
      <c r="C283" s="413"/>
      <c r="D283" s="413"/>
      <c r="E283" s="413"/>
      <c r="F283" s="413"/>
      <c r="G283" s="413"/>
      <c r="H283" s="413"/>
      <c r="I283" s="413"/>
      <c r="J283" s="413"/>
      <c r="K283" s="413"/>
    </row>
    <row r="284" spans="1:11" ht="32.25" customHeight="1">
      <c r="A284" s="413"/>
      <c r="B284" s="413"/>
      <c r="C284" s="413"/>
      <c r="D284" s="413"/>
      <c r="E284" s="413"/>
      <c r="F284" s="413"/>
      <c r="G284" s="413"/>
      <c r="H284" s="413"/>
      <c r="I284" s="413"/>
      <c r="J284" s="413"/>
      <c r="K284" s="413"/>
    </row>
    <row r="285" spans="1:11" ht="32.25" customHeight="1">
      <c r="A285" s="413"/>
      <c r="B285" s="413"/>
      <c r="C285" s="413"/>
      <c r="D285" s="413"/>
      <c r="E285" s="413"/>
      <c r="F285" s="413"/>
      <c r="G285" s="413"/>
      <c r="H285" s="413"/>
      <c r="I285" s="413"/>
      <c r="J285" s="413"/>
      <c r="K285" s="413"/>
    </row>
    <row r="286" spans="1:11" ht="32.25" customHeight="1">
      <c r="A286" s="413"/>
      <c r="B286" s="413"/>
      <c r="C286" s="413"/>
      <c r="D286" s="413"/>
      <c r="E286" s="413"/>
      <c r="F286" s="413"/>
      <c r="G286" s="413"/>
      <c r="H286" s="413"/>
      <c r="I286" s="413"/>
      <c r="J286" s="413"/>
      <c r="K286" s="413"/>
    </row>
    <row r="287" spans="1:11" ht="32.25" customHeight="1">
      <c r="A287" s="413"/>
      <c r="B287" s="413"/>
      <c r="C287" s="413"/>
      <c r="D287" s="413"/>
      <c r="E287" s="413"/>
      <c r="F287" s="413"/>
      <c r="G287" s="413"/>
      <c r="H287" s="413"/>
      <c r="I287" s="413"/>
      <c r="J287" s="413"/>
      <c r="K287" s="413"/>
    </row>
    <row r="288" spans="1:11" ht="32.25" customHeight="1">
      <c r="A288" s="413"/>
      <c r="B288" s="413"/>
      <c r="C288" s="413"/>
      <c r="D288" s="413"/>
      <c r="E288" s="413"/>
      <c r="F288" s="413"/>
      <c r="G288" s="413"/>
      <c r="H288" s="413"/>
      <c r="I288" s="413"/>
      <c r="J288" s="413"/>
      <c r="K288" s="413"/>
    </row>
    <row r="289" spans="1:11" ht="32.25" customHeight="1">
      <c r="A289" s="413"/>
      <c r="B289" s="413"/>
      <c r="C289" s="413"/>
      <c r="D289" s="413"/>
      <c r="E289" s="413"/>
      <c r="F289" s="413"/>
      <c r="G289" s="413"/>
      <c r="H289" s="413"/>
      <c r="I289" s="413"/>
      <c r="J289" s="413"/>
      <c r="K289" s="413"/>
    </row>
    <row r="290" spans="1:11" ht="32.25" customHeight="1">
      <c r="A290" s="413"/>
      <c r="B290" s="413"/>
      <c r="C290" s="413"/>
      <c r="D290" s="413"/>
      <c r="E290" s="413"/>
      <c r="F290" s="413"/>
      <c r="G290" s="413"/>
      <c r="H290" s="413"/>
      <c r="I290" s="413"/>
      <c r="J290" s="413"/>
      <c r="K290" s="413"/>
    </row>
    <row r="291" spans="1:11" ht="32.25" customHeight="1">
      <c r="A291" s="413"/>
      <c r="B291" s="413"/>
      <c r="C291" s="413"/>
      <c r="D291" s="413"/>
      <c r="E291" s="413"/>
      <c r="F291" s="413"/>
      <c r="G291" s="413"/>
      <c r="H291" s="413"/>
      <c r="I291" s="413"/>
      <c r="J291" s="413"/>
      <c r="K291" s="413"/>
    </row>
    <row r="292" spans="1:11" ht="32.25" customHeight="1">
      <c r="A292" s="413"/>
      <c r="B292" s="413"/>
      <c r="C292" s="413"/>
      <c r="D292" s="413"/>
      <c r="E292" s="413"/>
      <c r="F292" s="413"/>
      <c r="G292" s="413"/>
      <c r="H292" s="413"/>
      <c r="I292" s="413"/>
      <c r="J292" s="413"/>
      <c r="K292" s="413"/>
    </row>
    <row r="293" spans="1:11" ht="32.25" customHeight="1">
      <c r="A293" s="413"/>
      <c r="B293" s="413"/>
      <c r="C293" s="413"/>
      <c r="D293" s="413"/>
      <c r="E293" s="413"/>
      <c r="F293" s="413"/>
      <c r="G293" s="413"/>
      <c r="H293" s="413"/>
      <c r="I293" s="413"/>
      <c r="J293" s="413"/>
      <c r="K293" s="413"/>
    </row>
    <row r="294" spans="1:11" ht="32.25" customHeight="1">
      <c r="A294" s="413"/>
      <c r="B294" s="413"/>
      <c r="C294" s="413"/>
      <c r="D294" s="413"/>
      <c r="E294" s="413"/>
      <c r="F294" s="413"/>
      <c r="G294" s="413"/>
      <c r="H294" s="413"/>
      <c r="I294" s="413"/>
      <c r="J294" s="413"/>
      <c r="K294" s="413"/>
    </row>
    <row r="295" spans="1:11" ht="32.25" customHeight="1">
      <c r="A295" s="413"/>
      <c r="B295" s="413"/>
      <c r="C295" s="413"/>
      <c r="D295" s="413"/>
      <c r="E295" s="413"/>
      <c r="F295" s="413"/>
      <c r="G295" s="413"/>
      <c r="H295" s="413"/>
      <c r="I295" s="413"/>
      <c r="J295" s="413"/>
      <c r="K295" s="413"/>
    </row>
    <row r="296" spans="1:11" ht="32.25" customHeight="1">
      <c r="A296" s="413"/>
      <c r="B296" s="413"/>
      <c r="C296" s="413"/>
      <c r="D296" s="413"/>
      <c r="E296" s="413"/>
      <c r="F296" s="413"/>
      <c r="G296" s="413"/>
      <c r="H296" s="413"/>
      <c r="I296" s="413"/>
      <c r="J296" s="413"/>
      <c r="K296" s="413"/>
    </row>
    <row r="297" spans="1:11" ht="32.25" customHeight="1">
      <c r="A297" s="413"/>
      <c r="B297" s="413"/>
      <c r="C297" s="413"/>
      <c r="D297" s="413"/>
      <c r="E297" s="413"/>
      <c r="F297" s="413"/>
      <c r="G297" s="413"/>
      <c r="H297" s="413"/>
      <c r="I297" s="413"/>
      <c r="J297" s="413"/>
      <c r="K297" s="413"/>
    </row>
    <row r="298" spans="1:11" ht="32.25" customHeight="1">
      <c r="A298" s="413"/>
      <c r="B298" s="413"/>
      <c r="C298" s="413"/>
      <c r="D298" s="413"/>
      <c r="E298" s="413"/>
      <c r="F298" s="413"/>
      <c r="G298" s="413"/>
      <c r="H298" s="413"/>
      <c r="I298" s="413"/>
      <c r="J298" s="413"/>
      <c r="K298" s="413"/>
    </row>
    <row r="299" spans="1:11" ht="32.25" customHeight="1">
      <c r="A299" s="413"/>
      <c r="B299" s="413"/>
      <c r="C299" s="413"/>
      <c r="D299" s="413"/>
      <c r="E299" s="413"/>
      <c r="F299" s="413"/>
      <c r="G299" s="413"/>
      <c r="H299" s="413"/>
      <c r="I299" s="413"/>
      <c r="J299" s="413"/>
      <c r="K299" s="413"/>
    </row>
    <row r="300" spans="1:11" ht="32.25" customHeight="1">
      <c r="A300" s="413"/>
      <c r="B300" s="413"/>
      <c r="C300" s="413"/>
      <c r="D300" s="413"/>
      <c r="E300" s="413"/>
      <c r="F300" s="413"/>
      <c r="G300" s="413"/>
      <c r="H300" s="413"/>
      <c r="I300" s="413"/>
      <c r="J300" s="413"/>
      <c r="K300" s="413"/>
    </row>
    <row r="301" spans="1:11" ht="32.25" customHeight="1">
      <c r="A301" s="413"/>
      <c r="B301" s="413"/>
      <c r="C301" s="413"/>
      <c r="D301" s="413"/>
      <c r="E301" s="413"/>
      <c r="F301" s="413"/>
      <c r="G301" s="413"/>
      <c r="H301" s="413"/>
      <c r="I301" s="413"/>
      <c r="J301" s="413"/>
      <c r="K301" s="413"/>
    </row>
    <row r="302" spans="1:11" ht="32.25" customHeight="1">
      <c r="A302" s="413"/>
      <c r="B302" s="413"/>
      <c r="C302" s="413"/>
      <c r="D302" s="413"/>
      <c r="E302" s="413"/>
      <c r="F302" s="413"/>
      <c r="G302" s="413"/>
      <c r="H302" s="413"/>
      <c r="I302" s="413"/>
      <c r="J302" s="413"/>
      <c r="K302" s="413"/>
    </row>
    <row r="303" spans="1:11" ht="32.25" customHeight="1">
      <c r="A303" s="413"/>
      <c r="B303" s="413"/>
      <c r="C303" s="413"/>
      <c r="D303" s="413"/>
      <c r="E303" s="413"/>
      <c r="F303" s="413"/>
      <c r="G303" s="413"/>
      <c r="H303" s="413"/>
      <c r="I303" s="413"/>
      <c r="J303" s="413"/>
      <c r="K303" s="413"/>
    </row>
    <row r="304" spans="1:11" ht="32.25" customHeight="1">
      <c r="A304" s="413"/>
      <c r="B304" s="413"/>
      <c r="C304" s="413"/>
      <c r="D304" s="413"/>
      <c r="E304" s="413"/>
      <c r="F304" s="413"/>
      <c r="G304" s="413"/>
      <c r="H304" s="413"/>
      <c r="I304" s="413"/>
      <c r="J304" s="413"/>
      <c r="K304" s="413"/>
    </row>
    <row r="305" spans="1:11" ht="32.25" customHeight="1">
      <c r="A305" s="413"/>
      <c r="B305" s="413"/>
      <c r="C305" s="413"/>
      <c r="D305" s="413"/>
      <c r="E305" s="413"/>
      <c r="F305" s="413"/>
      <c r="G305" s="413"/>
      <c r="H305" s="413"/>
      <c r="I305" s="413"/>
      <c r="J305" s="413"/>
      <c r="K305" s="413"/>
    </row>
    <row r="306" spans="1:11" ht="32.25" customHeight="1">
      <c r="A306" s="413"/>
      <c r="B306" s="413"/>
      <c r="C306" s="413"/>
      <c r="D306" s="413"/>
      <c r="E306" s="413"/>
      <c r="F306" s="413"/>
      <c r="G306" s="413"/>
      <c r="H306" s="413"/>
      <c r="I306" s="413"/>
      <c r="J306" s="413"/>
      <c r="K306" s="413"/>
    </row>
    <row r="307" spans="1:11" ht="32.25" customHeight="1">
      <c r="A307" s="413"/>
      <c r="B307" s="413"/>
      <c r="C307" s="413"/>
      <c r="D307" s="413"/>
      <c r="E307" s="413"/>
      <c r="F307" s="413"/>
      <c r="G307" s="413"/>
      <c r="H307" s="413"/>
      <c r="I307" s="413"/>
      <c r="J307" s="413"/>
      <c r="K307" s="413"/>
    </row>
    <row r="308" spans="1:11" ht="32.25" customHeight="1">
      <c r="A308" s="413"/>
      <c r="B308" s="413"/>
      <c r="C308" s="413"/>
      <c r="D308" s="413"/>
      <c r="E308" s="413"/>
      <c r="F308" s="413"/>
      <c r="G308" s="413"/>
      <c r="H308" s="413"/>
      <c r="I308" s="413"/>
      <c r="J308" s="413"/>
      <c r="K308" s="413"/>
    </row>
    <row r="309" spans="1:11" ht="32.25" customHeight="1">
      <c r="A309" s="413"/>
      <c r="B309" s="413"/>
      <c r="C309" s="413"/>
      <c r="D309" s="413"/>
      <c r="E309" s="413"/>
      <c r="F309" s="413"/>
      <c r="G309" s="413"/>
      <c r="H309" s="413"/>
      <c r="I309" s="413"/>
      <c r="J309" s="413"/>
      <c r="K309" s="413"/>
    </row>
    <row r="310" spans="1:11" ht="32.25" customHeight="1">
      <c r="A310" s="413"/>
      <c r="B310" s="413"/>
      <c r="C310" s="413"/>
      <c r="D310" s="413"/>
      <c r="E310" s="413"/>
      <c r="F310" s="413"/>
      <c r="G310" s="413"/>
      <c r="H310" s="413"/>
      <c r="I310" s="413"/>
      <c r="J310" s="413"/>
      <c r="K310" s="413"/>
    </row>
    <row r="311" spans="1:11" ht="32.25" customHeight="1">
      <c r="A311" s="413"/>
      <c r="B311" s="413"/>
      <c r="C311" s="413"/>
      <c r="D311" s="413"/>
      <c r="E311" s="413"/>
      <c r="F311" s="413"/>
      <c r="G311" s="413"/>
      <c r="H311" s="413"/>
      <c r="I311" s="413"/>
      <c r="J311" s="413"/>
      <c r="K311" s="413"/>
    </row>
    <row r="312" spans="1:11" ht="32.25" customHeight="1">
      <c r="A312" s="413"/>
      <c r="B312" s="413"/>
      <c r="C312" s="413"/>
      <c r="D312" s="413"/>
      <c r="E312" s="413"/>
      <c r="F312" s="413"/>
      <c r="G312" s="413"/>
      <c r="H312" s="413"/>
      <c r="I312" s="413"/>
      <c r="J312" s="413"/>
      <c r="K312" s="413"/>
    </row>
    <row r="313" spans="1:11" ht="32.25" customHeight="1">
      <c r="A313" s="413"/>
      <c r="B313" s="413"/>
      <c r="C313" s="413"/>
      <c r="D313" s="413"/>
      <c r="E313" s="413"/>
      <c r="F313" s="413"/>
      <c r="G313" s="413"/>
      <c r="H313" s="413"/>
      <c r="I313" s="413"/>
      <c r="J313" s="413"/>
      <c r="K313" s="413"/>
    </row>
    <row r="314" spans="1:11" ht="32.25" customHeight="1">
      <c r="A314" s="413"/>
      <c r="B314" s="413"/>
      <c r="C314" s="413"/>
      <c r="D314" s="413"/>
      <c r="E314" s="413"/>
      <c r="F314" s="413"/>
      <c r="G314" s="413"/>
      <c r="H314" s="413"/>
      <c r="I314" s="413"/>
      <c r="J314" s="413"/>
      <c r="K314" s="413"/>
    </row>
    <row r="315" spans="1:11" ht="32.25" customHeight="1">
      <c r="A315" s="413"/>
      <c r="B315" s="413"/>
      <c r="C315" s="413"/>
      <c r="D315" s="413"/>
      <c r="E315" s="413"/>
      <c r="F315" s="413"/>
      <c r="G315" s="413"/>
      <c r="H315" s="413"/>
      <c r="I315" s="413"/>
      <c r="J315" s="413"/>
      <c r="K315" s="413"/>
    </row>
    <row r="316" spans="1:11" ht="32.25" customHeight="1">
      <c r="A316" s="413"/>
      <c r="B316" s="413"/>
      <c r="C316" s="413"/>
      <c r="D316" s="413"/>
      <c r="E316" s="413"/>
      <c r="F316" s="413"/>
      <c r="G316" s="413"/>
      <c r="H316" s="413"/>
      <c r="I316" s="413"/>
      <c r="J316" s="413"/>
      <c r="K316" s="413"/>
    </row>
    <row r="317" spans="1:11" ht="32.25" customHeight="1">
      <c r="A317" s="413"/>
      <c r="B317" s="413"/>
      <c r="C317" s="413"/>
      <c r="D317" s="413"/>
      <c r="E317" s="413"/>
      <c r="F317" s="413"/>
      <c r="G317" s="413"/>
      <c r="H317" s="413"/>
      <c r="I317" s="413"/>
      <c r="J317" s="413"/>
      <c r="K317" s="413"/>
    </row>
    <row r="318" spans="1:11" ht="32.25" customHeight="1">
      <c r="A318" s="413"/>
      <c r="B318" s="413"/>
      <c r="C318" s="413"/>
      <c r="D318" s="413"/>
      <c r="E318" s="413"/>
      <c r="F318" s="413"/>
      <c r="G318" s="413"/>
      <c r="H318" s="413"/>
      <c r="I318" s="413"/>
      <c r="J318" s="413"/>
      <c r="K318" s="413"/>
    </row>
    <row r="319" spans="1:11" ht="32.25" customHeight="1">
      <c r="A319" s="413"/>
      <c r="B319" s="413"/>
      <c r="C319" s="413"/>
      <c r="D319" s="413"/>
      <c r="E319" s="413"/>
      <c r="F319" s="413"/>
      <c r="G319" s="413"/>
      <c r="H319" s="413"/>
      <c r="I319" s="413"/>
      <c r="J319" s="413"/>
      <c r="K319" s="413"/>
    </row>
    <row r="320" spans="1:11" ht="32.25" customHeight="1">
      <c r="A320" s="413"/>
      <c r="B320" s="413"/>
      <c r="C320" s="413"/>
      <c r="D320" s="413"/>
      <c r="E320" s="413"/>
      <c r="F320" s="413"/>
      <c r="G320" s="413"/>
      <c r="H320" s="413"/>
      <c r="I320" s="413"/>
      <c r="J320" s="413"/>
      <c r="K320" s="413"/>
    </row>
    <row r="321" spans="1:11" ht="32.25" customHeight="1">
      <c r="A321" s="413"/>
      <c r="B321" s="413"/>
      <c r="C321" s="413"/>
      <c r="D321" s="413"/>
      <c r="E321" s="413"/>
      <c r="F321" s="413"/>
      <c r="G321" s="413"/>
      <c r="H321" s="413"/>
      <c r="I321" s="413"/>
      <c r="J321" s="413"/>
      <c r="K321" s="413"/>
    </row>
    <row r="322" spans="1:11" ht="32.25" customHeight="1">
      <c r="A322" s="413"/>
      <c r="B322" s="413"/>
      <c r="C322" s="413"/>
      <c r="D322" s="413"/>
      <c r="E322" s="413"/>
      <c r="F322" s="413"/>
      <c r="G322" s="413"/>
      <c r="H322" s="413"/>
      <c r="I322" s="413"/>
      <c r="J322" s="413"/>
      <c r="K322" s="413"/>
    </row>
    <row r="323" spans="1:11" ht="32.25" customHeight="1">
      <c r="A323" s="413"/>
      <c r="B323" s="413"/>
      <c r="C323" s="413"/>
      <c r="D323" s="413"/>
      <c r="E323" s="413"/>
      <c r="F323" s="413"/>
      <c r="G323" s="413"/>
      <c r="H323" s="413"/>
      <c r="I323" s="413"/>
      <c r="J323" s="413"/>
      <c r="K323" s="413"/>
    </row>
    <row r="324" spans="1:11" ht="32.25" customHeight="1">
      <c r="A324" s="413"/>
      <c r="B324" s="413"/>
      <c r="C324" s="413"/>
      <c r="D324" s="413"/>
      <c r="E324" s="413"/>
      <c r="F324" s="413"/>
      <c r="G324" s="413"/>
      <c r="H324" s="413"/>
      <c r="I324" s="413"/>
      <c r="J324" s="413"/>
      <c r="K324" s="413"/>
    </row>
    <row r="325" spans="1:11" ht="32.25" customHeight="1">
      <c r="A325" s="413"/>
      <c r="B325" s="413"/>
      <c r="C325" s="413"/>
      <c r="D325" s="413"/>
      <c r="E325" s="413"/>
      <c r="F325" s="413"/>
      <c r="G325" s="413"/>
      <c r="H325" s="413"/>
      <c r="I325" s="413"/>
      <c r="J325" s="413"/>
      <c r="K325" s="413"/>
    </row>
    <row r="326" spans="1:11" ht="32.25" customHeight="1">
      <c r="A326" s="413"/>
      <c r="B326" s="413"/>
      <c r="C326" s="413"/>
      <c r="D326" s="413"/>
      <c r="E326" s="413"/>
      <c r="F326" s="413"/>
      <c r="G326" s="413"/>
      <c r="H326" s="413"/>
      <c r="I326" s="413"/>
      <c r="J326" s="413"/>
      <c r="K326" s="413"/>
    </row>
    <row r="327" spans="1:11" ht="32.25" customHeight="1">
      <c r="A327" s="413"/>
      <c r="B327" s="413"/>
      <c r="C327" s="413"/>
      <c r="D327" s="413"/>
      <c r="E327" s="413"/>
      <c r="F327" s="413"/>
      <c r="G327" s="413"/>
      <c r="H327" s="413"/>
      <c r="I327" s="413"/>
      <c r="J327" s="413"/>
      <c r="K327" s="413"/>
    </row>
    <row r="328" spans="1:11" ht="32.25" customHeight="1">
      <c r="A328" s="413"/>
      <c r="B328" s="413"/>
      <c r="C328" s="413"/>
      <c r="D328" s="413"/>
      <c r="E328" s="413"/>
      <c r="F328" s="413"/>
      <c r="G328" s="413"/>
      <c r="H328" s="413"/>
      <c r="I328" s="413"/>
      <c r="J328" s="413"/>
      <c r="K328" s="413"/>
    </row>
    <row r="329" spans="1:11" ht="32.25" customHeight="1">
      <c r="A329" s="413"/>
      <c r="B329" s="413"/>
      <c r="C329" s="413"/>
      <c r="D329" s="413"/>
      <c r="E329" s="413"/>
      <c r="F329" s="413"/>
      <c r="G329" s="413"/>
      <c r="H329" s="413"/>
      <c r="I329" s="413"/>
      <c r="J329" s="413"/>
      <c r="K329" s="413"/>
    </row>
    <row r="330" spans="1:11" ht="32.25" customHeight="1">
      <c r="A330" s="413"/>
      <c r="B330" s="413"/>
      <c r="C330" s="413"/>
      <c r="D330" s="413"/>
      <c r="E330" s="413"/>
      <c r="F330" s="413"/>
      <c r="G330" s="413"/>
      <c r="H330" s="413"/>
      <c r="I330" s="413"/>
      <c r="J330" s="413"/>
      <c r="K330" s="413"/>
    </row>
    <row r="331" spans="1:11" ht="32.25" customHeight="1">
      <c r="A331" s="413"/>
      <c r="B331" s="413"/>
      <c r="C331" s="413"/>
      <c r="D331" s="413"/>
      <c r="E331" s="413"/>
      <c r="F331" s="413"/>
      <c r="G331" s="413"/>
      <c r="H331" s="413"/>
      <c r="I331" s="413"/>
      <c r="J331" s="413"/>
      <c r="K331" s="413"/>
    </row>
    <row r="332" spans="1:11" ht="32.25" customHeight="1">
      <c r="A332" s="413"/>
      <c r="B332" s="413"/>
      <c r="C332" s="413"/>
      <c r="D332" s="413"/>
      <c r="E332" s="413"/>
      <c r="F332" s="413"/>
      <c r="G332" s="413"/>
      <c r="H332" s="413"/>
      <c r="I332" s="413"/>
      <c r="J332" s="413"/>
      <c r="K332" s="413"/>
    </row>
    <row r="333" spans="1:11" ht="32.25" customHeight="1">
      <c r="A333" s="413"/>
      <c r="B333" s="413"/>
      <c r="C333" s="413"/>
      <c r="D333" s="413"/>
      <c r="E333" s="413"/>
      <c r="F333" s="413"/>
      <c r="G333" s="413"/>
      <c r="H333" s="413"/>
      <c r="I333" s="413"/>
      <c r="J333" s="413"/>
      <c r="K333" s="413"/>
    </row>
    <row r="334" spans="1:11" ht="32.25" customHeight="1">
      <c r="A334" s="413"/>
      <c r="B334" s="413"/>
      <c r="C334" s="413"/>
      <c r="D334" s="413"/>
      <c r="E334" s="413"/>
      <c r="F334" s="413"/>
      <c r="G334" s="413"/>
      <c r="H334" s="413"/>
      <c r="I334" s="413"/>
      <c r="J334" s="413"/>
      <c r="K334" s="413"/>
    </row>
    <row r="335" spans="1:11" ht="32.25" customHeight="1">
      <c r="A335" s="413"/>
      <c r="B335" s="413"/>
      <c r="C335" s="413"/>
      <c r="D335" s="413"/>
      <c r="E335" s="413"/>
      <c r="F335" s="413"/>
      <c r="G335" s="413"/>
      <c r="H335" s="413"/>
      <c r="I335" s="413"/>
      <c r="J335" s="413"/>
      <c r="K335" s="413"/>
    </row>
    <row r="336" spans="1:11" ht="32.25" customHeight="1">
      <c r="A336" s="413"/>
      <c r="B336" s="413"/>
      <c r="C336" s="413"/>
      <c r="D336" s="413"/>
      <c r="E336" s="413"/>
      <c r="F336" s="413"/>
      <c r="G336" s="413"/>
      <c r="H336" s="413"/>
      <c r="I336" s="413"/>
      <c r="J336" s="413"/>
      <c r="K336" s="413"/>
    </row>
    <row r="337" spans="1:11" ht="32.25" customHeight="1">
      <c r="A337" s="413"/>
      <c r="B337" s="413"/>
      <c r="C337" s="413"/>
      <c r="D337" s="413"/>
      <c r="E337" s="413"/>
      <c r="F337" s="413"/>
      <c r="G337" s="413"/>
      <c r="H337" s="413"/>
      <c r="I337" s="413"/>
      <c r="J337" s="413"/>
      <c r="K337" s="413"/>
    </row>
    <row r="338" spans="1:11" ht="32.25" customHeight="1">
      <c r="A338" s="413"/>
      <c r="B338" s="413"/>
      <c r="C338" s="413"/>
      <c r="D338" s="413"/>
      <c r="E338" s="413"/>
      <c r="F338" s="413"/>
      <c r="G338" s="413"/>
      <c r="H338" s="413"/>
      <c r="I338" s="413"/>
      <c r="J338" s="413"/>
      <c r="K338" s="413"/>
    </row>
    <row r="339" spans="1:11" ht="32.25" customHeight="1">
      <c r="A339" s="413"/>
      <c r="B339" s="413"/>
      <c r="C339" s="413"/>
      <c r="D339" s="413"/>
      <c r="E339" s="413"/>
      <c r="F339" s="413"/>
      <c r="G339" s="413"/>
      <c r="H339" s="413"/>
      <c r="I339" s="413"/>
      <c r="J339" s="413"/>
      <c r="K339" s="413"/>
    </row>
    <row r="340" spans="1:11" ht="32.25" customHeight="1">
      <c r="A340" s="413"/>
      <c r="B340" s="413"/>
      <c r="C340" s="413"/>
      <c r="D340" s="413"/>
      <c r="E340" s="413"/>
      <c r="F340" s="413"/>
      <c r="G340" s="413"/>
      <c r="H340" s="413"/>
      <c r="I340" s="413"/>
      <c r="J340" s="413"/>
      <c r="K340" s="413"/>
    </row>
    <row r="341" spans="1:11" ht="32.25" customHeight="1">
      <c r="A341" s="413"/>
      <c r="B341" s="413"/>
      <c r="C341" s="413"/>
      <c r="D341" s="413"/>
      <c r="E341" s="413"/>
      <c r="F341" s="413"/>
      <c r="G341" s="413"/>
      <c r="H341" s="413"/>
      <c r="I341" s="413"/>
      <c r="J341" s="413"/>
      <c r="K341" s="413"/>
    </row>
    <row r="342" spans="1:11" ht="32.25" customHeight="1">
      <c r="A342" s="413"/>
      <c r="B342" s="413"/>
      <c r="C342" s="413"/>
      <c r="D342" s="413"/>
      <c r="E342" s="413"/>
      <c r="F342" s="413"/>
      <c r="G342" s="413"/>
      <c r="H342" s="413"/>
      <c r="I342" s="413"/>
      <c r="J342" s="413"/>
      <c r="K342" s="413"/>
    </row>
    <row r="343" spans="1:11" ht="32.25" customHeight="1">
      <c r="A343" s="413"/>
      <c r="B343" s="413"/>
      <c r="C343" s="413"/>
      <c r="D343" s="413"/>
      <c r="E343" s="413"/>
      <c r="F343" s="413"/>
      <c r="G343" s="413"/>
      <c r="H343" s="413"/>
      <c r="I343" s="413"/>
      <c r="J343" s="413"/>
      <c r="K343" s="413"/>
    </row>
    <row r="344" spans="1:11" ht="32.25" customHeight="1">
      <c r="A344" s="413"/>
      <c r="B344" s="413"/>
      <c r="C344" s="413"/>
      <c r="D344" s="413"/>
      <c r="E344" s="413"/>
      <c r="F344" s="413"/>
      <c r="G344" s="413"/>
      <c r="H344" s="413"/>
      <c r="I344" s="413"/>
      <c r="J344" s="413"/>
      <c r="K344" s="413"/>
    </row>
    <row r="345" spans="1:11" ht="32.25" customHeight="1">
      <c r="A345" s="413"/>
      <c r="B345" s="413"/>
      <c r="C345" s="413"/>
      <c r="D345" s="413"/>
      <c r="E345" s="413"/>
      <c r="F345" s="413"/>
      <c r="G345" s="413"/>
      <c r="H345" s="413"/>
      <c r="I345" s="413"/>
      <c r="J345" s="413"/>
      <c r="K345" s="413"/>
    </row>
    <row r="346" spans="1:11" ht="32.25" customHeight="1">
      <c r="A346" s="413"/>
      <c r="B346" s="413"/>
      <c r="C346" s="413"/>
      <c r="D346" s="413"/>
      <c r="E346" s="413"/>
      <c r="F346" s="413"/>
      <c r="G346" s="413"/>
      <c r="H346" s="413"/>
      <c r="I346" s="413"/>
      <c r="J346" s="413"/>
      <c r="K346" s="413"/>
    </row>
    <row r="347" spans="1:11" ht="32.25" customHeight="1">
      <c r="A347" s="413"/>
      <c r="B347" s="413"/>
      <c r="C347" s="413"/>
      <c r="D347" s="413"/>
      <c r="E347" s="413"/>
      <c r="F347" s="413"/>
      <c r="G347" s="413"/>
      <c r="H347" s="413"/>
      <c r="I347" s="413"/>
      <c r="J347" s="413"/>
      <c r="K347" s="413"/>
    </row>
    <row r="348" spans="1:11" ht="32.25" customHeight="1">
      <c r="A348" s="413"/>
      <c r="B348" s="413"/>
      <c r="C348" s="413"/>
      <c r="D348" s="413"/>
      <c r="E348" s="413"/>
      <c r="F348" s="413"/>
      <c r="G348" s="413"/>
      <c r="H348" s="413"/>
      <c r="I348" s="413"/>
      <c r="J348" s="413"/>
      <c r="K348" s="413"/>
    </row>
    <row r="349" spans="1:11" ht="32.25" customHeight="1">
      <c r="A349" s="413"/>
      <c r="B349" s="413"/>
      <c r="C349" s="413"/>
      <c r="D349" s="413"/>
      <c r="E349" s="413"/>
      <c r="F349" s="413"/>
      <c r="G349" s="413"/>
      <c r="H349" s="413"/>
      <c r="I349" s="413"/>
      <c r="J349" s="413"/>
      <c r="K349" s="413"/>
    </row>
    <row r="350" spans="1:11" ht="32.25" customHeight="1">
      <c r="A350" s="413"/>
      <c r="B350" s="413"/>
      <c r="C350" s="413"/>
      <c r="D350" s="413"/>
      <c r="E350" s="413"/>
      <c r="F350" s="413"/>
      <c r="G350" s="413"/>
      <c r="H350" s="413"/>
      <c r="I350" s="413"/>
      <c r="J350" s="413"/>
      <c r="K350" s="413"/>
    </row>
    <row r="351" spans="1:11" ht="32.25" customHeight="1">
      <c r="A351" s="413"/>
      <c r="B351" s="413"/>
      <c r="C351" s="413"/>
      <c r="D351" s="413"/>
      <c r="E351" s="413"/>
      <c r="F351" s="413"/>
      <c r="G351" s="413"/>
      <c r="H351" s="413"/>
      <c r="I351" s="413"/>
      <c r="J351" s="413"/>
      <c r="K351" s="413"/>
    </row>
    <row r="352" spans="1:11" ht="32.25" customHeight="1">
      <c r="A352" s="413"/>
      <c r="B352" s="413"/>
      <c r="C352" s="413"/>
      <c r="D352" s="413"/>
      <c r="E352" s="413"/>
      <c r="F352" s="413"/>
      <c r="G352" s="413"/>
      <c r="H352" s="413"/>
      <c r="I352" s="413"/>
      <c r="J352" s="413"/>
      <c r="K352" s="413"/>
    </row>
    <row r="353" spans="1:11" ht="32.25" customHeight="1">
      <c r="A353" s="413"/>
      <c r="B353" s="413"/>
      <c r="C353" s="413"/>
      <c r="D353" s="413"/>
      <c r="E353" s="413"/>
      <c r="F353" s="413"/>
      <c r="G353" s="413"/>
      <c r="H353" s="413"/>
      <c r="I353" s="413"/>
      <c r="J353" s="413"/>
      <c r="K353" s="413"/>
    </row>
    <row r="354" spans="1:11" ht="32.25" customHeight="1">
      <c r="A354" s="413"/>
      <c r="B354" s="413"/>
      <c r="C354" s="413"/>
      <c r="D354" s="413"/>
      <c r="E354" s="413"/>
      <c r="F354" s="413"/>
      <c r="G354" s="413"/>
      <c r="H354" s="413"/>
      <c r="I354" s="413"/>
      <c r="J354" s="413"/>
      <c r="K354" s="413"/>
    </row>
    <row r="355" spans="1:11" ht="32.25" customHeight="1">
      <c r="A355" s="413"/>
      <c r="B355" s="413"/>
      <c r="C355" s="413"/>
      <c r="D355" s="413"/>
      <c r="E355" s="413"/>
      <c r="F355" s="413"/>
      <c r="G355" s="413"/>
      <c r="H355" s="413"/>
      <c r="I355" s="413"/>
      <c r="J355" s="413"/>
      <c r="K355" s="413"/>
    </row>
    <row r="356" spans="1:11" ht="32.25" customHeight="1">
      <c r="A356" s="413"/>
      <c r="B356" s="413"/>
      <c r="C356" s="413"/>
      <c r="D356" s="413"/>
      <c r="E356" s="413"/>
      <c r="F356" s="413"/>
      <c r="G356" s="413"/>
      <c r="H356" s="413"/>
      <c r="I356" s="413"/>
      <c r="J356" s="413"/>
      <c r="K356" s="413"/>
    </row>
    <row r="357" spans="1:11" ht="32.25" customHeight="1">
      <c r="A357" s="413"/>
      <c r="B357" s="413"/>
      <c r="C357" s="413"/>
      <c r="D357" s="413"/>
      <c r="E357" s="413"/>
      <c r="F357" s="413"/>
      <c r="G357" s="413"/>
      <c r="H357" s="413"/>
      <c r="I357" s="413"/>
      <c r="J357" s="413"/>
      <c r="K357" s="413"/>
    </row>
    <row r="358" spans="1:11" ht="32.25" customHeight="1">
      <c r="A358" s="413"/>
      <c r="B358" s="413"/>
      <c r="C358" s="413"/>
      <c r="D358" s="413"/>
      <c r="E358" s="413"/>
      <c r="F358" s="413"/>
      <c r="G358" s="413"/>
      <c r="H358" s="413"/>
      <c r="I358" s="413"/>
      <c r="J358" s="413"/>
      <c r="K358" s="413"/>
    </row>
    <row r="359" spans="1:11" ht="32.25" customHeight="1">
      <c r="A359" s="413"/>
      <c r="B359" s="413"/>
      <c r="C359" s="413"/>
      <c r="D359" s="413"/>
      <c r="E359" s="413"/>
      <c r="F359" s="413"/>
      <c r="G359" s="413"/>
      <c r="H359" s="413"/>
      <c r="I359" s="413"/>
      <c r="J359" s="413"/>
      <c r="K359" s="413"/>
    </row>
    <row r="360" spans="1:11" ht="32.25" customHeight="1">
      <c r="A360" s="413"/>
      <c r="B360" s="413"/>
      <c r="C360" s="413"/>
      <c r="D360" s="413"/>
      <c r="E360" s="413"/>
      <c r="F360" s="413"/>
      <c r="G360" s="413"/>
      <c r="H360" s="413"/>
      <c r="I360" s="413"/>
      <c r="J360" s="413"/>
      <c r="K360" s="413"/>
    </row>
    <row r="361" spans="1:11" ht="32.25" customHeight="1">
      <c r="A361" s="413"/>
      <c r="B361" s="413"/>
      <c r="C361" s="413"/>
      <c r="D361" s="413"/>
      <c r="E361" s="413"/>
      <c r="F361" s="413"/>
      <c r="G361" s="413"/>
      <c r="H361" s="413"/>
      <c r="I361" s="413"/>
      <c r="J361" s="413"/>
      <c r="K361" s="413"/>
    </row>
    <row r="362" spans="1:11" ht="32.25" customHeight="1">
      <c r="A362" s="413"/>
      <c r="B362" s="413"/>
      <c r="C362" s="413"/>
      <c r="D362" s="413"/>
      <c r="E362" s="413"/>
      <c r="F362" s="413"/>
      <c r="G362" s="413"/>
      <c r="H362" s="413"/>
      <c r="I362" s="413"/>
      <c r="J362" s="413"/>
      <c r="K362" s="413"/>
    </row>
    <row r="363" spans="1:11" ht="32.25" customHeight="1">
      <c r="A363" s="413"/>
      <c r="B363" s="413"/>
      <c r="C363" s="413"/>
      <c r="D363" s="413"/>
      <c r="E363" s="413"/>
      <c r="F363" s="413"/>
      <c r="G363" s="413"/>
      <c r="H363" s="413"/>
      <c r="I363" s="413"/>
      <c r="J363" s="413"/>
      <c r="K363" s="413"/>
    </row>
    <row r="364" spans="1:11" ht="32.25" customHeight="1">
      <c r="A364" s="413"/>
      <c r="B364" s="413"/>
      <c r="C364" s="413"/>
      <c r="D364" s="413"/>
      <c r="E364" s="413"/>
      <c r="F364" s="413"/>
      <c r="G364" s="413"/>
      <c r="H364" s="413"/>
      <c r="I364" s="413"/>
      <c r="J364" s="413"/>
      <c r="K364" s="413"/>
    </row>
    <row r="365" spans="1:11" ht="32.25" customHeight="1">
      <c r="A365" s="413"/>
      <c r="B365" s="413"/>
      <c r="C365" s="413"/>
      <c r="D365" s="413"/>
      <c r="E365" s="413"/>
      <c r="F365" s="413"/>
      <c r="G365" s="413"/>
      <c r="H365" s="413"/>
      <c r="I365" s="413"/>
      <c r="J365" s="413"/>
      <c r="K365" s="413"/>
    </row>
    <row r="366" spans="1:11" ht="32.25" customHeight="1">
      <c r="A366" s="413"/>
      <c r="B366" s="413"/>
      <c r="C366" s="413"/>
      <c r="D366" s="413"/>
      <c r="E366" s="413"/>
      <c r="F366" s="413"/>
      <c r="G366" s="413"/>
      <c r="H366" s="413"/>
      <c r="I366" s="413"/>
      <c r="J366" s="413"/>
      <c r="K366" s="413"/>
    </row>
    <row r="367" spans="1:11" ht="32.25" customHeight="1">
      <c r="A367" s="413"/>
      <c r="B367" s="413"/>
      <c r="C367" s="413"/>
      <c r="D367" s="413"/>
      <c r="E367" s="413"/>
      <c r="F367" s="413"/>
      <c r="G367" s="413"/>
      <c r="H367" s="413"/>
      <c r="I367" s="413"/>
      <c r="J367" s="413"/>
      <c r="K367" s="413"/>
    </row>
    <row r="368" spans="1:11" ht="32.25" customHeight="1">
      <c r="A368" s="413"/>
      <c r="B368" s="413"/>
      <c r="C368" s="413"/>
      <c r="D368" s="413"/>
      <c r="E368" s="413"/>
      <c r="F368" s="413"/>
      <c r="G368" s="413"/>
      <c r="H368" s="413"/>
      <c r="I368" s="413"/>
      <c r="J368" s="413"/>
      <c r="K368" s="413"/>
    </row>
    <row r="369" spans="1:11" ht="32.25" customHeight="1">
      <c r="A369" s="413"/>
      <c r="B369" s="413"/>
      <c r="C369" s="413"/>
      <c r="D369" s="413"/>
      <c r="E369" s="413"/>
      <c r="F369" s="413"/>
      <c r="G369" s="413"/>
      <c r="H369" s="413"/>
      <c r="I369" s="413"/>
      <c r="J369" s="413"/>
      <c r="K369" s="413"/>
    </row>
    <row r="370" spans="1:11" ht="32.25" customHeight="1">
      <c r="A370" s="413"/>
      <c r="B370" s="413"/>
      <c r="C370" s="413"/>
      <c r="D370" s="413"/>
      <c r="E370" s="413"/>
      <c r="F370" s="413"/>
      <c r="G370" s="413"/>
      <c r="H370" s="413"/>
      <c r="I370" s="413"/>
      <c r="J370" s="413"/>
      <c r="K370" s="413"/>
    </row>
    <row r="371" spans="1:11" ht="32.25" customHeight="1">
      <c r="A371" s="413"/>
      <c r="B371" s="413"/>
      <c r="C371" s="413"/>
      <c r="D371" s="413"/>
      <c r="E371" s="413"/>
      <c r="F371" s="413"/>
      <c r="G371" s="413"/>
      <c r="H371" s="413"/>
      <c r="I371" s="413"/>
      <c r="J371" s="413"/>
      <c r="K371" s="413"/>
    </row>
    <row r="372" spans="1:11" ht="32.25" customHeight="1">
      <c r="A372" s="413"/>
      <c r="B372" s="413"/>
      <c r="C372" s="413"/>
      <c r="D372" s="413"/>
      <c r="E372" s="413"/>
      <c r="F372" s="413"/>
      <c r="G372" s="413"/>
      <c r="H372" s="413"/>
      <c r="I372" s="413"/>
      <c r="J372" s="413"/>
      <c r="K372" s="413"/>
    </row>
    <row r="373" spans="1:11" ht="32.25" customHeight="1">
      <c r="A373" s="413"/>
      <c r="B373" s="413"/>
      <c r="C373" s="413"/>
      <c r="D373" s="413"/>
      <c r="E373" s="413"/>
      <c r="F373" s="413"/>
      <c r="G373" s="413"/>
      <c r="H373" s="413"/>
      <c r="I373" s="413"/>
      <c r="J373" s="413"/>
      <c r="K373" s="413"/>
    </row>
    <row r="374" spans="1:11" ht="32.25" customHeight="1">
      <c r="A374" s="413"/>
      <c r="B374" s="413"/>
      <c r="C374" s="413"/>
      <c r="D374" s="413"/>
      <c r="E374" s="413"/>
      <c r="F374" s="413"/>
      <c r="G374" s="413"/>
      <c r="H374" s="413"/>
      <c r="I374" s="413"/>
      <c r="J374" s="413"/>
      <c r="K374" s="413"/>
    </row>
    <row r="375" spans="1:11" ht="32.25" customHeight="1">
      <c r="A375" s="413"/>
      <c r="B375" s="413"/>
      <c r="C375" s="413"/>
      <c r="D375" s="413"/>
      <c r="E375" s="413"/>
      <c r="F375" s="413"/>
      <c r="G375" s="413"/>
      <c r="H375" s="413"/>
      <c r="I375" s="413"/>
      <c r="J375" s="413"/>
      <c r="K375" s="413"/>
    </row>
    <row r="376" spans="1:11" ht="32.25" customHeight="1">
      <c r="A376" s="413"/>
      <c r="B376" s="413"/>
      <c r="C376" s="413"/>
      <c r="D376" s="413"/>
      <c r="E376" s="413"/>
      <c r="F376" s="413"/>
      <c r="G376" s="413"/>
      <c r="H376" s="413"/>
      <c r="I376" s="413"/>
      <c r="J376" s="413"/>
      <c r="K376" s="413"/>
    </row>
    <row r="377" spans="1:11" ht="32.25" customHeight="1">
      <c r="A377" s="413"/>
      <c r="B377" s="413"/>
      <c r="C377" s="413"/>
      <c r="D377" s="413"/>
      <c r="E377" s="413"/>
      <c r="F377" s="413"/>
      <c r="G377" s="413"/>
      <c r="H377" s="413"/>
      <c r="I377" s="413"/>
      <c r="J377" s="413"/>
      <c r="K377" s="413"/>
    </row>
    <row r="378" spans="1:11" ht="32.25" customHeight="1">
      <c r="A378" s="413"/>
      <c r="B378" s="413"/>
      <c r="C378" s="413"/>
      <c r="D378" s="413"/>
      <c r="E378" s="413"/>
      <c r="F378" s="413"/>
      <c r="G378" s="413"/>
      <c r="H378" s="413"/>
      <c r="I378" s="413"/>
      <c r="J378" s="413"/>
      <c r="K378" s="413"/>
    </row>
    <row r="379" spans="1:11" ht="32.25" customHeight="1">
      <c r="A379" s="413"/>
      <c r="B379" s="413"/>
      <c r="C379" s="413"/>
      <c r="D379" s="413"/>
      <c r="E379" s="413"/>
      <c r="F379" s="413"/>
      <c r="G379" s="413"/>
      <c r="H379" s="413"/>
      <c r="I379" s="413"/>
      <c r="J379" s="413"/>
      <c r="K379" s="413"/>
    </row>
    <row r="380" spans="1:11" ht="32.25" customHeight="1">
      <c r="A380" s="413"/>
      <c r="B380" s="413"/>
      <c r="C380" s="413"/>
      <c r="D380" s="413"/>
      <c r="E380" s="413"/>
      <c r="F380" s="413"/>
      <c r="G380" s="413"/>
      <c r="H380" s="413"/>
      <c r="I380" s="413"/>
      <c r="J380" s="413"/>
      <c r="K380" s="413"/>
    </row>
    <row r="381" spans="1:11" ht="32.25" customHeight="1">
      <c r="A381" s="413"/>
      <c r="B381" s="413"/>
      <c r="C381" s="413"/>
      <c r="D381" s="413"/>
      <c r="E381" s="413"/>
      <c r="F381" s="413"/>
      <c r="G381" s="413"/>
      <c r="H381" s="413"/>
      <c r="I381" s="413"/>
      <c r="J381" s="413"/>
      <c r="K381" s="413"/>
    </row>
    <row r="382" spans="1:11" ht="32.25" customHeight="1">
      <c r="A382" s="413"/>
      <c r="B382" s="413"/>
      <c r="C382" s="413"/>
      <c r="D382" s="413"/>
      <c r="E382" s="413"/>
      <c r="F382" s="413"/>
      <c r="G382" s="413"/>
      <c r="H382" s="413"/>
      <c r="I382" s="413"/>
      <c r="J382" s="413"/>
      <c r="K382" s="413"/>
    </row>
    <row r="383" spans="1:11" ht="32.25" customHeight="1">
      <c r="A383" s="413"/>
      <c r="B383" s="413"/>
      <c r="C383" s="413"/>
      <c r="D383" s="413"/>
      <c r="E383" s="413"/>
      <c r="F383" s="413"/>
      <c r="G383" s="413"/>
      <c r="H383" s="413"/>
      <c r="I383" s="413"/>
      <c r="J383" s="413"/>
      <c r="K383" s="413"/>
    </row>
    <row r="384" spans="1:11" ht="32.25" customHeight="1">
      <c r="A384" s="413"/>
      <c r="B384" s="413"/>
      <c r="C384" s="413"/>
      <c r="D384" s="413"/>
      <c r="E384" s="413"/>
      <c r="F384" s="413"/>
      <c r="G384" s="413"/>
      <c r="H384" s="413"/>
      <c r="I384" s="413"/>
      <c r="J384" s="413"/>
      <c r="K384" s="413"/>
    </row>
    <row r="385" spans="1:11" ht="32.25" customHeight="1">
      <c r="A385" s="413"/>
      <c r="B385" s="413"/>
      <c r="C385" s="413"/>
      <c r="D385" s="413"/>
      <c r="E385" s="413"/>
      <c r="F385" s="413"/>
      <c r="G385" s="413"/>
      <c r="H385" s="413"/>
      <c r="I385" s="413"/>
      <c r="J385" s="413"/>
      <c r="K385" s="413"/>
    </row>
    <row r="386" spans="1:11" ht="32.25" customHeight="1">
      <c r="A386" s="413"/>
      <c r="B386" s="413"/>
      <c r="C386" s="413"/>
      <c r="D386" s="413"/>
      <c r="E386" s="413"/>
      <c r="F386" s="413"/>
      <c r="G386" s="413"/>
      <c r="H386" s="413"/>
      <c r="I386" s="413"/>
      <c r="J386" s="413"/>
      <c r="K386" s="413"/>
    </row>
    <row r="387" spans="1:11" ht="32.25" customHeight="1">
      <c r="A387" s="413"/>
      <c r="B387" s="413"/>
      <c r="C387" s="413"/>
      <c r="D387" s="413"/>
      <c r="E387" s="413"/>
      <c r="F387" s="413"/>
      <c r="G387" s="413"/>
      <c r="H387" s="413"/>
      <c r="I387" s="413"/>
      <c r="J387" s="413"/>
      <c r="K387" s="413"/>
    </row>
    <row r="388" spans="1:11" ht="32.25" customHeight="1">
      <c r="A388" s="413"/>
      <c r="B388" s="413"/>
      <c r="C388" s="413"/>
      <c r="D388" s="413"/>
      <c r="E388" s="413"/>
      <c r="F388" s="413"/>
      <c r="G388" s="413"/>
      <c r="H388" s="413"/>
      <c r="I388" s="413"/>
      <c r="J388" s="413"/>
      <c r="K388" s="413"/>
    </row>
    <row r="389" spans="1:11" ht="32.25" customHeight="1">
      <c r="A389" s="413"/>
      <c r="B389" s="413"/>
      <c r="C389" s="413"/>
      <c r="D389" s="413"/>
      <c r="E389" s="413"/>
      <c r="F389" s="413"/>
      <c r="G389" s="413"/>
      <c r="H389" s="413"/>
      <c r="I389" s="413"/>
      <c r="J389" s="413"/>
      <c r="K389" s="413"/>
    </row>
    <row r="390" spans="1:11" ht="32.25" customHeight="1">
      <c r="A390" s="413"/>
      <c r="B390" s="413"/>
      <c r="C390" s="413"/>
      <c r="D390" s="413"/>
      <c r="E390" s="413"/>
      <c r="F390" s="413"/>
      <c r="G390" s="413"/>
      <c r="H390" s="413"/>
      <c r="I390" s="413"/>
      <c r="J390" s="413"/>
      <c r="K390" s="413"/>
    </row>
    <row r="391" spans="1:11" ht="32.25" customHeight="1">
      <c r="A391" s="413"/>
      <c r="B391" s="413"/>
      <c r="C391" s="413"/>
      <c r="D391" s="413"/>
      <c r="E391" s="413"/>
      <c r="F391" s="413"/>
      <c r="G391" s="413"/>
      <c r="H391" s="413"/>
      <c r="I391" s="413"/>
      <c r="J391" s="413"/>
      <c r="K391" s="413"/>
    </row>
    <row r="392" spans="1:11" ht="32.25" customHeight="1">
      <c r="A392" s="413"/>
      <c r="B392" s="413"/>
      <c r="C392" s="413"/>
      <c r="D392" s="413"/>
      <c r="E392" s="413"/>
      <c r="F392" s="413"/>
      <c r="G392" s="413"/>
      <c r="H392" s="413"/>
      <c r="I392" s="413"/>
      <c r="J392" s="413"/>
      <c r="K392" s="413"/>
    </row>
    <row r="393" spans="1:11" ht="32.25" customHeight="1">
      <c r="A393" s="413"/>
      <c r="B393" s="413"/>
      <c r="C393" s="413"/>
      <c r="D393" s="413"/>
      <c r="E393" s="413"/>
      <c r="F393" s="413"/>
      <c r="G393" s="413"/>
      <c r="H393" s="413"/>
      <c r="I393" s="413"/>
      <c r="J393" s="413"/>
      <c r="K393" s="413"/>
    </row>
    <row r="394" spans="1:11" ht="32.25" customHeight="1">
      <c r="A394" s="413"/>
      <c r="B394" s="413"/>
      <c r="C394" s="413"/>
      <c r="D394" s="413"/>
      <c r="E394" s="413"/>
      <c r="F394" s="413"/>
      <c r="G394" s="413"/>
      <c r="H394" s="413"/>
      <c r="I394" s="413"/>
      <c r="J394" s="413"/>
      <c r="K394" s="413"/>
    </row>
    <row r="395" spans="1:11" ht="32.25" customHeight="1">
      <c r="A395" s="413"/>
      <c r="B395" s="413"/>
      <c r="C395" s="413"/>
      <c r="D395" s="413"/>
      <c r="E395" s="413"/>
      <c r="F395" s="413"/>
      <c r="G395" s="413"/>
      <c r="H395" s="413"/>
      <c r="I395" s="413"/>
      <c r="J395" s="413"/>
      <c r="K395" s="413"/>
    </row>
    <row r="396" spans="1:11" ht="32.25" customHeight="1">
      <c r="A396" s="413"/>
      <c r="B396" s="413"/>
      <c r="C396" s="413"/>
      <c r="D396" s="413"/>
      <c r="E396" s="413"/>
      <c r="F396" s="413"/>
      <c r="G396" s="413"/>
      <c r="H396" s="413"/>
      <c r="I396" s="413"/>
      <c r="J396" s="413"/>
      <c r="K396" s="413"/>
    </row>
    <row r="397" spans="1:11" ht="32.25" customHeight="1">
      <c r="A397" s="413"/>
      <c r="B397" s="413"/>
      <c r="C397" s="413"/>
      <c r="D397" s="413"/>
      <c r="E397" s="413"/>
      <c r="F397" s="413"/>
      <c r="G397" s="413"/>
      <c r="H397" s="413"/>
      <c r="I397" s="413"/>
      <c r="J397" s="413"/>
      <c r="K397" s="413"/>
    </row>
    <row r="398" spans="1:11" ht="32.25" customHeight="1">
      <c r="A398" s="413"/>
      <c r="B398" s="413"/>
      <c r="C398" s="413"/>
      <c r="D398" s="413"/>
      <c r="E398" s="413"/>
      <c r="F398" s="413"/>
      <c r="G398" s="413"/>
      <c r="H398" s="413"/>
      <c r="I398" s="413"/>
      <c r="J398" s="413"/>
      <c r="K398" s="413"/>
    </row>
    <row r="399" spans="1:11" ht="32.25" customHeight="1">
      <c r="A399" s="413"/>
      <c r="B399" s="413"/>
      <c r="C399" s="413"/>
      <c r="D399" s="413"/>
      <c r="E399" s="413"/>
      <c r="F399" s="413"/>
      <c r="G399" s="413"/>
      <c r="H399" s="413"/>
      <c r="I399" s="413"/>
      <c r="J399" s="413"/>
      <c r="K399" s="413"/>
    </row>
    <row r="400" spans="1:11" ht="32.25" customHeight="1">
      <c r="A400" s="413"/>
      <c r="B400" s="413"/>
      <c r="C400" s="413"/>
      <c r="D400" s="413"/>
      <c r="E400" s="413"/>
      <c r="F400" s="413"/>
      <c r="G400" s="413"/>
      <c r="H400" s="413"/>
      <c r="I400" s="413"/>
      <c r="J400" s="413"/>
      <c r="K400" s="413"/>
    </row>
    <row r="401" spans="1:11" ht="32.25" customHeight="1">
      <c r="A401" s="413"/>
      <c r="B401" s="413"/>
      <c r="C401" s="413"/>
      <c r="D401" s="413"/>
      <c r="E401" s="413"/>
      <c r="F401" s="413"/>
      <c r="G401" s="413"/>
      <c r="H401" s="413"/>
      <c r="I401" s="413"/>
      <c r="J401" s="413"/>
      <c r="K401" s="413"/>
    </row>
    <row r="402" spans="1:11" ht="32.25" customHeight="1">
      <c r="A402" s="413"/>
      <c r="B402" s="413"/>
      <c r="C402" s="413"/>
      <c r="D402" s="413"/>
      <c r="E402" s="413"/>
      <c r="F402" s="413"/>
      <c r="G402" s="413"/>
      <c r="H402" s="413"/>
      <c r="I402" s="413"/>
      <c r="J402" s="413"/>
      <c r="K402" s="413"/>
    </row>
    <row r="403" spans="1:11" ht="32.25" customHeight="1">
      <c r="A403" s="413"/>
      <c r="B403" s="413"/>
      <c r="C403" s="413"/>
      <c r="D403" s="413"/>
      <c r="E403" s="413"/>
      <c r="F403" s="413"/>
      <c r="G403" s="413"/>
      <c r="H403" s="413"/>
      <c r="I403" s="413"/>
      <c r="J403" s="413"/>
      <c r="K403" s="413"/>
    </row>
    <row r="404" spans="1:11" ht="32.25" customHeight="1">
      <c r="A404" s="413"/>
      <c r="B404" s="413"/>
      <c r="C404" s="413"/>
      <c r="D404" s="413"/>
      <c r="E404" s="413"/>
      <c r="F404" s="413"/>
      <c r="G404" s="413"/>
      <c r="H404" s="413"/>
      <c r="I404" s="413"/>
      <c r="J404" s="413"/>
      <c r="K404" s="413"/>
    </row>
    <row r="405" spans="1:11" ht="32.25" customHeight="1">
      <c r="A405" s="413"/>
      <c r="B405" s="413"/>
      <c r="C405" s="413"/>
      <c r="D405" s="413"/>
      <c r="E405" s="413"/>
      <c r="F405" s="413"/>
      <c r="G405" s="413"/>
      <c r="H405" s="413"/>
      <c r="I405" s="413"/>
      <c r="J405" s="413"/>
      <c r="K405" s="413"/>
    </row>
    <row r="406" spans="1:11" ht="32.25" customHeight="1">
      <c r="A406" s="413"/>
      <c r="B406" s="413"/>
      <c r="C406" s="413"/>
      <c r="D406" s="413"/>
      <c r="E406" s="413"/>
      <c r="F406" s="413"/>
      <c r="G406" s="413"/>
      <c r="H406" s="413"/>
      <c r="I406" s="413"/>
      <c r="J406" s="413"/>
      <c r="K406" s="413"/>
    </row>
    <row r="407" spans="1:11" ht="32.25" customHeight="1">
      <c r="A407" s="413"/>
      <c r="B407" s="413"/>
      <c r="C407" s="413"/>
      <c r="D407" s="413"/>
      <c r="E407" s="413"/>
      <c r="F407" s="413"/>
      <c r="G407" s="413"/>
      <c r="H407" s="413"/>
      <c r="I407" s="413"/>
      <c r="J407" s="413"/>
      <c r="K407" s="413"/>
    </row>
    <row r="408" spans="1:11" ht="32.25" customHeight="1">
      <c r="A408" s="413"/>
      <c r="B408" s="413"/>
      <c r="C408" s="413"/>
      <c r="D408" s="413"/>
      <c r="E408" s="413"/>
      <c r="F408" s="413"/>
      <c r="G408" s="413"/>
      <c r="H408" s="413"/>
      <c r="I408" s="413"/>
      <c r="J408" s="413"/>
      <c r="K408" s="413"/>
    </row>
    <row r="409" spans="1:11" ht="32.25" customHeight="1">
      <c r="A409" s="413"/>
      <c r="B409" s="413"/>
      <c r="C409" s="413"/>
      <c r="D409" s="413"/>
      <c r="E409" s="413"/>
      <c r="F409" s="413"/>
      <c r="G409" s="413"/>
      <c r="H409" s="413"/>
      <c r="I409" s="413"/>
      <c r="J409" s="413"/>
      <c r="K409" s="413"/>
    </row>
    <row r="410" spans="1:11" ht="32.25" customHeight="1">
      <c r="A410" s="413"/>
      <c r="B410" s="413"/>
      <c r="C410" s="413"/>
      <c r="D410" s="413"/>
      <c r="E410" s="413"/>
      <c r="F410" s="413"/>
      <c r="G410" s="413"/>
      <c r="H410" s="413"/>
      <c r="I410" s="413"/>
      <c r="J410" s="413"/>
      <c r="K410" s="413"/>
    </row>
    <row r="411" spans="1:11" ht="32.25" customHeight="1">
      <c r="A411" s="413"/>
      <c r="B411" s="413"/>
      <c r="C411" s="413"/>
      <c r="D411" s="413"/>
      <c r="E411" s="413"/>
      <c r="F411" s="413"/>
      <c r="G411" s="413"/>
      <c r="H411" s="413"/>
      <c r="I411" s="413"/>
      <c r="J411" s="413"/>
      <c r="K411" s="413"/>
    </row>
    <row r="412" spans="1:11" ht="32.25" customHeight="1">
      <c r="A412" s="413"/>
      <c r="B412" s="413"/>
      <c r="C412" s="413"/>
      <c r="D412" s="413"/>
      <c r="E412" s="413"/>
      <c r="F412" s="413"/>
      <c r="G412" s="413"/>
      <c r="H412" s="413"/>
      <c r="I412" s="413"/>
      <c r="J412" s="413"/>
      <c r="K412" s="413"/>
    </row>
    <row r="413" spans="1:11" ht="32.25" customHeight="1">
      <c r="A413" s="413"/>
      <c r="B413" s="413"/>
      <c r="C413" s="413"/>
      <c r="D413" s="413"/>
      <c r="E413" s="413"/>
      <c r="F413" s="413"/>
      <c r="G413" s="413"/>
      <c r="H413" s="413"/>
      <c r="I413" s="413"/>
      <c r="J413" s="413"/>
      <c r="K413" s="413"/>
    </row>
    <row r="414" spans="1:11" ht="32.25" customHeight="1">
      <c r="A414" s="413"/>
      <c r="B414" s="413"/>
      <c r="C414" s="413"/>
      <c r="D414" s="413"/>
      <c r="E414" s="413"/>
      <c r="F414" s="413"/>
      <c r="G414" s="413"/>
      <c r="H414" s="413"/>
      <c r="I414" s="413"/>
      <c r="J414" s="413"/>
      <c r="K414" s="413"/>
    </row>
    <row r="415" spans="1:11" ht="32.25" customHeight="1">
      <c r="A415" s="413"/>
      <c r="B415" s="413"/>
      <c r="C415" s="413"/>
      <c r="D415" s="413"/>
      <c r="E415" s="413"/>
      <c r="F415" s="413"/>
      <c r="G415" s="413"/>
      <c r="H415" s="413"/>
      <c r="I415" s="413"/>
      <c r="J415" s="413"/>
      <c r="K415" s="413"/>
    </row>
    <row r="416" spans="1:11" ht="32.25" customHeight="1">
      <c r="A416" s="413"/>
      <c r="B416" s="413"/>
      <c r="C416" s="413"/>
      <c r="D416" s="413"/>
      <c r="E416" s="413"/>
      <c r="F416" s="413"/>
      <c r="G416" s="413"/>
      <c r="H416" s="413"/>
      <c r="I416" s="413"/>
      <c r="J416" s="413"/>
      <c r="K416" s="413"/>
    </row>
    <row r="417" spans="1:11" ht="32.25" customHeight="1">
      <c r="A417" s="413"/>
      <c r="B417" s="413"/>
      <c r="C417" s="413"/>
      <c r="D417" s="413"/>
      <c r="E417" s="413"/>
      <c r="F417" s="413"/>
      <c r="G417" s="413"/>
      <c r="H417" s="413"/>
      <c r="I417" s="413"/>
      <c r="J417" s="413"/>
      <c r="K417" s="413"/>
    </row>
    <row r="418" spans="1:11" ht="32.25" customHeight="1">
      <c r="A418" s="413"/>
      <c r="B418" s="413"/>
      <c r="C418" s="413"/>
      <c r="D418" s="413"/>
      <c r="E418" s="413"/>
      <c r="F418" s="413"/>
      <c r="G418" s="413"/>
      <c r="H418" s="413"/>
      <c r="I418" s="413"/>
      <c r="J418" s="413"/>
      <c r="K418" s="413"/>
    </row>
    <row r="419" spans="1:11" ht="32.25" customHeight="1">
      <c r="A419" s="413"/>
      <c r="B419" s="413"/>
      <c r="C419" s="413"/>
      <c r="D419" s="413"/>
      <c r="E419" s="413"/>
      <c r="F419" s="413"/>
      <c r="G419" s="413"/>
      <c r="H419" s="413"/>
      <c r="I419" s="413"/>
      <c r="J419" s="413"/>
      <c r="K419" s="413"/>
    </row>
    <row r="420" spans="1:11" ht="32.25" customHeight="1">
      <c r="A420" s="413"/>
      <c r="B420" s="413"/>
      <c r="C420" s="413"/>
      <c r="D420" s="413"/>
      <c r="E420" s="413"/>
      <c r="F420" s="413"/>
      <c r="G420" s="413"/>
      <c r="H420" s="413"/>
      <c r="I420" s="413"/>
      <c r="J420" s="413"/>
      <c r="K420" s="413"/>
    </row>
    <row r="421" spans="1:11" ht="32.25" customHeight="1">
      <c r="A421" s="413"/>
      <c r="B421" s="413"/>
      <c r="C421" s="413"/>
      <c r="D421" s="413"/>
      <c r="E421" s="413"/>
      <c r="F421" s="413"/>
      <c r="G421" s="413"/>
      <c r="H421" s="413"/>
      <c r="I421" s="413"/>
      <c r="J421" s="413"/>
      <c r="K421" s="413"/>
    </row>
    <row r="422" spans="1:11" ht="32.25" customHeight="1">
      <c r="A422" s="413"/>
      <c r="B422" s="413"/>
      <c r="C422" s="413"/>
      <c r="D422" s="413"/>
      <c r="E422" s="413"/>
      <c r="F422" s="413"/>
      <c r="G422" s="413"/>
      <c r="H422" s="413"/>
      <c r="I422" s="413"/>
      <c r="J422" s="413"/>
      <c r="K422" s="413"/>
    </row>
    <row r="423" spans="1:11" ht="32.25" customHeight="1">
      <c r="A423" s="413"/>
      <c r="B423" s="413"/>
      <c r="C423" s="413"/>
      <c r="D423" s="413"/>
      <c r="E423" s="413"/>
      <c r="F423" s="413"/>
      <c r="G423" s="413"/>
      <c r="H423" s="413"/>
      <c r="I423" s="413"/>
      <c r="J423" s="413"/>
      <c r="K423" s="413"/>
    </row>
    <row r="424" spans="1:11" ht="32.25" customHeight="1">
      <c r="A424" s="413"/>
      <c r="B424" s="413"/>
      <c r="C424" s="413"/>
      <c r="D424" s="413"/>
      <c r="E424" s="413"/>
      <c r="F424" s="413"/>
      <c r="G424" s="413"/>
      <c r="H424" s="413"/>
      <c r="I424" s="413"/>
      <c r="J424" s="413"/>
      <c r="K424" s="413"/>
    </row>
    <row r="425" spans="1:11" ht="32.25" customHeight="1">
      <c r="A425" s="413"/>
      <c r="B425" s="413"/>
      <c r="C425" s="413"/>
      <c r="D425" s="413"/>
      <c r="E425" s="413"/>
      <c r="F425" s="413"/>
      <c r="G425" s="413"/>
      <c r="H425" s="413"/>
      <c r="I425" s="413"/>
      <c r="J425" s="413"/>
      <c r="K425" s="413"/>
    </row>
    <row r="426" spans="1:11" ht="32.25" customHeight="1">
      <c r="A426" s="413"/>
      <c r="B426" s="413"/>
      <c r="C426" s="413"/>
      <c r="D426" s="413"/>
      <c r="E426" s="413"/>
      <c r="F426" s="413"/>
      <c r="G426" s="413"/>
      <c r="H426" s="413"/>
      <c r="I426" s="413"/>
      <c r="J426" s="413"/>
      <c r="K426" s="413"/>
    </row>
    <row r="427" spans="1:11" ht="32.25" customHeight="1">
      <c r="A427" s="413"/>
      <c r="B427" s="413"/>
      <c r="C427" s="413"/>
      <c r="D427" s="413"/>
      <c r="E427" s="413"/>
      <c r="F427" s="413"/>
      <c r="G427" s="413"/>
      <c r="H427" s="413"/>
      <c r="I427" s="413"/>
      <c r="J427" s="413"/>
      <c r="K427" s="413"/>
    </row>
    <row r="428" spans="1:11" ht="32.25" customHeight="1">
      <c r="A428" s="413"/>
      <c r="B428" s="413"/>
      <c r="C428" s="413"/>
      <c r="D428" s="413"/>
      <c r="E428" s="413"/>
      <c r="F428" s="413"/>
      <c r="G428" s="413"/>
      <c r="H428" s="413"/>
      <c r="I428" s="413"/>
      <c r="J428" s="413"/>
      <c r="K428" s="413"/>
    </row>
    <row r="429" spans="1:11" ht="32.25" customHeight="1">
      <c r="A429" s="413"/>
      <c r="B429" s="413"/>
      <c r="C429" s="413"/>
      <c r="D429" s="413"/>
      <c r="E429" s="413"/>
      <c r="F429" s="413"/>
      <c r="G429" s="413"/>
      <c r="H429" s="413"/>
      <c r="I429" s="413"/>
      <c r="J429" s="413"/>
      <c r="K429" s="413"/>
    </row>
    <row r="430" spans="1:11" ht="32.25" customHeight="1">
      <c r="A430" s="413"/>
      <c r="B430" s="413"/>
      <c r="C430" s="413"/>
      <c r="D430" s="413"/>
      <c r="E430" s="413"/>
      <c r="F430" s="413"/>
      <c r="G430" s="413"/>
      <c r="H430" s="413"/>
      <c r="I430" s="413"/>
      <c r="J430" s="413"/>
      <c r="K430" s="413"/>
    </row>
    <row r="431" spans="1:11" ht="32.25" customHeight="1">
      <c r="A431" s="413"/>
      <c r="B431" s="413"/>
      <c r="C431" s="413"/>
      <c r="D431" s="413"/>
      <c r="E431" s="413"/>
      <c r="F431" s="413"/>
      <c r="G431" s="413"/>
      <c r="H431" s="413"/>
      <c r="I431" s="413"/>
      <c r="J431" s="413"/>
      <c r="K431" s="413"/>
    </row>
    <row r="432" spans="1:11" ht="32.25" customHeight="1">
      <c r="A432" s="413"/>
      <c r="B432" s="413"/>
      <c r="C432" s="413"/>
      <c r="D432" s="413"/>
      <c r="E432" s="413"/>
      <c r="F432" s="413"/>
      <c r="G432" s="413"/>
      <c r="H432" s="413"/>
      <c r="I432" s="413"/>
      <c r="J432" s="413"/>
      <c r="K432" s="413"/>
    </row>
    <row r="433" spans="1:11" ht="32.25" customHeight="1">
      <c r="A433" s="413"/>
      <c r="B433" s="413"/>
      <c r="C433" s="413"/>
      <c r="D433" s="413"/>
      <c r="E433" s="413"/>
      <c r="F433" s="413"/>
      <c r="G433" s="413"/>
      <c r="H433" s="413"/>
      <c r="I433" s="413"/>
      <c r="J433" s="413"/>
      <c r="K433" s="413"/>
    </row>
    <row r="434" spans="1:11" ht="32.25" customHeight="1">
      <c r="A434" s="413"/>
      <c r="B434" s="413"/>
      <c r="C434" s="413"/>
      <c r="D434" s="413"/>
      <c r="E434" s="413"/>
      <c r="F434" s="413"/>
      <c r="G434" s="413"/>
      <c r="H434" s="413"/>
      <c r="I434" s="413"/>
      <c r="J434" s="413"/>
      <c r="K434" s="413"/>
    </row>
    <row r="435" spans="1:11" ht="32.25" customHeight="1">
      <c r="A435" s="413"/>
      <c r="B435" s="413"/>
      <c r="C435" s="413"/>
      <c r="D435" s="413"/>
      <c r="E435" s="413"/>
      <c r="F435" s="413"/>
      <c r="G435" s="413"/>
      <c r="H435" s="413"/>
      <c r="I435" s="413"/>
      <c r="J435" s="413"/>
      <c r="K435" s="413"/>
    </row>
    <row r="436" spans="1:11" ht="32.25" customHeight="1">
      <c r="A436" s="413"/>
      <c r="B436" s="413"/>
      <c r="C436" s="413"/>
      <c r="D436" s="413"/>
      <c r="E436" s="413"/>
      <c r="F436" s="413"/>
      <c r="G436" s="413"/>
      <c r="H436" s="413"/>
      <c r="I436" s="413"/>
      <c r="J436" s="413"/>
      <c r="K436" s="413"/>
    </row>
    <row r="437" spans="1:11" ht="32.25" customHeight="1">
      <c r="A437" s="413"/>
      <c r="B437" s="413"/>
      <c r="C437" s="413"/>
      <c r="D437" s="413"/>
      <c r="E437" s="413"/>
      <c r="F437" s="413"/>
      <c r="G437" s="413"/>
      <c r="H437" s="413"/>
      <c r="I437" s="413"/>
      <c r="J437" s="413"/>
      <c r="K437" s="413"/>
    </row>
    <row r="438" spans="1:11" ht="32.25" customHeight="1">
      <c r="A438" s="413"/>
      <c r="B438" s="413"/>
      <c r="C438" s="413"/>
      <c r="D438" s="413"/>
      <c r="E438" s="413"/>
      <c r="F438" s="413"/>
      <c r="G438" s="413"/>
      <c r="H438" s="413"/>
      <c r="I438" s="413"/>
      <c r="J438" s="413"/>
      <c r="K438" s="413"/>
    </row>
    <row r="439" spans="1:11" ht="32.25" customHeight="1">
      <c r="A439" s="413"/>
      <c r="B439" s="413"/>
      <c r="C439" s="413"/>
      <c r="D439" s="413"/>
      <c r="E439" s="413"/>
      <c r="F439" s="413"/>
      <c r="G439" s="413"/>
      <c r="H439" s="413"/>
      <c r="I439" s="413"/>
      <c r="J439" s="413"/>
      <c r="K439" s="413"/>
    </row>
    <row r="440" spans="1:11" ht="32.25" customHeight="1">
      <c r="A440" s="413"/>
      <c r="B440" s="413"/>
      <c r="C440" s="413"/>
      <c r="D440" s="413"/>
      <c r="E440" s="413"/>
      <c r="F440" s="413"/>
      <c r="G440" s="413"/>
      <c r="H440" s="413"/>
      <c r="I440" s="413"/>
      <c r="J440" s="413"/>
      <c r="K440" s="413"/>
    </row>
    <row r="441" spans="1:11" ht="32.25" customHeight="1">
      <c r="A441" s="413"/>
      <c r="B441" s="413"/>
      <c r="C441" s="413"/>
      <c r="D441" s="413"/>
      <c r="E441" s="413"/>
      <c r="F441" s="413"/>
      <c r="G441" s="413"/>
      <c r="H441" s="413"/>
      <c r="I441" s="413"/>
      <c r="J441" s="413"/>
      <c r="K441" s="413"/>
    </row>
    <row r="442" spans="1:11" ht="32.25" customHeight="1">
      <c r="A442" s="413"/>
      <c r="B442" s="413"/>
      <c r="C442" s="413"/>
      <c r="D442" s="413"/>
      <c r="E442" s="413"/>
      <c r="F442" s="413"/>
      <c r="G442" s="413"/>
      <c r="H442" s="413"/>
      <c r="I442" s="413"/>
      <c r="J442" s="413"/>
      <c r="K442" s="413"/>
    </row>
    <row r="443" spans="1:11" ht="32.25" customHeight="1">
      <c r="A443" s="413"/>
      <c r="B443" s="413"/>
      <c r="C443" s="413"/>
      <c r="D443" s="413"/>
      <c r="E443" s="413"/>
      <c r="F443" s="413"/>
      <c r="G443" s="413"/>
      <c r="H443" s="413"/>
      <c r="I443" s="413"/>
      <c r="J443" s="413"/>
      <c r="K443" s="413"/>
    </row>
    <row r="444" spans="1:11" ht="32.25" customHeight="1">
      <c r="A444" s="413"/>
      <c r="B444" s="413"/>
      <c r="C444" s="413"/>
      <c r="D444" s="413"/>
      <c r="E444" s="413"/>
      <c r="F444" s="413"/>
      <c r="G444" s="413"/>
      <c r="H444" s="413"/>
      <c r="I444" s="413"/>
      <c r="J444" s="413"/>
      <c r="K444" s="413"/>
    </row>
    <row r="445" spans="1:11" ht="32.25" customHeight="1">
      <c r="A445" s="413"/>
      <c r="B445" s="413"/>
      <c r="C445" s="413"/>
      <c r="D445" s="413"/>
      <c r="E445" s="413"/>
      <c r="F445" s="413"/>
      <c r="G445" s="413"/>
      <c r="H445" s="413"/>
      <c r="I445" s="413"/>
      <c r="J445" s="413"/>
      <c r="K445" s="413"/>
    </row>
    <row r="446" spans="1:11" ht="32.25" customHeight="1">
      <c r="A446" s="413"/>
      <c r="B446" s="413"/>
      <c r="C446" s="413"/>
      <c r="D446" s="413"/>
      <c r="E446" s="413"/>
      <c r="F446" s="413"/>
      <c r="G446" s="413"/>
      <c r="H446" s="413"/>
      <c r="I446" s="413"/>
      <c r="J446" s="413"/>
      <c r="K446" s="413"/>
    </row>
    <row r="447" spans="1:11" ht="32.25" customHeight="1">
      <c r="A447" s="413"/>
      <c r="B447" s="413"/>
      <c r="C447" s="413"/>
      <c r="D447" s="413"/>
      <c r="E447" s="413"/>
      <c r="F447" s="413"/>
      <c r="G447" s="413"/>
      <c r="H447" s="413"/>
      <c r="I447" s="413"/>
      <c r="J447" s="413"/>
      <c r="K447" s="413"/>
    </row>
    <row r="448" spans="1:11" ht="32.25" customHeight="1">
      <c r="A448" s="413"/>
      <c r="B448" s="413"/>
      <c r="C448" s="413"/>
      <c r="D448" s="413"/>
      <c r="E448" s="413"/>
      <c r="F448" s="413"/>
      <c r="G448" s="413"/>
      <c r="H448" s="413"/>
      <c r="I448" s="413"/>
      <c r="J448" s="413"/>
      <c r="K448" s="413"/>
    </row>
    <row r="449" spans="1:11" ht="32.25" customHeight="1">
      <c r="A449" s="413"/>
      <c r="B449" s="413"/>
      <c r="C449" s="413"/>
      <c r="D449" s="413"/>
      <c r="E449" s="413"/>
      <c r="F449" s="413"/>
      <c r="G449" s="413"/>
      <c r="H449" s="413"/>
      <c r="I449" s="413"/>
      <c r="J449" s="413"/>
      <c r="K449" s="413"/>
    </row>
    <row r="450" spans="1:11" ht="32.25" customHeight="1">
      <c r="A450" s="413"/>
      <c r="B450" s="413"/>
      <c r="C450" s="413"/>
      <c r="D450" s="413"/>
      <c r="E450" s="413"/>
      <c r="F450" s="413"/>
      <c r="G450" s="413"/>
      <c r="H450" s="413"/>
      <c r="I450" s="413"/>
      <c r="J450" s="413"/>
      <c r="K450" s="413"/>
    </row>
    <row r="451" spans="1:11" ht="32.25" customHeight="1">
      <c r="A451" s="413"/>
      <c r="B451" s="413"/>
      <c r="C451" s="413"/>
      <c r="D451" s="413"/>
      <c r="E451" s="413"/>
      <c r="F451" s="413"/>
      <c r="G451" s="413"/>
      <c r="H451" s="413"/>
      <c r="I451" s="413"/>
      <c r="J451" s="413"/>
      <c r="K451" s="413"/>
    </row>
    <row r="452" spans="1:11" ht="32.25" customHeight="1">
      <c r="A452" s="413"/>
      <c r="B452" s="413"/>
      <c r="C452" s="413"/>
      <c r="D452" s="413"/>
      <c r="E452" s="413"/>
      <c r="F452" s="413"/>
      <c r="G452" s="413"/>
      <c r="H452" s="413"/>
      <c r="I452" s="413"/>
      <c r="J452" s="413"/>
      <c r="K452" s="413"/>
    </row>
    <row r="453" spans="1:11" ht="32.25" customHeight="1">
      <c r="A453" s="413"/>
      <c r="B453" s="413"/>
      <c r="C453" s="413"/>
      <c r="D453" s="413"/>
      <c r="E453" s="413"/>
      <c r="F453" s="413"/>
      <c r="G453" s="413"/>
      <c r="H453" s="413"/>
      <c r="I453" s="413"/>
      <c r="J453" s="413"/>
      <c r="K453" s="413"/>
    </row>
    <row r="454" spans="1:11" ht="32.25" customHeight="1">
      <c r="A454" s="413"/>
      <c r="B454" s="413"/>
      <c r="C454" s="413"/>
      <c r="D454" s="413"/>
      <c r="E454" s="413"/>
      <c r="F454" s="413"/>
      <c r="G454" s="413"/>
      <c r="H454" s="413"/>
      <c r="I454" s="413"/>
      <c r="J454" s="413"/>
      <c r="K454" s="413"/>
    </row>
    <row r="455" spans="1:11" ht="32.25" customHeight="1">
      <c r="A455" s="413"/>
      <c r="B455" s="413"/>
      <c r="C455" s="413"/>
      <c r="D455" s="413"/>
      <c r="E455" s="413"/>
      <c r="F455" s="413"/>
      <c r="G455" s="413"/>
      <c r="H455" s="413"/>
      <c r="I455" s="413"/>
      <c r="J455" s="413"/>
      <c r="K455" s="413"/>
    </row>
    <row r="456" spans="1:11" ht="32.25" customHeight="1">
      <c r="A456" s="413"/>
      <c r="B456" s="413"/>
      <c r="C456" s="413"/>
      <c r="D456" s="413"/>
      <c r="E456" s="413"/>
      <c r="F456" s="413"/>
      <c r="G456" s="413"/>
      <c r="H456" s="413"/>
      <c r="I456" s="413"/>
      <c r="J456" s="413"/>
      <c r="K456" s="413"/>
    </row>
    <row r="457" spans="1:11" ht="32.25" customHeight="1">
      <c r="A457" s="413"/>
      <c r="B457" s="413"/>
      <c r="C457" s="413"/>
      <c r="D457" s="413"/>
      <c r="E457" s="413"/>
      <c r="F457" s="413"/>
      <c r="G457" s="413"/>
      <c r="H457" s="413"/>
      <c r="I457" s="413"/>
      <c r="J457" s="413"/>
      <c r="K457" s="413"/>
    </row>
    <row r="458" spans="1:11" ht="32.25" customHeight="1">
      <c r="A458" s="413"/>
      <c r="B458" s="413"/>
      <c r="C458" s="413"/>
      <c r="D458" s="413"/>
      <c r="E458" s="413"/>
      <c r="F458" s="413"/>
      <c r="G458" s="413"/>
      <c r="H458" s="413"/>
      <c r="I458" s="413"/>
      <c r="J458" s="413"/>
      <c r="K458" s="413"/>
    </row>
    <row r="459" spans="1:11" ht="32.25" customHeight="1">
      <c r="A459" s="413"/>
      <c r="B459" s="413"/>
      <c r="C459" s="413"/>
      <c r="D459" s="413"/>
      <c r="E459" s="413"/>
      <c r="F459" s="413"/>
      <c r="G459" s="413"/>
      <c r="H459" s="413"/>
      <c r="I459" s="413"/>
      <c r="J459" s="413"/>
      <c r="K459" s="413"/>
    </row>
    <row r="460" spans="1:11" ht="32.25" customHeight="1">
      <c r="A460" s="413"/>
      <c r="B460" s="413"/>
      <c r="C460" s="413"/>
      <c r="D460" s="413"/>
      <c r="E460" s="413"/>
      <c r="F460" s="413"/>
      <c r="G460" s="413"/>
      <c r="H460" s="413"/>
      <c r="I460" s="413"/>
      <c r="J460" s="413"/>
      <c r="K460" s="413"/>
    </row>
    <row r="461" spans="1:11" ht="32.25" customHeight="1">
      <c r="A461" s="413"/>
      <c r="B461" s="413"/>
      <c r="C461" s="413"/>
      <c r="D461" s="413"/>
      <c r="E461" s="413"/>
      <c r="F461" s="413"/>
      <c r="G461" s="413"/>
      <c r="H461" s="413"/>
      <c r="I461" s="413"/>
      <c r="J461" s="413"/>
      <c r="K461" s="413"/>
    </row>
    <row r="462" spans="1:11" ht="32.25" customHeight="1">
      <c r="A462" s="413"/>
      <c r="B462" s="413"/>
      <c r="C462" s="413"/>
      <c r="D462" s="413"/>
      <c r="E462" s="413"/>
      <c r="F462" s="413"/>
      <c r="G462" s="413"/>
      <c r="H462" s="413"/>
      <c r="I462" s="413"/>
      <c r="J462" s="413"/>
      <c r="K462" s="413"/>
    </row>
    <row r="463" spans="1:11" ht="32.25" customHeight="1">
      <c r="A463" s="413"/>
      <c r="B463" s="413"/>
      <c r="C463" s="413"/>
      <c r="D463" s="413"/>
      <c r="E463" s="413"/>
      <c r="F463" s="413"/>
      <c r="G463" s="413"/>
      <c r="H463" s="413"/>
      <c r="I463" s="413"/>
      <c r="J463" s="413"/>
      <c r="K463" s="413"/>
    </row>
    <row r="464" spans="1:11" ht="32.25" customHeight="1">
      <c r="A464" s="413"/>
      <c r="B464" s="413"/>
      <c r="C464" s="413"/>
      <c r="D464" s="413"/>
      <c r="E464" s="413"/>
      <c r="F464" s="413"/>
      <c r="G464" s="413"/>
      <c r="H464" s="413"/>
      <c r="I464" s="413"/>
      <c r="J464" s="413"/>
      <c r="K464" s="413"/>
    </row>
    <row r="465" spans="1:11" ht="32.25" customHeight="1">
      <c r="A465" s="413"/>
      <c r="B465" s="413"/>
      <c r="C465" s="413"/>
      <c r="D465" s="413"/>
      <c r="E465" s="413"/>
      <c r="F465" s="413"/>
      <c r="G465" s="413"/>
      <c r="H465" s="413"/>
      <c r="I465" s="413"/>
      <c r="J465" s="413"/>
      <c r="K465" s="413"/>
    </row>
    <row r="466" spans="1:11" ht="32.25" customHeight="1">
      <c r="A466" s="413"/>
      <c r="B466" s="413"/>
      <c r="C466" s="413"/>
      <c r="D466" s="413"/>
      <c r="E466" s="413"/>
      <c r="F466" s="413"/>
      <c r="G466" s="413"/>
      <c r="H466" s="413"/>
      <c r="I466" s="413"/>
      <c r="J466" s="413"/>
      <c r="K466" s="413"/>
    </row>
    <row r="467" spans="1:11" ht="32.25" customHeight="1">
      <c r="A467" s="413"/>
      <c r="B467" s="413"/>
      <c r="C467" s="413"/>
      <c r="D467" s="413"/>
      <c r="E467" s="413"/>
      <c r="F467" s="413"/>
      <c r="G467" s="413"/>
      <c r="H467" s="413"/>
      <c r="I467" s="413"/>
      <c r="J467" s="413"/>
      <c r="K467" s="413"/>
    </row>
    <row r="468" spans="1:11" ht="32.25" customHeight="1">
      <c r="A468" s="413"/>
      <c r="B468" s="413"/>
      <c r="C468" s="413"/>
      <c r="D468" s="413"/>
      <c r="E468" s="413"/>
      <c r="F468" s="413"/>
      <c r="G468" s="413"/>
      <c r="H468" s="413"/>
      <c r="I468" s="413"/>
      <c r="J468" s="413"/>
      <c r="K468" s="413"/>
    </row>
    <row r="469" spans="1:11" ht="32.25" customHeight="1">
      <c r="A469" s="413"/>
      <c r="B469" s="413"/>
      <c r="C469" s="413"/>
      <c r="D469" s="413"/>
      <c r="E469" s="413"/>
      <c r="F469" s="413"/>
      <c r="G469" s="413"/>
      <c r="H469" s="413"/>
      <c r="I469" s="413"/>
      <c r="J469" s="413"/>
      <c r="K469" s="413"/>
    </row>
    <row r="470" spans="1:11" ht="32.25" customHeight="1">
      <c r="A470" s="413"/>
      <c r="B470" s="413"/>
      <c r="C470" s="413"/>
      <c r="D470" s="413"/>
      <c r="E470" s="413"/>
      <c r="F470" s="413"/>
      <c r="G470" s="413"/>
      <c r="H470" s="413"/>
      <c r="I470" s="413"/>
      <c r="J470" s="413"/>
      <c r="K470" s="413"/>
    </row>
    <row r="471" spans="1:11" ht="32.25" customHeight="1">
      <c r="A471" s="413"/>
      <c r="B471" s="413"/>
      <c r="C471" s="413"/>
      <c r="D471" s="413"/>
      <c r="E471" s="413"/>
      <c r="F471" s="413"/>
      <c r="G471" s="413"/>
      <c r="H471" s="413"/>
      <c r="I471" s="413"/>
      <c r="J471" s="413"/>
      <c r="K471" s="413"/>
    </row>
    <row r="472" spans="1:11" ht="32.25" customHeight="1">
      <c r="A472" s="413"/>
      <c r="B472" s="413"/>
      <c r="C472" s="413"/>
      <c r="D472" s="413"/>
      <c r="E472" s="413"/>
      <c r="F472" s="413"/>
      <c r="G472" s="413"/>
      <c r="H472" s="413"/>
      <c r="I472" s="413"/>
      <c r="J472" s="413"/>
      <c r="K472" s="413"/>
    </row>
    <row r="473" spans="1:11" ht="32.25" customHeight="1">
      <c r="A473" s="413"/>
      <c r="B473" s="413"/>
      <c r="C473" s="413"/>
      <c r="D473" s="413"/>
      <c r="E473" s="413"/>
      <c r="F473" s="413"/>
      <c r="G473" s="413"/>
      <c r="H473" s="413"/>
      <c r="I473" s="413"/>
      <c r="J473" s="413"/>
      <c r="K473" s="413"/>
    </row>
    <row r="474" spans="1:11" ht="32.25" customHeight="1">
      <c r="A474" s="413"/>
      <c r="B474" s="413"/>
      <c r="C474" s="413"/>
      <c r="D474" s="413"/>
      <c r="E474" s="413"/>
      <c r="F474" s="413"/>
      <c r="G474" s="413"/>
      <c r="H474" s="413"/>
      <c r="I474" s="413"/>
      <c r="J474" s="413"/>
      <c r="K474" s="413"/>
    </row>
    <row r="475" spans="1:11" ht="32.25" customHeight="1">
      <c r="A475" s="413"/>
      <c r="B475" s="413"/>
      <c r="C475" s="413"/>
      <c r="D475" s="413"/>
      <c r="E475" s="413"/>
      <c r="F475" s="413"/>
      <c r="G475" s="413"/>
      <c r="H475" s="413"/>
      <c r="I475" s="413"/>
      <c r="J475" s="413"/>
      <c r="K475" s="413"/>
    </row>
    <row r="476" spans="1:11" ht="32.25" customHeight="1">
      <c r="A476" s="413"/>
      <c r="B476" s="413"/>
      <c r="C476" s="413"/>
      <c r="D476" s="413"/>
      <c r="E476" s="413"/>
      <c r="F476" s="413"/>
      <c r="G476" s="413"/>
      <c r="H476" s="413"/>
      <c r="I476" s="413"/>
      <c r="J476" s="413"/>
      <c r="K476" s="413"/>
    </row>
    <row r="477" spans="1:11" ht="32.25" customHeight="1">
      <c r="A477" s="413"/>
      <c r="B477" s="413"/>
      <c r="C477" s="413"/>
      <c r="D477" s="413"/>
      <c r="E477" s="413"/>
      <c r="F477" s="413"/>
      <c r="G477" s="413"/>
      <c r="H477" s="413"/>
      <c r="I477" s="413"/>
      <c r="J477" s="413"/>
      <c r="K477" s="413"/>
    </row>
    <row r="478" spans="1:11" ht="32.25" customHeight="1">
      <c r="A478" s="413"/>
      <c r="B478" s="413"/>
      <c r="C478" s="413"/>
      <c r="D478" s="413"/>
      <c r="E478" s="413"/>
      <c r="F478" s="413"/>
      <c r="G478" s="413"/>
      <c r="H478" s="413"/>
      <c r="I478" s="413"/>
      <c r="J478" s="413"/>
      <c r="K478" s="413"/>
    </row>
    <row r="479" spans="1:11" ht="32.25" customHeight="1">
      <c r="A479" s="413"/>
      <c r="B479" s="413"/>
      <c r="C479" s="413"/>
      <c r="D479" s="413"/>
      <c r="E479" s="413"/>
      <c r="F479" s="413"/>
      <c r="G479" s="413"/>
      <c r="H479" s="413"/>
      <c r="I479" s="413"/>
      <c r="J479" s="413"/>
      <c r="K479" s="413"/>
    </row>
    <row r="480" spans="1:11" ht="32.25" customHeight="1">
      <c r="A480" s="413"/>
      <c r="B480" s="413"/>
      <c r="C480" s="413"/>
      <c r="D480" s="413"/>
      <c r="E480" s="413"/>
      <c r="F480" s="413"/>
      <c r="G480" s="413"/>
      <c r="H480" s="413"/>
      <c r="I480" s="413"/>
      <c r="J480" s="413"/>
      <c r="K480" s="413"/>
    </row>
    <row r="481" spans="1:11" ht="32.25" customHeight="1">
      <c r="A481" s="413"/>
      <c r="B481" s="413"/>
      <c r="C481" s="413"/>
      <c r="D481" s="413"/>
      <c r="E481" s="413"/>
      <c r="F481" s="413"/>
      <c r="G481" s="413"/>
      <c r="H481" s="413"/>
      <c r="I481" s="413"/>
      <c r="J481" s="413"/>
      <c r="K481" s="413"/>
    </row>
    <row r="482" spans="1:11" ht="32.25" customHeight="1">
      <c r="A482" s="413"/>
      <c r="B482" s="413"/>
      <c r="C482" s="413"/>
      <c r="D482" s="413"/>
      <c r="E482" s="413"/>
      <c r="F482" s="413"/>
      <c r="G482" s="413"/>
      <c r="H482" s="413"/>
      <c r="I482" s="413"/>
      <c r="J482" s="413"/>
      <c r="K482" s="413"/>
    </row>
    <row r="483" spans="1:11" ht="32.25" customHeight="1">
      <c r="A483" s="413"/>
      <c r="B483" s="413"/>
      <c r="C483" s="413"/>
      <c r="D483" s="413"/>
      <c r="E483" s="413"/>
      <c r="F483" s="413"/>
      <c r="G483" s="413"/>
      <c r="H483" s="413"/>
      <c r="I483" s="413"/>
      <c r="J483" s="413"/>
      <c r="K483" s="413"/>
    </row>
    <row r="484" spans="1:11" ht="32.25" customHeight="1">
      <c r="A484" s="413"/>
      <c r="B484" s="413"/>
      <c r="C484" s="413"/>
      <c r="D484" s="413"/>
      <c r="E484" s="413"/>
      <c r="F484" s="413"/>
      <c r="G484" s="413"/>
      <c r="H484" s="413"/>
      <c r="I484" s="413"/>
      <c r="J484" s="413"/>
      <c r="K484" s="413"/>
    </row>
    <row r="485" spans="1:11" ht="32.25" customHeight="1">
      <c r="A485" s="413"/>
      <c r="B485" s="413"/>
      <c r="C485" s="413"/>
      <c r="D485" s="413"/>
      <c r="E485" s="413"/>
      <c r="F485" s="413"/>
      <c r="G485" s="413"/>
      <c r="H485" s="413"/>
      <c r="I485" s="413"/>
      <c r="J485" s="413"/>
      <c r="K485" s="413"/>
    </row>
    <row r="486" spans="1:11" ht="32.25" customHeight="1">
      <c r="A486" s="413"/>
      <c r="B486" s="413"/>
      <c r="C486" s="413"/>
      <c r="D486" s="413"/>
      <c r="E486" s="413"/>
      <c r="F486" s="413"/>
      <c r="G486" s="413"/>
      <c r="H486" s="413"/>
      <c r="I486" s="413"/>
      <c r="J486" s="413"/>
      <c r="K486" s="413"/>
    </row>
    <row r="487" spans="1:11" ht="32.25" customHeight="1">
      <c r="A487" s="413"/>
      <c r="B487" s="413"/>
      <c r="C487" s="413"/>
      <c r="D487" s="413"/>
      <c r="E487" s="413"/>
      <c r="F487" s="413"/>
      <c r="G487" s="413"/>
      <c r="H487" s="413"/>
      <c r="I487" s="413"/>
      <c r="J487" s="413"/>
      <c r="K487" s="413"/>
    </row>
    <row r="488" spans="1:11" ht="32.25" customHeight="1">
      <c r="A488" s="413"/>
      <c r="B488" s="413"/>
      <c r="C488" s="413"/>
      <c r="D488" s="413"/>
      <c r="E488" s="413"/>
      <c r="F488" s="413"/>
      <c r="G488" s="413"/>
      <c r="H488" s="413"/>
      <c r="I488" s="413"/>
      <c r="J488" s="413"/>
      <c r="K488" s="413"/>
    </row>
    <row r="489" spans="1:11" ht="32.25" customHeight="1">
      <c r="A489" s="413"/>
      <c r="B489" s="413"/>
      <c r="C489" s="413"/>
      <c r="D489" s="413"/>
      <c r="E489" s="413"/>
      <c r="F489" s="413"/>
      <c r="G489" s="413"/>
      <c r="H489" s="413"/>
      <c r="I489" s="413"/>
      <c r="J489" s="413"/>
      <c r="K489" s="413"/>
    </row>
    <row r="490" spans="1:11" ht="32.25" customHeight="1">
      <c r="A490" s="413"/>
      <c r="B490" s="413"/>
      <c r="C490" s="413"/>
      <c r="D490" s="413"/>
      <c r="E490" s="413"/>
      <c r="F490" s="413"/>
      <c r="G490" s="413"/>
      <c r="H490" s="413"/>
      <c r="I490" s="413"/>
      <c r="J490" s="413"/>
      <c r="K490" s="413"/>
    </row>
    <row r="491" spans="1:11" ht="32.25" customHeight="1">
      <c r="A491" s="413"/>
      <c r="B491" s="413"/>
      <c r="C491" s="413"/>
      <c r="D491" s="413"/>
      <c r="E491" s="413"/>
      <c r="F491" s="413"/>
      <c r="G491" s="413"/>
      <c r="H491" s="413"/>
      <c r="I491" s="413"/>
      <c r="J491" s="413"/>
      <c r="K491" s="413"/>
    </row>
    <row r="492" spans="1:11" ht="32.25" customHeight="1">
      <c r="A492" s="413"/>
      <c r="B492" s="413"/>
      <c r="C492" s="413"/>
      <c r="D492" s="413"/>
      <c r="E492" s="413"/>
      <c r="F492" s="413"/>
      <c r="G492" s="413"/>
      <c r="H492" s="413"/>
      <c r="I492" s="413"/>
      <c r="J492" s="413"/>
      <c r="K492" s="413"/>
    </row>
    <row r="493" spans="1:11" ht="32.25" customHeight="1">
      <c r="A493" s="413"/>
      <c r="B493" s="413"/>
      <c r="C493" s="413"/>
      <c r="D493" s="413"/>
      <c r="E493" s="413"/>
      <c r="F493" s="413"/>
      <c r="G493" s="413"/>
      <c r="H493" s="413"/>
      <c r="I493" s="413"/>
      <c r="J493" s="413"/>
      <c r="K493" s="413"/>
    </row>
    <row r="494" spans="1:11" ht="32.25" customHeight="1">
      <c r="A494" s="413"/>
      <c r="B494" s="413"/>
      <c r="C494" s="413"/>
      <c r="D494" s="413"/>
      <c r="E494" s="413"/>
      <c r="F494" s="413"/>
      <c r="G494" s="413"/>
      <c r="H494" s="413"/>
      <c r="I494" s="413"/>
      <c r="J494" s="413"/>
      <c r="K494" s="413"/>
    </row>
    <row r="495" spans="1:11" ht="32.25" customHeight="1">
      <c r="A495" s="413"/>
      <c r="B495" s="413"/>
      <c r="C495" s="413"/>
      <c r="D495" s="413"/>
      <c r="E495" s="413"/>
      <c r="F495" s="413"/>
      <c r="G495" s="413"/>
      <c r="H495" s="413"/>
      <c r="I495" s="413"/>
      <c r="J495" s="413"/>
      <c r="K495" s="413"/>
    </row>
    <row r="496" spans="1:11" ht="32.25" customHeight="1">
      <c r="A496" s="413"/>
      <c r="B496" s="413"/>
      <c r="C496" s="413"/>
      <c r="D496" s="413"/>
      <c r="E496" s="413"/>
      <c r="F496" s="413"/>
      <c r="G496" s="413"/>
      <c r="H496" s="413"/>
      <c r="I496" s="413"/>
      <c r="J496" s="413"/>
      <c r="K496" s="413"/>
    </row>
    <row r="497" spans="1:11" ht="32.25" customHeight="1">
      <c r="A497" s="413"/>
      <c r="B497" s="413"/>
      <c r="C497" s="413"/>
      <c r="D497" s="413"/>
      <c r="E497" s="413"/>
      <c r="F497" s="413"/>
      <c r="G497" s="413"/>
      <c r="H497" s="413"/>
      <c r="I497" s="413"/>
      <c r="J497" s="413"/>
      <c r="K497" s="413"/>
    </row>
    <row r="498" spans="1:11" ht="32.25" customHeight="1">
      <c r="A498" s="413"/>
      <c r="B498" s="413"/>
      <c r="C498" s="413"/>
      <c r="D498" s="413"/>
      <c r="E498" s="413"/>
      <c r="F498" s="413"/>
      <c r="G498" s="413"/>
      <c r="H498" s="413"/>
      <c r="I498" s="413"/>
      <c r="J498" s="413"/>
      <c r="K498" s="413"/>
    </row>
    <row r="499" spans="1:11" ht="32.25" customHeight="1">
      <c r="A499" s="413"/>
      <c r="B499" s="413"/>
      <c r="C499" s="413"/>
      <c r="D499" s="413"/>
      <c r="E499" s="413"/>
      <c r="F499" s="413"/>
      <c r="G499" s="413"/>
      <c r="H499" s="413"/>
      <c r="I499" s="413"/>
      <c r="J499" s="413"/>
      <c r="K499" s="413"/>
    </row>
    <row r="500" spans="1:11" ht="32.25" customHeight="1">
      <c r="A500" s="413"/>
      <c r="B500" s="413"/>
      <c r="C500" s="413"/>
      <c r="D500" s="413"/>
      <c r="E500" s="413"/>
      <c r="F500" s="413"/>
      <c r="G500" s="413"/>
      <c r="H500" s="413"/>
      <c r="I500" s="413"/>
      <c r="J500" s="413"/>
      <c r="K500" s="413"/>
    </row>
    <row r="501" spans="1:11" ht="32.25" customHeight="1">
      <c r="A501" s="413"/>
      <c r="B501" s="413"/>
      <c r="C501" s="413"/>
      <c r="D501" s="413"/>
      <c r="E501" s="413"/>
      <c r="F501" s="413"/>
      <c r="G501" s="413"/>
      <c r="H501" s="413"/>
      <c r="I501" s="413"/>
      <c r="J501" s="413"/>
      <c r="K501" s="413"/>
    </row>
    <row r="502" spans="1:11" ht="32.25" customHeight="1">
      <c r="A502" s="413"/>
      <c r="B502" s="413"/>
      <c r="C502" s="413"/>
      <c r="D502" s="413"/>
      <c r="E502" s="413"/>
      <c r="F502" s="413"/>
      <c r="G502" s="413"/>
      <c r="H502" s="413"/>
      <c r="I502" s="413"/>
      <c r="J502" s="413"/>
      <c r="K502" s="413"/>
    </row>
    <row r="503" spans="1:11" ht="32.25" customHeight="1">
      <c r="A503" s="413"/>
      <c r="B503" s="413"/>
      <c r="C503" s="413"/>
      <c r="D503" s="413"/>
      <c r="E503" s="413"/>
      <c r="F503" s="413"/>
      <c r="G503" s="413"/>
      <c r="H503" s="413"/>
      <c r="I503" s="413"/>
      <c r="J503" s="413"/>
      <c r="K503" s="413"/>
    </row>
    <row r="504" spans="1:11" ht="32.25" customHeight="1">
      <c r="A504" s="413"/>
      <c r="B504" s="413"/>
      <c r="C504" s="413"/>
      <c r="D504" s="413"/>
      <c r="E504" s="413"/>
      <c r="F504" s="413"/>
      <c r="G504" s="413"/>
      <c r="H504" s="413"/>
      <c r="I504" s="413"/>
      <c r="J504" s="413"/>
      <c r="K504" s="413"/>
    </row>
    <row r="505" spans="1:11" ht="32.25" customHeight="1">
      <c r="A505" s="413"/>
      <c r="B505" s="413"/>
      <c r="C505" s="413"/>
      <c r="D505" s="413"/>
      <c r="E505" s="413"/>
      <c r="F505" s="413"/>
      <c r="G505" s="413"/>
      <c r="H505" s="413"/>
      <c r="I505" s="413"/>
      <c r="J505" s="413"/>
      <c r="K505" s="413"/>
    </row>
    <row r="506" spans="1:11" ht="32.25" customHeight="1">
      <c r="A506" s="413"/>
      <c r="B506" s="413"/>
      <c r="C506" s="413"/>
      <c r="D506" s="413"/>
      <c r="E506" s="413"/>
      <c r="F506" s="413"/>
      <c r="G506" s="413"/>
      <c r="H506" s="413"/>
      <c r="I506" s="413"/>
      <c r="J506" s="413"/>
      <c r="K506" s="413"/>
    </row>
    <row r="507" spans="1:11" ht="32.25" customHeight="1">
      <c r="A507" s="413"/>
      <c r="B507" s="413"/>
      <c r="C507" s="413"/>
      <c r="D507" s="413"/>
      <c r="E507" s="413"/>
      <c r="F507" s="413"/>
      <c r="G507" s="413"/>
      <c r="H507" s="413"/>
      <c r="I507" s="413"/>
      <c r="J507" s="413"/>
      <c r="K507" s="413"/>
    </row>
    <row r="508" spans="1:11" ht="32.25" customHeight="1">
      <c r="A508" s="413"/>
      <c r="B508" s="413"/>
      <c r="C508" s="413"/>
      <c r="D508" s="413"/>
      <c r="E508" s="413"/>
      <c r="F508" s="413"/>
      <c r="G508" s="413"/>
      <c r="H508" s="413"/>
      <c r="I508" s="413"/>
      <c r="J508" s="413"/>
      <c r="K508" s="413"/>
    </row>
    <row r="509" spans="1:11" ht="32.25" customHeight="1">
      <c r="A509" s="413"/>
      <c r="B509" s="413"/>
      <c r="C509" s="413"/>
      <c r="D509" s="413"/>
      <c r="E509" s="413"/>
      <c r="F509" s="413"/>
      <c r="G509" s="413"/>
      <c r="H509" s="413"/>
      <c r="I509" s="413"/>
      <c r="J509" s="413"/>
      <c r="K509" s="413"/>
    </row>
    <row r="510" spans="1:11" ht="32.25" customHeight="1">
      <c r="A510" s="413"/>
      <c r="B510" s="413"/>
      <c r="C510" s="413"/>
      <c r="D510" s="413"/>
      <c r="E510" s="413"/>
      <c r="F510" s="413"/>
      <c r="G510" s="413"/>
      <c r="H510" s="413"/>
      <c r="I510" s="413"/>
      <c r="J510" s="413"/>
      <c r="K510" s="413"/>
    </row>
    <row r="511" spans="1:11" ht="32.25" customHeight="1">
      <c r="A511" s="413"/>
      <c r="B511" s="413"/>
      <c r="C511" s="413"/>
      <c r="D511" s="413"/>
      <c r="E511" s="413"/>
      <c r="F511" s="413"/>
      <c r="G511" s="413"/>
      <c r="H511" s="413"/>
      <c r="I511" s="413"/>
      <c r="J511" s="413"/>
      <c r="K511" s="413"/>
    </row>
    <row r="512" spans="1:11" ht="32.25" customHeight="1">
      <c r="A512" s="413"/>
      <c r="B512" s="413"/>
      <c r="C512" s="413"/>
      <c r="D512" s="413"/>
      <c r="E512" s="413"/>
      <c r="F512" s="413"/>
      <c r="G512" s="413"/>
      <c r="H512" s="413"/>
      <c r="I512" s="413"/>
      <c r="J512" s="413"/>
      <c r="K512" s="413"/>
    </row>
    <row r="513" spans="1:11" ht="32.25" customHeight="1">
      <c r="A513" s="413"/>
      <c r="B513" s="413"/>
      <c r="C513" s="413"/>
      <c r="D513" s="413"/>
      <c r="E513" s="413"/>
      <c r="F513" s="413"/>
      <c r="G513" s="413"/>
      <c r="H513" s="413"/>
      <c r="I513" s="413"/>
      <c r="J513" s="413"/>
      <c r="K513" s="413"/>
    </row>
    <row r="514" spans="1:11" ht="32.25" customHeight="1">
      <c r="A514" s="413"/>
      <c r="B514" s="413"/>
      <c r="C514" s="413"/>
      <c r="D514" s="413"/>
      <c r="E514" s="413"/>
      <c r="F514" s="413"/>
      <c r="G514" s="413"/>
      <c r="H514" s="413"/>
      <c r="I514" s="413"/>
      <c r="J514" s="413"/>
      <c r="K514" s="413"/>
    </row>
    <row r="515" spans="1:11" ht="32.25" customHeight="1">
      <c r="A515" s="413"/>
      <c r="B515" s="413"/>
      <c r="C515" s="413"/>
      <c r="D515" s="413"/>
      <c r="E515" s="413"/>
      <c r="F515" s="413"/>
      <c r="G515" s="413"/>
      <c r="H515" s="413"/>
      <c r="I515" s="413"/>
      <c r="J515" s="413"/>
      <c r="K515" s="413"/>
    </row>
    <row r="516" spans="1:11" ht="32.25" customHeight="1">
      <c r="A516" s="413"/>
      <c r="B516" s="413"/>
      <c r="C516" s="413"/>
      <c r="D516" s="413"/>
      <c r="E516" s="413"/>
      <c r="F516" s="413"/>
      <c r="G516" s="413"/>
      <c r="H516" s="413"/>
      <c r="I516" s="413"/>
      <c r="J516" s="413"/>
      <c r="K516" s="413"/>
    </row>
    <row r="517" spans="1:11" ht="32.25" customHeight="1">
      <c r="A517" s="413"/>
      <c r="B517" s="413"/>
      <c r="C517" s="413"/>
      <c r="D517" s="413"/>
      <c r="E517" s="413"/>
      <c r="F517" s="413"/>
      <c r="G517" s="413"/>
      <c r="H517" s="413"/>
      <c r="I517" s="413"/>
      <c r="J517" s="413"/>
      <c r="K517" s="413"/>
    </row>
    <row r="518" spans="1:11" ht="32.25" customHeight="1">
      <c r="A518" s="413"/>
      <c r="B518" s="413"/>
      <c r="C518" s="413"/>
      <c r="D518" s="413"/>
      <c r="E518" s="413"/>
      <c r="F518" s="413"/>
      <c r="G518" s="413"/>
      <c r="H518" s="413"/>
      <c r="I518" s="413"/>
      <c r="J518" s="413"/>
      <c r="K518" s="413"/>
    </row>
    <row r="519" spans="1:11" ht="32.25" customHeight="1">
      <c r="A519" s="413"/>
      <c r="B519" s="413"/>
      <c r="C519" s="413"/>
      <c r="D519" s="413"/>
      <c r="E519" s="413"/>
      <c r="F519" s="413"/>
      <c r="G519" s="413"/>
      <c r="H519" s="413"/>
      <c r="I519" s="413"/>
      <c r="J519" s="413"/>
      <c r="K519" s="413"/>
    </row>
    <row r="520" spans="1:11" ht="32.25" customHeight="1">
      <c r="A520" s="413"/>
      <c r="B520" s="413"/>
      <c r="C520" s="413"/>
      <c r="D520" s="413"/>
      <c r="E520" s="413"/>
      <c r="F520" s="413"/>
      <c r="G520" s="413"/>
      <c r="H520" s="413"/>
      <c r="I520" s="413"/>
      <c r="J520" s="413"/>
      <c r="K520" s="413"/>
    </row>
    <row r="521" spans="1:11" ht="32.25" customHeight="1">
      <c r="A521" s="413"/>
      <c r="B521" s="413"/>
      <c r="C521" s="413"/>
      <c r="D521" s="413"/>
      <c r="E521" s="413"/>
      <c r="F521" s="413"/>
      <c r="G521" s="413"/>
      <c r="H521" s="413"/>
      <c r="I521" s="413"/>
      <c r="J521" s="413"/>
      <c r="K521" s="413"/>
    </row>
    <row r="522" spans="1:11" ht="32.25" customHeight="1">
      <c r="A522" s="413"/>
      <c r="B522" s="413"/>
      <c r="C522" s="413"/>
      <c r="D522" s="413"/>
      <c r="E522" s="413"/>
      <c r="F522" s="413"/>
      <c r="G522" s="413"/>
      <c r="H522" s="413"/>
      <c r="I522" s="413"/>
      <c r="J522" s="413"/>
      <c r="K522" s="413"/>
    </row>
    <row r="523" spans="1:11" ht="32.25" customHeight="1">
      <c r="A523" s="413"/>
      <c r="B523" s="413"/>
      <c r="C523" s="413"/>
      <c r="D523" s="413"/>
      <c r="E523" s="413"/>
      <c r="F523" s="413"/>
      <c r="G523" s="413"/>
      <c r="H523" s="413"/>
      <c r="I523" s="413"/>
      <c r="J523" s="413"/>
      <c r="K523" s="413"/>
    </row>
    <row r="524" spans="1:11" ht="32.25" customHeight="1">
      <c r="A524" s="413"/>
      <c r="B524" s="413"/>
      <c r="C524" s="413"/>
      <c r="D524" s="413"/>
      <c r="E524" s="413"/>
      <c r="F524" s="413"/>
      <c r="G524" s="413"/>
      <c r="H524" s="413"/>
      <c r="I524" s="413"/>
      <c r="J524" s="413"/>
      <c r="K524" s="413"/>
    </row>
    <row r="525" spans="1:11" ht="32.25" customHeight="1">
      <c r="A525" s="413"/>
      <c r="B525" s="413"/>
      <c r="C525" s="413"/>
      <c r="D525" s="413"/>
      <c r="E525" s="413"/>
      <c r="F525" s="413"/>
      <c r="G525" s="413"/>
      <c r="H525" s="413"/>
      <c r="I525" s="413"/>
      <c r="J525" s="413"/>
      <c r="K525" s="413"/>
    </row>
    <row r="526" spans="1:11" ht="32.25" customHeight="1">
      <c r="A526" s="413"/>
      <c r="B526" s="413"/>
      <c r="C526" s="413"/>
      <c r="D526" s="413"/>
      <c r="E526" s="413"/>
      <c r="F526" s="413"/>
      <c r="G526" s="413"/>
      <c r="H526" s="413"/>
      <c r="I526" s="413"/>
      <c r="J526" s="413"/>
      <c r="K526" s="413"/>
    </row>
    <row r="527" spans="1:11" ht="32.25" customHeight="1">
      <c r="A527" s="413"/>
      <c r="B527" s="413"/>
      <c r="C527" s="413"/>
      <c r="D527" s="413"/>
      <c r="E527" s="413"/>
      <c r="F527" s="413"/>
      <c r="G527" s="413"/>
      <c r="H527" s="413"/>
      <c r="I527" s="413"/>
      <c r="J527" s="413"/>
      <c r="K527" s="413"/>
    </row>
    <row r="528" spans="1:11" ht="32.25" customHeight="1">
      <c r="A528" s="413"/>
      <c r="B528" s="413"/>
      <c r="C528" s="413"/>
      <c r="D528" s="413"/>
      <c r="E528" s="413"/>
      <c r="F528" s="413"/>
      <c r="G528" s="413"/>
      <c r="H528" s="413"/>
      <c r="I528" s="413"/>
      <c r="J528" s="413"/>
      <c r="K528" s="413"/>
    </row>
    <row r="529" spans="1:11" ht="32.25" customHeight="1">
      <c r="A529" s="413"/>
      <c r="B529" s="413"/>
      <c r="C529" s="413"/>
      <c r="D529" s="413"/>
      <c r="E529" s="413"/>
      <c r="F529" s="413"/>
      <c r="G529" s="413"/>
      <c r="H529" s="413"/>
      <c r="I529" s="413"/>
      <c r="J529" s="413"/>
      <c r="K529" s="413"/>
    </row>
    <row r="530" spans="1:11" ht="32.25" customHeight="1">
      <c r="A530" s="413"/>
      <c r="B530" s="413"/>
      <c r="C530" s="413"/>
      <c r="D530" s="413"/>
      <c r="E530" s="413"/>
      <c r="F530" s="413"/>
      <c r="G530" s="413"/>
      <c r="H530" s="413"/>
      <c r="I530" s="413"/>
      <c r="J530" s="413"/>
      <c r="K530" s="413"/>
    </row>
    <row r="531" spans="1:11" ht="32.25" customHeight="1">
      <c r="A531" s="413"/>
      <c r="B531" s="413"/>
      <c r="C531" s="413"/>
      <c r="D531" s="413"/>
      <c r="E531" s="413"/>
      <c r="F531" s="413"/>
      <c r="G531" s="413"/>
      <c r="H531" s="413"/>
      <c r="I531" s="413"/>
      <c r="J531" s="413"/>
      <c r="K531" s="413"/>
    </row>
    <row r="532" spans="1:11" ht="32.25" customHeight="1">
      <c r="A532" s="413"/>
      <c r="B532" s="413"/>
      <c r="C532" s="413"/>
      <c r="D532" s="413"/>
      <c r="E532" s="413"/>
      <c r="F532" s="413"/>
      <c r="G532" s="413"/>
      <c r="H532" s="413"/>
      <c r="I532" s="413"/>
      <c r="J532" s="413"/>
      <c r="K532" s="413"/>
    </row>
    <row r="533" spans="1:11" ht="32.25" customHeight="1">
      <c r="A533" s="413"/>
      <c r="B533" s="413"/>
      <c r="C533" s="413"/>
      <c r="D533" s="413"/>
      <c r="E533" s="413"/>
      <c r="F533" s="413"/>
      <c r="G533" s="413"/>
      <c r="H533" s="413"/>
      <c r="I533" s="413"/>
      <c r="J533" s="413"/>
      <c r="K533" s="413"/>
    </row>
    <row r="534" spans="1:11" ht="32.25" customHeight="1">
      <c r="A534" s="413"/>
      <c r="B534" s="413"/>
      <c r="C534" s="413"/>
      <c r="D534" s="413"/>
      <c r="E534" s="413"/>
      <c r="F534" s="413"/>
      <c r="G534" s="413"/>
      <c r="H534" s="413"/>
      <c r="I534" s="413"/>
      <c r="J534" s="413"/>
      <c r="K534" s="413"/>
    </row>
    <row r="535" spans="1:11" ht="32.25" customHeight="1">
      <c r="A535" s="413"/>
      <c r="B535" s="413"/>
      <c r="C535" s="413"/>
      <c r="D535" s="413"/>
      <c r="E535" s="413"/>
      <c r="F535" s="413"/>
      <c r="G535" s="413"/>
      <c r="H535" s="413"/>
      <c r="I535" s="413"/>
      <c r="J535" s="413"/>
      <c r="K535" s="413"/>
    </row>
    <row r="536" spans="1:11" ht="32.25" customHeight="1">
      <c r="A536" s="413"/>
      <c r="B536" s="413"/>
      <c r="C536" s="413"/>
      <c r="D536" s="413"/>
      <c r="E536" s="413"/>
      <c r="F536" s="413"/>
      <c r="G536" s="413"/>
      <c r="H536" s="413"/>
      <c r="I536" s="413"/>
      <c r="J536" s="413"/>
      <c r="K536" s="413"/>
    </row>
    <row r="537" spans="1:11" ht="32.25" customHeight="1">
      <c r="A537" s="413"/>
      <c r="B537" s="413"/>
      <c r="C537" s="413"/>
      <c r="D537" s="413"/>
      <c r="E537" s="413"/>
      <c r="F537" s="413"/>
      <c r="G537" s="413"/>
      <c r="H537" s="413"/>
      <c r="I537" s="413"/>
      <c r="J537" s="413"/>
      <c r="K537" s="413"/>
    </row>
    <row r="538" spans="1:11" ht="32.25" customHeight="1">
      <c r="A538" s="413"/>
      <c r="B538" s="413"/>
      <c r="C538" s="413"/>
      <c r="D538" s="413"/>
      <c r="E538" s="413"/>
      <c r="F538" s="413"/>
      <c r="G538" s="413"/>
      <c r="H538" s="413"/>
      <c r="I538" s="413"/>
      <c r="J538" s="413"/>
      <c r="K538" s="413"/>
    </row>
    <row r="539" spans="1:11" ht="32.25" customHeight="1">
      <c r="A539" s="413"/>
      <c r="B539" s="413"/>
      <c r="C539" s="413"/>
      <c r="D539" s="413"/>
      <c r="E539" s="413"/>
      <c r="F539" s="413"/>
      <c r="G539" s="413"/>
      <c r="H539" s="413"/>
      <c r="I539" s="413"/>
      <c r="J539" s="413"/>
      <c r="K539" s="413"/>
    </row>
    <row r="540" spans="1:11" ht="32.25" customHeight="1">
      <c r="A540" s="413"/>
      <c r="B540" s="413"/>
      <c r="C540" s="413"/>
      <c r="D540" s="413"/>
      <c r="E540" s="413"/>
      <c r="F540" s="413"/>
      <c r="G540" s="413"/>
      <c r="H540" s="413"/>
      <c r="I540" s="413"/>
      <c r="J540" s="413"/>
      <c r="K540" s="413"/>
    </row>
    <row r="541" spans="1:11" ht="32.25" customHeight="1">
      <c r="A541" s="413"/>
      <c r="B541" s="413"/>
      <c r="C541" s="413"/>
      <c r="D541" s="413"/>
      <c r="E541" s="413"/>
      <c r="F541" s="413"/>
      <c r="G541" s="413"/>
      <c r="H541" s="413"/>
      <c r="I541" s="413"/>
      <c r="J541" s="413"/>
      <c r="K541" s="413"/>
    </row>
    <row r="542" spans="1:11" ht="32.25" customHeight="1">
      <c r="A542" s="413"/>
      <c r="B542" s="413"/>
      <c r="C542" s="413"/>
      <c r="D542" s="413"/>
      <c r="E542" s="413"/>
      <c r="F542" s="413"/>
      <c r="G542" s="413"/>
      <c r="H542" s="413"/>
      <c r="I542" s="413"/>
      <c r="J542" s="413"/>
      <c r="K542" s="413"/>
    </row>
    <row r="543" spans="1:11" ht="32.25" customHeight="1">
      <c r="A543" s="413"/>
      <c r="B543" s="413"/>
      <c r="C543" s="413"/>
      <c r="D543" s="413"/>
      <c r="E543" s="413"/>
      <c r="F543" s="413"/>
      <c r="G543" s="413"/>
      <c r="H543" s="413"/>
      <c r="I543" s="413"/>
      <c r="J543" s="413"/>
      <c r="K543" s="413"/>
    </row>
    <row r="544" spans="1:11" ht="32.25" customHeight="1">
      <c r="A544" s="413"/>
      <c r="B544" s="413"/>
      <c r="C544" s="413"/>
      <c r="D544" s="413"/>
      <c r="E544" s="413"/>
      <c r="F544" s="413"/>
      <c r="G544" s="413"/>
      <c r="H544" s="413"/>
      <c r="I544" s="413"/>
      <c r="J544" s="413"/>
      <c r="K544" s="413"/>
    </row>
    <row r="545" spans="1:11" ht="32.25" customHeight="1">
      <c r="A545" s="413"/>
      <c r="B545" s="413"/>
      <c r="C545" s="413"/>
      <c r="D545" s="413"/>
      <c r="E545" s="413"/>
      <c r="F545" s="413"/>
      <c r="G545" s="413"/>
      <c r="H545" s="413"/>
      <c r="I545" s="413"/>
      <c r="J545" s="413"/>
      <c r="K545" s="413"/>
    </row>
    <row r="546" spans="1:11" ht="32.25" customHeight="1">
      <c r="A546" s="413"/>
      <c r="B546" s="413"/>
      <c r="C546" s="413"/>
      <c r="D546" s="413"/>
      <c r="E546" s="413"/>
      <c r="F546" s="413"/>
      <c r="G546" s="413"/>
      <c r="H546" s="413"/>
      <c r="I546" s="413"/>
      <c r="J546" s="413"/>
      <c r="K546" s="413"/>
    </row>
    <row r="547" spans="1:11" ht="32.25" customHeight="1">
      <c r="A547" s="413"/>
      <c r="B547" s="413"/>
      <c r="C547" s="413"/>
      <c r="D547" s="413"/>
      <c r="E547" s="413"/>
      <c r="F547" s="413"/>
      <c r="G547" s="413"/>
      <c r="H547" s="413"/>
      <c r="I547" s="413"/>
      <c r="J547" s="413"/>
      <c r="K547" s="413"/>
    </row>
    <row r="548" spans="1:11" ht="32.25" customHeight="1">
      <c r="A548" s="413"/>
      <c r="B548" s="413"/>
      <c r="C548" s="413"/>
      <c r="D548" s="413"/>
      <c r="E548" s="413"/>
      <c r="F548" s="413"/>
      <c r="G548" s="413"/>
      <c r="H548" s="413"/>
      <c r="I548" s="413"/>
      <c r="J548" s="413"/>
      <c r="K548" s="413"/>
    </row>
    <row r="549" spans="1:11" ht="32.25" customHeight="1">
      <c r="A549" s="413"/>
      <c r="B549" s="413"/>
      <c r="C549" s="413"/>
      <c r="D549" s="413"/>
      <c r="E549" s="413"/>
      <c r="F549" s="413"/>
      <c r="G549" s="413"/>
      <c r="H549" s="413"/>
      <c r="I549" s="413"/>
      <c r="J549" s="413"/>
      <c r="K549" s="413"/>
    </row>
    <row r="550" spans="1:11" ht="32.25" customHeight="1">
      <c r="A550" s="413"/>
      <c r="B550" s="413"/>
      <c r="C550" s="413"/>
      <c r="D550" s="413"/>
      <c r="E550" s="413"/>
      <c r="F550" s="413"/>
      <c r="G550" s="413"/>
      <c r="H550" s="413"/>
      <c r="I550" s="413"/>
      <c r="J550" s="413"/>
      <c r="K550" s="413"/>
    </row>
    <row r="551" spans="1:11" ht="32.25" customHeight="1">
      <c r="A551" s="413"/>
      <c r="B551" s="413"/>
      <c r="C551" s="413"/>
      <c r="D551" s="413"/>
      <c r="E551" s="413"/>
      <c r="F551" s="413"/>
      <c r="G551" s="413"/>
      <c r="H551" s="413"/>
      <c r="I551" s="413"/>
      <c r="J551" s="413"/>
      <c r="K551" s="413"/>
    </row>
    <row r="552" spans="1:11" ht="32.25" customHeight="1">
      <c r="A552" s="413"/>
      <c r="B552" s="413"/>
      <c r="C552" s="413"/>
      <c r="D552" s="413"/>
      <c r="E552" s="413"/>
      <c r="F552" s="413"/>
      <c r="G552" s="413"/>
      <c r="H552" s="413"/>
      <c r="I552" s="413"/>
      <c r="J552" s="413"/>
      <c r="K552" s="413"/>
    </row>
    <row r="553" spans="1:11" ht="32.25" customHeight="1">
      <c r="A553" s="413"/>
      <c r="B553" s="413"/>
      <c r="C553" s="413"/>
      <c r="D553" s="413"/>
      <c r="E553" s="413"/>
      <c r="F553" s="413"/>
      <c r="G553" s="413"/>
      <c r="H553" s="413"/>
      <c r="I553" s="413"/>
      <c r="J553" s="413"/>
      <c r="K553" s="413"/>
    </row>
    <row r="554" spans="1:11" ht="32.25" customHeight="1">
      <c r="A554" s="413"/>
      <c r="B554" s="413"/>
      <c r="C554" s="413"/>
      <c r="D554" s="413"/>
      <c r="E554" s="413"/>
      <c r="F554" s="413"/>
      <c r="G554" s="413"/>
      <c r="H554" s="413"/>
      <c r="I554" s="413"/>
      <c r="J554" s="413"/>
      <c r="K554" s="413"/>
    </row>
    <row r="555" spans="1:11" ht="32.25" customHeight="1">
      <c r="A555" s="413"/>
      <c r="B555" s="413"/>
      <c r="C555" s="413"/>
      <c r="D555" s="413"/>
      <c r="E555" s="413"/>
      <c r="F555" s="413"/>
      <c r="G555" s="413"/>
      <c r="H555" s="413"/>
      <c r="I555" s="413"/>
      <c r="J555" s="413"/>
      <c r="K555" s="413"/>
    </row>
    <row r="556" spans="1:11" ht="32.25" customHeight="1">
      <c r="A556" s="413"/>
      <c r="B556" s="413"/>
      <c r="C556" s="413"/>
      <c r="D556" s="413"/>
      <c r="E556" s="413"/>
      <c r="F556" s="413"/>
      <c r="G556" s="413"/>
      <c r="H556" s="413"/>
      <c r="I556" s="413"/>
      <c r="J556" s="413"/>
      <c r="K556" s="413"/>
    </row>
    <row r="557" spans="1:11" ht="32.25" customHeight="1">
      <c r="A557" s="413"/>
      <c r="B557" s="413"/>
      <c r="C557" s="413"/>
      <c r="D557" s="413"/>
      <c r="E557" s="413"/>
      <c r="F557" s="413"/>
      <c r="G557" s="413"/>
      <c r="H557" s="413"/>
      <c r="I557" s="413"/>
      <c r="J557" s="413"/>
      <c r="K557" s="413"/>
    </row>
    <row r="558" spans="1:11" ht="32.25" customHeight="1">
      <c r="A558" s="413"/>
      <c r="B558" s="413"/>
      <c r="C558" s="413"/>
      <c r="D558" s="413"/>
      <c r="E558" s="413"/>
      <c r="F558" s="413"/>
      <c r="G558" s="413"/>
      <c r="H558" s="413"/>
      <c r="I558" s="413"/>
      <c r="J558" s="413"/>
      <c r="K558" s="413"/>
    </row>
    <row r="559" spans="1:11" ht="32.25" customHeight="1">
      <c r="A559" s="413"/>
      <c r="B559" s="413"/>
      <c r="C559" s="413"/>
      <c r="D559" s="413"/>
      <c r="E559" s="413"/>
      <c r="F559" s="413"/>
      <c r="G559" s="413"/>
      <c r="H559" s="413"/>
      <c r="I559" s="413"/>
      <c r="J559" s="413"/>
      <c r="K559" s="413"/>
    </row>
    <row r="560" spans="1:11" ht="32.25" customHeight="1">
      <c r="A560" s="413"/>
      <c r="B560" s="413"/>
      <c r="C560" s="413"/>
      <c r="D560" s="413"/>
      <c r="E560" s="413"/>
      <c r="F560" s="413"/>
      <c r="G560" s="413"/>
      <c r="H560" s="413"/>
      <c r="I560" s="413"/>
      <c r="J560" s="413"/>
      <c r="K560" s="413"/>
    </row>
    <row r="561" spans="1:11" ht="32.25" customHeight="1">
      <c r="A561" s="413"/>
      <c r="B561" s="413"/>
      <c r="C561" s="413"/>
      <c r="D561" s="413"/>
      <c r="E561" s="413"/>
      <c r="F561" s="413"/>
      <c r="G561" s="413"/>
      <c r="H561" s="413"/>
      <c r="I561" s="413"/>
      <c r="J561" s="413"/>
      <c r="K561" s="413"/>
    </row>
    <row r="562" spans="1:11" ht="32.25" customHeight="1">
      <c r="A562" s="413"/>
      <c r="B562" s="413"/>
      <c r="C562" s="413"/>
      <c r="D562" s="413"/>
      <c r="E562" s="413"/>
      <c r="F562" s="413"/>
      <c r="G562" s="413"/>
      <c r="H562" s="413"/>
      <c r="I562" s="413"/>
      <c r="J562" s="413"/>
      <c r="K562" s="413"/>
    </row>
    <row r="563" spans="1:11" ht="32.25" customHeight="1">
      <c r="A563" s="413"/>
      <c r="B563" s="413"/>
      <c r="C563" s="413"/>
      <c r="D563" s="413"/>
      <c r="E563" s="413"/>
      <c r="F563" s="413"/>
      <c r="G563" s="413"/>
      <c r="H563" s="413"/>
      <c r="I563" s="413"/>
      <c r="J563" s="413"/>
      <c r="K563" s="413"/>
    </row>
    <row r="564" spans="1:11" ht="32.25" customHeight="1">
      <c r="A564" s="413"/>
      <c r="B564" s="413"/>
      <c r="C564" s="413"/>
      <c r="D564" s="413"/>
      <c r="E564" s="413"/>
      <c r="F564" s="413"/>
      <c r="G564" s="413"/>
      <c r="H564" s="413"/>
      <c r="I564" s="413"/>
      <c r="J564" s="413"/>
      <c r="K564" s="413"/>
    </row>
    <row r="565" spans="1:11" ht="32.25" customHeight="1">
      <c r="A565" s="413"/>
      <c r="B565" s="413"/>
      <c r="C565" s="413"/>
      <c r="D565" s="413"/>
      <c r="E565" s="413"/>
      <c r="F565" s="413"/>
      <c r="G565" s="413"/>
      <c r="H565" s="413"/>
      <c r="I565" s="413"/>
      <c r="J565" s="413"/>
      <c r="K565" s="413"/>
    </row>
    <row r="566" spans="1:11" ht="32.25" customHeight="1">
      <c r="A566" s="413"/>
      <c r="B566" s="413"/>
      <c r="C566" s="413"/>
      <c r="D566" s="413"/>
      <c r="E566" s="413"/>
      <c r="F566" s="413"/>
      <c r="G566" s="413"/>
      <c r="H566" s="413"/>
      <c r="I566" s="413"/>
      <c r="J566" s="413"/>
      <c r="K566" s="413"/>
    </row>
    <row r="567" spans="1:11" ht="32.25" customHeight="1">
      <c r="A567" s="413"/>
      <c r="B567" s="413"/>
      <c r="C567" s="413"/>
      <c r="D567" s="413"/>
      <c r="E567" s="413"/>
      <c r="F567" s="413"/>
      <c r="G567" s="413"/>
      <c r="H567" s="413"/>
      <c r="I567" s="413"/>
      <c r="J567" s="413"/>
      <c r="K567" s="413"/>
    </row>
    <row r="568" spans="1:11" ht="32.25" customHeight="1">
      <c r="A568" s="413"/>
      <c r="B568" s="413"/>
      <c r="C568" s="413"/>
      <c r="D568" s="413"/>
      <c r="E568" s="413"/>
      <c r="F568" s="413"/>
      <c r="G568" s="413"/>
      <c r="H568" s="413"/>
      <c r="I568" s="413"/>
      <c r="J568" s="413"/>
      <c r="K568" s="413"/>
    </row>
    <row r="569" spans="1:11" ht="32.25" customHeight="1">
      <c r="A569" s="413"/>
      <c r="B569" s="413"/>
      <c r="C569" s="413"/>
      <c r="D569" s="413"/>
      <c r="E569" s="413"/>
      <c r="F569" s="413"/>
      <c r="G569" s="413"/>
      <c r="H569" s="413"/>
      <c r="I569" s="413"/>
      <c r="J569" s="413"/>
      <c r="K569" s="413"/>
    </row>
    <row r="570" spans="1:11" ht="32.25" customHeight="1">
      <c r="A570" s="413"/>
      <c r="B570" s="413"/>
      <c r="C570" s="413"/>
      <c r="D570" s="413"/>
      <c r="E570" s="413"/>
      <c r="F570" s="413"/>
      <c r="G570" s="413"/>
      <c r="H570" s="413"/>
      <c r="I570" s="413"/>
      <c r="J570" s="413"/>
      <c r="K570" s="413"/>
    </row>
    <row r="571" spans="1:11" ht="32.25" customHeight="1">
      <c r="A571" s="413"/>
      <c r="B571" s="413"/>
      <c r="C571" s="413"/>
      <c r="D571" s="413"/>
      <c r="E571" s="413"/>
      <c r="F571" s="413"/>
      <c r="G571" s="413"/>
      <c r="H571" s="413"/>
      <c r="I571" s="413"/>
      <c r="J571" s="413"/>
      <c r="K571" s="413"/>
    </row>
    <row r="572" spans="1:11" ht="32.25" customHeight="1">
      <c r="A572" s="413"/>
      <c r="B572" s="413"/>
      <c r="C572" s="413"/>
      <c r="D572" s="413"/>
      <c r="E572" s="413"/>
      <c r="F572" s="413"/>
      <c r="G572" s="413"/>
      <c r="H572" s="413"/>
      <c r="I572" s="413"/>
      <c r="J572" s="413"/>
      <c r="K572" s="413"/>
    </row>
    <row r="573" spans="1:11" ht="32.25" customHeight="1">
      <c r="A573" s="413"/>
      <c r="B573" s="413"/>
      <c r="C573" s="413"/>
      <c r="D573" s="413"/>
      <c r="E573" s="413"/>
      <c r="F573" s="413"/>
      <c r="G573" s="413"/>
      <c r="H573" s="413"/>
      <c r="I573" s="413"/>
      <c r="J573" s="413"/>
      <c r="K573" s="413"/>
    </row>
    <row r="574" spans="1:11" ht="32.25" customHeight="1">
      <c r="A574" s="413"/>
      <c r="B574" s="413"/>
      <c r="C574" s="413"/>
      <c r="D574" s="413"/>
      <c r="E574" s="413"/>
      <c r="F574" s="413"/>
      <c r="G574" s="413"/>
      <c r="H574" s="413"/>
      <c r="I574" s="413"/>
      <c r="J574" s="413"/>
      <c r="K574" s="413"/>
    </row>
    <row r="575" spans="1:11" ht="32.25" customHeight="1">
      <c r="A575" s="413"/>
      <c r="B575" s="413"/>
      <c r="C575" s="413"/>
      <c r="D575" s="413"/>
      <c r="E575" s="413"/>
      <c r="F575" s="413"/>
      <c r="G575" s="413"/>
      <c r="H575" s="413"/>
      <c r="I575" s="413"/>
      <c r="J575" s="413"/>
      <c r="K575" s="413"/>
    </row>
    <row r="576" spans="1:11" ht="32.25" customHeight="1">
      <c r="A576" s="413"/>
      <c r="B576" s="413"/>
      <c r="C576" s="413"/>
      <c r="D576" s="413"/>
      <c r="E576" s="413"/>
      <c r="F576" s="413"/>
      <c r="G576" s="413"/>
      <c r="H576" s="413"/>
      <c r="I576" s="413"/>
      <c r="J576" s="413"/>
      <c r="K576" s="413"/>
    </row>
    <row r="577" spans="1:11" ht="32.25" customHeight="1">
      <c r="A577" s="413"/>
      <c r="B577" s="413"/>
      <c r="C577" s="413"/>
      <c r="D577" s="413"/>
      <c r="E577" s="413"/>
      <c r="F577" s="413"/>
      <c r="G577" s="413"/>
      <c r="H577" s="413"/>
      <c r="I577" s="413"/>
      <c r="J577" s="413"/>
      <c r="K577" s="413"/>
    </row>
    <row r="578" spans="1:11" ht="32.25" customHeight="1">
      <c r="A578" s="413"/>
      <c r="B578" s="413"/>
      <c r="C578" s="413"/>
      <c r="D578" s="413"/>
      <c r="E578" s="413"/>
      <c r="F578" s="413"/>
      <c r="G578" s="413"/>
      <c r="H578" s="413"/>
      <c r="I578" s="413"/>
      <c r="J578" s="413"/>
      <c r="K578" s="413"/>
    </row>
    <row r="579" spans="1:11" ht="32.25" customHeight="1">
      <c r="A579" s="413"/>
      <c r="B579" s="413"/>
      <c r="C579" s="413"/>
      <c r="D579" s="413"/>
      <c r="E579" s="413"/>
      <c r="F579" s="413"/>
      <c r="G579" s="413"/>
      <c r="H579" s="413"/>
      <c r="I579" s="413"/>
      <c r="J579" s="413"/>
      <c r="K579" s="413"/>
    </row>
    <row r="580" spans="1:11" ht="32.25" customHeight="1">
      <c r="A580" s="413"/>
      <c r="B580" s="413"/>
      <c r="C580" s="413"/>
      <c r="D580" s="413"/>
      <c r="E580" s="413"/>
      <c r="F580" s="413"/>
      <c r="G580" s="413"/>
      <c r="H580" s="413"/>
      <c r="I580" s="413"/>
      <c r="J580" s="413"/>
      <c r="K580" s="413"/>
    </row>
    <row r="581" spans="1:11" ht="32.25" customHeight="1">
      <c r="A581" s="413"/>
      <c r="B581" s="413"/>
      <c r="C581" s="413"/>
      <c r="D581" s="413"/>
      <c r="E581" s="413"/>
      <c r="F581" s="413"/>
      <c r="G581" s="413"/>
      <c r="H581" s="413"/>
      <c r="I581" s="413"/>
      <c r="J581" s="413"/>
      <c r="K581" s="413"/>
    </row>
    <row r="582" spans="1:11" ht="32.25" customHeight="1">
      <c r="A582" s="413"/>
      <c r="B582" s="413"/>
      <c r="C582" s="413"/>
      <c r="D582" s="413"/>
      <c r="E582" s="413"/>
      <c r="F582" s="413"/>
      <c r="G582" s="413"/>
      <c r="H582" s="413"/>
      <c r="I582" s="413"/>
      <c r="J582" s="413"/>
      <c r="K582" s="413"/>
    </row>
    <row r="583" spans="1:11" ht="32.25" customHeight="1">
      <c r="A583" s="413"/>
      <c r="B583" s="413"/>
      <c r="C583" s="413"/>
      <c r="D583" s="413"/>
      <c r="E583" s="413"/>
      <c r="F583" s="413"/>
      <c r="G583" s="413"/>
      <c r="H583" s="413"/>
      <c r="I583" s="413"/>
      <c r="J583" s="413"/>
      <c r="K583" s="413"/>
    </row>
    <row r="584" spans="1:11" ht="32.25" customHeight="1">
      <c r="A584" s="413"/>
      <c r="B584" s="413"/>
      <c r="C584" s="413"/>
      <c r="D584" s="413"/>
      <c r="E584" s="413"/>
      <c r="F584" s="413"/>
      <c r="G584" s="413"/>
      <c r="H584" s="413"/>
      <c r="I584" s="413"/>
      <c r="J584" s="413"/>
      <c r="K584" s="413"/>
    </row>
    <row r="585" spans="1:11" ht="32.25" customHeight="1">
      <c r="A585" s="413"/>
      <c r="B585" s="413"/>
      <c r="C585" s="413"/>
      <c r="D585" s="413"/>
      <c r="E585" s="413"/>
      <c r="F585" s="413"/>
      <c r="G585" s="413"/>
      <c r="H585" s="413"/>
      <c r="I585" s="413"/>
      <c r="J585" s="413"/>
      <c r="K585" s="413"/>
    </row>
    <row r="586" spans="1:11" ht="32.25" customHeight="1">
      <c r="A586" s="413"/>
      <c r="B586" s="413"/>
      <c r="C586" s="413"/>
      <c r="D586" s="413"/>
      <c r="E586" s="413"/>
      <c r="F586" s="413"/>
      <c r="G586" s="413"/>
      <c r="H586" s="413"/>
      <c r="I586" s="413"/>
      <c r="J586" s="413"/>
      <c r="K586" s="413"/>
    </row>
    <row r="587" spans="1:11" ht="32.25" customHeight="1">
      <c r="A587" s="413"/>
      <c r="B587" s="413"/>
      <c r="C587" s="413"/>
      <c r="D587" s="413"/>
      <c r="E587" s="413"/>
      <c r="F587" s="413"/>
      <c r="G587" s="413"/>
      <c r="H587" s="413"/>
      <c r="I587" s="413"/>
      <c r="J587" s="413"/>
      <c r="K587" s="413"/>
    </row>
    <row r="588" spans="1:11" ht="32.25" customHeight="1">
      <c r="A588" s="413"/>
      <c r="B588" s="413"/>
      <c r="C588" s="413"/>
      <c r="D588" s="413"/>
      <c r="E588" s="413"/>
      <c r="F588" s="413"/>
      <c r="G588" s="413"/>
      <c r="H588" s="413"/>
      <c r="I588" s="413"/>
      <c r="J588" s="413"/>
      <c r="K588" s="413"/>
    </row>
    <row r="589" spans="1:11" ht="32.25" customHeight="1">
      <c r="A589" s="413"/>
      <c r="B589" s="413"/>
      <c r="C589" s="413"/>
      <c r="D589" s="413"/>
      <c r="E589" s="413"/>
      <c r="F589" s="413"/>
      <c r="G589" s="413"/>
      <c r="H589" s="413"/>
      <c r="I589" s="413"/>
      <c r="J589" s="413"/>
      <c r="K589" s="413"/>
    </row>
    <row r="590" spans="1:11" ht="32.25" customHeight="1">
      <c r="A590" s="413"/>
      <c r="B590" s="413"/>
      <c r="C590" s="413"/>
      <c r="D590" s="413"/>
      <c r="E590" s="413"/>
      <c r="F590" s="413"/>
      <c r="G590" s="413"/>
      <c r="H590" s="413"/>
      <c r="I590" s="413"/>
      <c r="J590" s="413"/>
      <c r="K590" s="413"/>
    </row>
    <row r="591" spans="1:11" ht="32.25" customHeight="1">
      <c r="A591" s="413"/>
      <c r="B591" s="413"/>
      <c r="C591" s="413"/>
      <c r="D591" s="413"/>
      <c r="E591" s="413"/>
      <c r="F591" s="413"/>
      <c r="G591" s="413"/>
      <c r="H591" s="413"/>
      <c r="I591" s="413"/>
      <c r="J591" s="413"/>
      <c r="K591" s="413"/>
    </row>
    <row r="592" spans="1:11" ht="32.25" customHeight="1">
      <c r="A592" s="413"/>
      <c r="B592" s="413"/>
      <c r="C592" s="413"/>
      <c r="D592" s="413"/>
      <c r="E592" s="413"/>
      <c r="F592" s="413"/>
      <c r="G592" s="413"/>
      <c r="H592" s="413"/>
      <c r="I592" s="413"/>
      <c r="J592" s="413"/>
      <c r="K592" s="413"/>
    </row>
    <row r="593" spans="1:11" ht="32.25" customHeight="1">
      <c r="A593" s="413"/>
      <c r="B593" s="413"/>
      <c r="C593" s="413"/>
      <c r="D593" s="413"/>
      <c r="E593" s="413"/>
      <c r="F593" s="413"/>
      <c r="G593" s="413"/>
      <c r="H593" s="413"/>
      <c r="I593" s="413"/>
      <c r="J593" s="413"/>
      <c r="K593" s="413"/>
    </row>
    <row r="594" spans="1:11" ht="32.25" customHeight="1">
      <c r="A594" s="413"/>
      <c r="B594" s="413"/>
      <c r="C594" s="413"/>
      <c r="D594" s="413"/>
      <c r="E594" s="413"/>
      <c r="F594" s="413"/>
      <c r="G594" s="413"/>
      <c r="H594" s="413"/>
      <c r="I594" s="413"/>
      <c r="J594" s="413"/>
      <c r="K594" s="413"/>
    </row>
    <row r="595" spans="1:11" ht="32.25" customHeight="1">
      <c r="A595" s="413"/>
      <c r="B595" s="413"/>
      <c r="C595" s="413"/>
      <c r="D595" s="413"/>
      <c r="E595" s="413"/>
      <c r="F595" s="413"/>
      <c r="G595" s="413"/>
      <c r="H595" s="413"/>
      <c r="I595" s="413"/>
      <c r="J595" s="413"/>
      <c r="K595" s="413"/>
    </row>
    <row r="596" spans="1:11" ht="32.25" customHeight="1">
      <c r="A596" s="413"/>
      <c r="B596" s="413"/>
      <c r="C596" s="413"/>
      <c r="D596" s="413"/>
      <c r="E596" s="413"/>
      <c r="F596" s="413"/>
      <c r="G596" s="413"/>
      <c r="H596" s="413"/>
      <c r="I596" s="413"/>
      <c r="J596" s="413"/>
      <c r="K596" s="413"/>
    </row>
    <row r="597" spans="1:11" ht="32.25" customHeight="1">
      <c r="A597" s="413"/>
      <c r="B597" s="413"/>
      <c r="C597" s="413"/>
      <c r="D597" s="413"/>
      <c r="E597" s="413"/>
      <c r="F597" s="413"/>
      <c r="G597" s="413"/>
      <c r="H597" s="413"/>
      <c r="I597" s="413"/>
      <c r="J597" s="413"/>
      <c r="K597" s="413"/>
    </row>
    <row r="598" spans="1:11" ht="32.25" customHeight="1">
      <c r="A598" s="413"/>
      <c r="B598" s="413"/>
      <c r="C598" s="413"/>
      <c r="D598" s="413"/>
      <c r="E598" s="413"/>
      <c r="F598" s="413"/>
      <c r="G598" s="413"/>
      <c r="H598" s="413"/>
      <c r="I598" s="413"/>
      <c r="J598" s="413"/>
      <c r="K598" s="413"/>
    </row>
    <row r="599" spans="1:11" ht="32.25" customHeight="1">
      <c r="A599" s="413"/>
      <c r="B599" s="413"/>
      <c r="C599" s="413"/>
      <c r="D599" s="413"/>
      <c r="E599" s="413"/>
      <c r="F599" s="413"/>
      <c r="G599" s="413"/>
      <c r="H599" s="413"/>
      <c r="I599" s="413"/>
      <c r="J599" s="413"/>
      <c r="K599" s="413"/>
    </row>
    <row r="600" spans="1:11" ht="32.25" customHeight="1">
      <c r="A600" s="413"/>
      <c r="B600" s="413"/>
      <c r="C600" s="413"/>
      <c r="D600" s="413"/>
      <c r="E600" s="413"/>
      <c r="F600" s="413"/>
      <c r="G600" s="413"/>
      <c r="H600" s="413"/>
      <c r="I600" s="413"/>
      <c r="J600" s="413"/>
      <c r="K600" s="413"/>
    </row>
    <row r="601" spans="1:11" ht="32.25" customHeight="1">
      <c r="A601" s="413"/>
      <c r="B601" s="413"/>
      <c r="C601" s="413"/>
      <c r="D601" s="413"/>
      <c r="E601" s="413"/>
      <c r="F601" s="413"/>
      <c r="G601" s="413"/>
      <c r="H601" s="413"/>
      <c r="I601" s="413"/>
      <c r="J601" s="413"/>
      <c r="K601" s="413"/>
    </row>
    <row r="602" spans="1:11" ht="32.25" customHeight="1">
      <c r="A602" s="413"/>
      <c r="B602" s="413"/>
      <c r="C602" s="413"/>
      <c r="D602" s="413"/>
      <c r="E602" s="413"/>
      <c r="F602" s="413"/>
      <c r="G602" s="413"/>
      <c r="H602" s="413"/>
      <c r="I602" s="413"/>
      <c r="J602" s="413"/>
      <c r="K602" s="413"/>
    </row>
    <row r="603" spans="1:11" ht="32.25" customHeight="1">
      <c r="A603" s="413"/>
      <c r="B603" s="413"/>
      <c r="C603" s="413"/>
      <c r="D603" s="413"/>
      <c r="E603" s="413"/>
      <c r="F603" s="413"/>
      <c r="G603" s="413"/>
      <c r="H603" s="413"/>
      <c r="I603" s="413"/>
      <c r="J603" s="413"/>
      <c r="K603" s="413"/>
    </row>
    <row r="604" spans="1:11" ht="32.25" customHeight="1">
      <c r="A604" s="413"/>
      <c r="B604" s="413"/>
      <c r="C604" s="413"/>
      <c r="D604" s="413"/>
      <c r="E604" s="413"/>
      <c r="F604" s="413"/>
      <c r="G604" s="413"/>
      <c r="H604" s="413"/>
      <c r="I604" s="413"/>
      <c r="J604" s="413"/>
      <c r="K604" s="413"/>
    </row>
    <row r="605" spans="1:11" ht="32.25" customHeight="1">
      <c r="A605" s="413"/>
      <c r="B605" s="413"/>
      <c r="C605" s="413"/>
      <c r="D605" s="413"/>
      <c r="E605" s="413"/>
      <c r="F605" s="413"/>
      <c r="G605" s="413"/>
      <c r="H605" s="413"/>
      <c r="I605" s="413"/>
      <c r="J605" s="413"/>
      <c r="K605" s="413"/>
    </row>
    <row r="606" spans="1:11" ht="32.25" customHeight="1">
      <c r="A606" s="413"/>
      <c r="B606" s="413"/>
      <c r="C606" s="413"/>
      <c r="D606" s="413"/>
      <c r="E606" s="413"/>
      <c r="F606" s="413"/>
      <c r="G606" s="413"/>
      <c r="H606" s="413"/>
      <c r="I606" s="413"/>
      <c r="J606" s="413"/>
      <c r="K606" s="413"/>
    </row>
    <row r="607" spans="1:11" ht="32.25" customHeight="1">
      <c r="A607" s="413"/>
      <c r="B607" s="413"/>
      <c r="C607" s="413"/>
      <c r="D607" s="413"/>
      <c r="E607" s="413"/>
      <c r="F607" s="413"/>
      <c r="G607" s="413"/>
      <c r="H607" s="413"/>
      <c r="I607" s="413"/>
      <c r="J607" s="413"/>
      <c r="K607" s="413"/>
    </row>
    <row r="608" spans="1:11" ht="32.25" customHeight="1">
      <c r="A608" s="413"/>
      <c r="B608" s="413"/>
      <c r="C608" s="413"/>
      <c r="D608" s="413"/>
      <c r="E608" s="413"/>
      <c r="F608" s="413"/>
      <c r="G608" s="413"/>
      <c r="H608" s="413"/>
      <c r="I608" s="413"/>
      <c r="J608" s="413"/>
      <c r="K608" s="413"/>
    </row>
    <row r="609" spans="1:11" ht="32.25" customHeight="1">
      <c r="A609" s="413"/>
      <c r="B609" s="413"/>
      <c r="C609" s="413"/>
      <c r="D609" s="413"/>
      <c r="E609" s="413"/>
      <c r="F609" s="413"/>
      <c r="G609" s="413"/>
      <c r="H609" s="413"/>
      <c r="I609" s="413"/>
      <c r="J609" s="413"/>
      <c r="K609" s="413"/>
    </row>
    <row r="610" spans="1:11" ht="32.25" customHeight="1">
      <c r="A610" s="413"/>
      <c r="B610" s="413"/>
      <c r="C610" s="413"/>
      <c r="D610" s="413"/>
      <c r="E610" s="413"/>
      <c r="F610" s="413"/>
      <c r="G610" s="413"/>
      <c r="H610" s="413"/>
      <c r="I610" s="413"/>
      <c r="J610" s="413"/>
      <c r="K610" s="413"/>
    </row>
    <row r="611" spans="1:11" ht="32.25" customHeight="1">
      <c r="A611" s="413"/>
      <c r="B611" s="413"/>
      <c r="C611" s="413"/>
      <c r="D611" s="413"/>
      <c r="E611" s="413"/>
      <c r="F611" s="413"/>
      <c r="G611" s="413"/>
      <c r="H611" s="413"/>
      <c r="I611" s="413"/>
      <c r="J611" s="413"/>
      <c r="K611" s="413"/>
    </row>
    <row r="612" spans="1:11" ht="32.25" customHeight="1">
      <c r="A612" s="413"/>
      <c r="B612" s="413"/>
      <c r="C612" s="413"/>
      <c r="D612" s="413"/>
      <c r="E612" s="413"/>
      <c r="F612" s="413"/>
      <c r="G612" s="413"/>
      <c r="H612" s="413"/>
      <c r="I612" s="413"/>
      <c r="J612" s="413"/>
      <c r="K612" s="413"/>
    </row>
    <row r="613" spans="1:11" ht="32.25" customHeight="1">
      <c r="A613" s="413"/>
      <c r="B613" s="413"/>
      <c r="C613" s="413"/>
      <c r="D613" s="413"/>
      <c r="E613" s="413"/>
      <c r="F613" s="413"/>
      <c r="G613" s="413"/>
      <c r="H613" s="413"/>
      <c r="I613" s="413"/>
      <c r="J613" s="413"/>
      <c r="K613" s="413"/>
    </row>
    <row r="614" spans="1:11" ht="32.25" customHeight="1">
      <c r="A614" s="413"/>
      <c r="B614" s="413"/>
      <c r="C614" s="413"/>
      <c r="D614" s="413"/>
      <c r="E614" s="413"/>
      <c r="F614" s="413"/>
      <c r="G614" s="413"/>
      <c r="H614" s="413"/>
      <c r="I614" s="413"/>
      <c r="J614" s="413"/>
      <c r="K614" s="413"/>
    </row>
    <row r="615" spans="1:11" ht="32.25" customHeight="1">
      <c r="A615" s="413"/>
      <c r="B615" s="413"/>
      <c r="C615" s="413"/>
      <c r="D615" s="413"/>
      <c r="E615" s="413"/>
      <c r="F615" s="413"/>
      <c r="G615" s="413"/>
      <c r="H615" s="413"/>
      <c r="I615" s="413"/>
      <c r="J615" s="413"/>
      <c r="K615" s="413"/>
    </row>
    <row r="616" spans="1:11" ht="32.25" customHeight="1">
      <c r="A616" s="413"/>
      <c r="B616" s="413"/>
      <c r="C616" s="413"/>
      <c r="D616" s="413"/>
      <c r="E616" s="413"/>
      <c r="F616" s="413"/>
      <c r="G616" s="413"/>
      <c r="H616" s="413"/>
      <c r="I616" s="413"/>
      <c r="J616" s="413"/>
      <c r="K616" s="413"/>
    </row>
    <row r="617" spans="1:11" ht="32.25" customHeight="1">
      <c r="A617" s="413"/>
      <c r="B617" s="413"/>
      <c r="C617" s="413"/>
      <c r="D617" s="413"/>
      <c r="E617" s="413"/>
      <c r="F617" s="413"/>
      <c r="G617" s="413"/>
      <c r="H617" s="413"/>
      <c r="I617" s="413"/>
      <c r="J617" s="413"/>
      <c r="K617" s="413"/>
    </row>
    <row r="618" spans="1:11" ht="32.25" customHeight="1">
      <c r="A618" s="413"/>
      <c r="B618" s="413"/>
      <c r="C618" s="413"/>
      <c r="D618" s="413"/>
      <c r="E618" s="413"/>
      <c r="F618" s="413"/>
      <c r="G618" s="413"/>
      <c r="H618" s="413"/>
      <c r="I618" s="413"/>
      <c r="J618" s="413"/>
      <c r="K618" s="413"/>
    </row>
    <row r="619" spans="1:11" ht="32.25" customHeight="1">
      <c r="A619" s="413"/>
      <c r="B619" s="413"/>
      <c r="C619" s="413"/>
      <c r="D619" s="413"/>
      <c r="E619" s="413"/>
      <c r="F619" s="413"/>
      <c r="G619" s="413"/>
      <c r="H619" s="413"/>
      <c r="I619" s="413"/>
      <c r="J619" s="413"/>
      <c r="K619" s="413"/>
    </row>
    <row r="620" spans="1:11" ht="32.25" customHeight="1">
      <c r="A620" s="413"/>
      <c r="B620" s="413"/>
      <c r="C620" s="413"/>
      <c r="D620" s="413"/>
      <c r="E620" s="413"/>
      <c r="F620" s="413"/>
      <c r="G620" s="413"/>
      <c r="H620" s="413"/>
      <c r="I620" s="413"/>
      <c r="J620" s="413"/>
      <c r="K620" s="413"/>
    </row>
    <row r="621" spans="1:11" ht="32.25" customHeight="1">
      <c r="A621" s="413"/>
      <c r="B621" s="413"/>
      <c r="C621" s="413"/>
      <c r="D621" s="413"/>
      <c r="E621" s="413"/>
      <c r="F621" s="413"/>
      <c r="G621" s="413"/>
      <c r="H621" s="413"/>
      <c r="I621" s="413"/>
      <c r="J621" s="413"/>
      <c r="K621" s="413"/>
    </row>
    <row r="622" spans="1:11" ht="32.25" customHeight="1">
      <c r="A622" s="413"/>
      <c r="B622" s="413"/>
      <c r="C622" s="413"/>
      <c r="D622" s="413"/>
      <c r="E622" s="413"/>
      <c r="F622" s="413"/>
      <c r="G622" s="413"/>
      <c r="H622" s="413"/>
      <c r="I622" s="413"/>
      <c r="J622" s="413"/>
      <c r="K622" s="413"/>
    </row>
    <row r="623" spans="1:11" ht="32.25" customHeight="1">
      <c r="A623" s="413"/>
      <c r="B623" s="413"/>
      <c r="C623" s="413"/>
      <c r="D623" s="413"/>
      <c r="E623" s="413"/>
      <c r="F623" s="413"/>
      <c r="G623" s="413"/>
      <c r="H623" s="413"/>
      <c r="I623" s="413"/>
      <c r="J623" s="413"/>
      <c r="K623" s="413"/>
    </row>
    <row r="624" spans="1:11" ht="32.25" customHeight="1">
      <c r="A624" s="413"/>
      <c r="B624" s="413"/>
      <c r="C624" s="413"/>
      <c r="D624" s="413"/>
      <c r="E624" s="413"/>
      <c r="F624" s="413"/>
      <c r="G624" s="413"/>
      <c r="H624" s="413"/>
      <c r="I624" s="413"/>
      <c r="J624" s="413"/>
      <c r="K624" s="413"/>
    </row>
    <row r="625" spans="1:11" ht="32.25" customHeight="1">
      <c r="A625" s="413"/>
      <c r="B625" s="413"/>
      <c r="C625" s="413"/>
      <c r="D625" s="413"/>
      <c r="E625" s="413"/>
      <c r="F625" s="413"/>
      <c r="G625" s="413"/>
      <c r="H625" s="413"/>
      <c r="I625" s="413"/>
      <c r="J625" s="413"/>
      <c r="K625" s="413"/>
    </row>
    <row r="626" spans="1:11" ht="32.25" customHeight="1">
      <c r="A626" s="413"/>
      <c r="B626" s="413"/>
      <c r="C626" s="413"/>
      <c r="D626" s="413"/>
      <c r="E626" s="413"/>
      <c r="F626" s="413"/>
      <c r="G626" s="413"/>
      <c r="H626" s="413"/>
      <c r="I626" s="413"/>
      <c r="J626" s="413"/>
      <c r="K626" s="413"/>
    </row>
    <row r="627" spans="1:11" ht="32.25" customHeight="1">
      <c r="A627" s="413"/>
      <c r="B627" s="413"/>
      <c r="C627" s="413"/>
      <c r="D627" s="413"/>
      <c r="E627" s="413"/>
      <c r="F627" s="413"/>
      <c r="G627" s="413"/>
      <c r="H627" s="413"/>
      <c r="I627" s="413"/>
      <c r="J627" s="413"/>
      <c r="K627" s="413"/>
    </row>
    <row r="628" spans="1:11" ht="32.25" customHeight="1">
      <c r="A628" s="413"/>
      <c r="B628" s="413"/>
      <c r="C628" s="413"/>
      <c r="D628" s="413"/>
      <c r="E628" s="413"/>
      <c r="F628" s="413"/>
      <c r="G628" s="413"/>
      <c r="H628" s="413"/>
      <c r="I628" s="413"/>
      <c r="J628" s="413"/>
      <c r="K628" s="413"/>
    </row>
    <row r="629" spans="1:11" ht="32.25" customHeight="1">
      <c r="A629" s="413"/>
      <c r="B629" s="413"/>
      <c r="C629" s="413"/>
      <c r="D629" s="413"/>
      <c r="E629" s="413"/>
      <c r="F629" s="413"/>
      <c r="G629" s="413"/>
      <c r="H629" s="413"/>
      <c r="I629" s="413"/>
      <c r="J629" s="413"/>
      <c r="K629" s="413"/>
    </row>
    <row r="630" spans="1:11" ht="32.25" customHeight="1">
      <c r="A630" s="413"/>
      <c r="B630" s="413"/>
      <c r="C630" s="413"/>
      <c r="D630" s="413"/>
      <c r="E630" s="413"/>
      <c r="F630" s="413"/>
      <c r="G630" s="413"/>
      <c r="H630" s="413"/>
      <c r="I630" s="413"/>
      <c r="J630" s="413"/>
      <c r="K630" s="413"/>
    </row>
    <row r="631" spans="1:11" ht="32.25" customHeight="1">
      <c r="A631" s="413"/>
      <c r="B631" s="413"/>
      <c r="C631" s="413"/>
      <c r="D631" s="413"/>
      <c r="E631" s="413"/>
      <c r="F631" s="413"/>
      <c r="G631" s="413"/>
      <c r="H631" s="413"/>
      <c r="I631" s="413"/>
      <c r="J631" s="413"/>
      <c r="K631" s="413"/>
    </row>
    <row r="632" spans="1:11" ht="32.25" customHeight="1">
      <c r="A632" s="413"/>
      <c r="B632" s="413"/>
      <c r="C632" s="413"/>
      <c r="D632" s="413"/>
      <c r="E632" s="413"/>
      <c r="F632" s="413"/>
      <c r="G632" s="413"/>
      <c r="H632" s="413"/>
      <c r="I632" s="413"/>
      <c r="J632" s="413"/>
      <c r="K632" s="413"/>
    </row>
    <row r="633" spans="1:11" ht="32.25" customHeight="1">
      <c r="A633" s="413"/>
      <c r="B633" s="413"/>
      <c r="C633" s="413"/>
      <c r="D633" s="413"/>
      <c r="E633" s="413"/>
      <c r="F633" s="413"/>
      <c r="G633" s="413"/>
      <c r="H633" s="413"/>
      <c r="I633" s="413"/>
      <c r="J633" s="413"/>
      <c r="K633" s="413"/>
    </row>
    <row r="634" spans="1:11" ht="32.25" customHeight="1">
      <c r="A634" s="413"/>
      <c r="B634" s="413"/>
      <c r="C634" s="413"/>
      <c r="D634" s="413"/>
      <c r="E634" s="413"/>
      <c r="F634" s="413"/>
      <c r="G634" s="413"/>
      <c r="H634" s="413"/>
      <c r="I634" s="413"/>
      <c r="J634" s="413"/>
      <c r="K634" s="413"/>
    </row>
    <row r="635" spans="1:11" ht="32.25" customHeight="1">
      <c r="A635" s="413"/>
      <c r="B635" s="413"/>
      <c r="C635" s="413"/>
      <c r="D635" s="413"/>
      <c r="E635" s="413"/>
      <c r="F635" s="413"/>
      <c r="G635" s="413"/>
      <c r="H635" s="413"/>
      <c r="I635" s="413"/>
      <c r="J635" s="413"/>
      <c r="K635" s="413"/>
    </row>
    <row r="636" spans="1:11" ht="32.25" customHeight="1">
      <c r="A636" s="413"/>
      <c r="B636" s="413"/>
      <c r="C636" s="413"/>
      <c r="D636" s="413"/>
      <c r="E636" s="413"/>
      <c r="F636" s="413"/>
      <c r="G636" s="413"/>
      <c r="H636" s="413"/>
      <c r="I636" s="413"/>
      <c r="J636" s="413"/>
      <c r="K636" s="413"/>
    </row>
    <row r="637" spans="1:11" ht="32.25" customHeight="1">
      <c r="A637" s="413"/>
      <c r="B637" s="413"/>
      <c r="C637" s="413"/>
      <c r="D637" s="413"/>
      <c r="E637" s="413"/>
      <c r="F637" s="413"/>
      <c r="G637" s="413"/>
      <c r="H637" s="413"/>
      <c r="I637" s="413"/>
      <c r="J637" s="413"/>
      <c r="K637" s="413"/>
    </row>
    <row r="638" spans="1:11" ht="32.25" customHeight="1">
      <c r="A638" s="413"/>
      <c r="B638" s="413"/>
      <c r="C638" s="413"/>
      <c r="D638" s="413"/>
      <c r="E638" s="413"/>
      <c r="F638" s="413"/>
      <c r="G638" s="413"/>
      <c r="H638" s="413"/>
      <c r="I638" s="413"/>
      <c r="J638" s="413"/>
      <c r="K638" s="413"/>
    </row>
    <row r="639" spans="1:11" ht="32.25" customHeight="1">
      <c r="A639" s="413"/>
      <c r="B639" s="413"/>
      <c r="C639" s="413"/>
      <c r="D639" s="413"/>
      <c r="E639" s="413"/>
      <c r="F639" s="413"/>
      <c r="G639" s="413"/>
      <c r="H639" s="413"/>
      <c r="I639" s="413"/>
      <c r="J639" s="413"/>
      <c r="K639" s="413"/>
    </row>
    <row r="640" spans="1:11" ht="32.25" customHeight="1">
      <c r="A640" s="413"/>
      <c r="B640" s="413"/>
      <c r="C640" s="413"/>
      <c r="D640" s="413"/>
      <c r="E640" s="413"/>
      <c r="F640" s="413"/>
      <c r="G640" s="413"/>
      <c r="H640" s="413"/>
      <c r="I640" s="413"/>
      <c r="J640" s="413"/>
      <c r="K640" s="413"/>
    </row>
    <row r="641" spans="1:11" ht="32.25" customHeight="1">
      <c r="A641" s="413"/>
      <c r="B641" s="413"/>
      <c r="C641" s="413"/>
      <c r="D641" s="413"/>
      <c r="E641" s="413"/>
      <c r="F641" s="413"/>
      <c r="G641" s="413"/>
      <c r="H641" s="413"/>
      <c r="I641" s="413"/>
      <c r="J641" s="413"/>
      <c r="K641" s="413"/>
    </row>
    <row r="642" spans="1:11" ht="32.25" customHeight="1">
      <c r="A642" s="413"/>
      <c r="B642" s="413"/>
      <c r="C642" s="413"/>
      <c r="D642" s="413"/>
      <c r="E642" s="413"/>
      <c r="F642" s="413"/>
      <c r="G642" s="413"/>
      <c r="H642" s="413"/>
      <c r="I642" s="413"/>
      <c r="J642" s="413"/>
      <c r="K642" s="413"/>
    </row>
    <row r="643" spans="1:11" ht="32.25" customHeight="1">
      <c r="A643" s="413"/>
      <c r="B643" s="413"/>
      <c r="C643" s="413"/>
      <c r="D643" s="413"/>
      <c r="E643" s="413"/>
      <c r="F643" s="413"/>
      <c r="G643" s="413"/>
      <c r="H643" s="413"/>
      <c r="I643" s="413"/>
      <c r="J643" s="413"/>
      <c r="K643" s="413"/>
    </row>
    <row r="644" spans="1:11" ht="32.25" customHeight="1">
      <c r="A644" s="413"/>
      <c r="B644" s="413"/>
      <c r="C644" s="413"/>
      <c r="D644" s="413"/>
      <c r="E644" s="413"/>
      <c r="F644" s="413"/>
      <c r="G644" s="413"/>
      <c r="H644" s="413"/>
      <c r="I644" s="413"/>
      <c r="J644" s="413"/>
      <c r="K644" s="413"/>
    </row>
    <row r="645" spans="1:11" ht="32.25" customHeight="1">
      <c r="A645" s="413"/>
      <c r="B645" s="413"/>
      <c r="C645" s="413"/>
      <c r="D645" s="413"/>
      <c r="E645" s="413"/>
      <c r="F645" s="413"/>
      <c r="G645" s="413"/>
      <c r="H645" s="413"/>
      <c r="I645" s="413"/>
      <c r="J645" s="413"/>
      <c r="K645" s="413"/>
    </row>
    <row r="646" spans="1:11" ht="32.25" customHeight="1">
      <c r="A646" s="413"/>
      <c r="B646" s="413"/>
      <c r="C646" s="413"/>
      <c r="D646" s="413"/>
      <c r="E646" s="413"/>
      <c r="F646" s="413"/>
      <c r="G646" s="413"/>
      <c r="H646" s="413"/>
      <c r="I646" s="413"/>
      <c r="J646" s="413"/>
      <c r="K646" s="413"/>
    </row>
    <row r="647" spans="1:11" ht="32.25" customHeight="1">
      <c r="A647" s="413"/>
      <c r="B647" s="413"/>
      <c r="C647" s="413"/>
      <c r="D647" s="413"/>
      <c r="E647" s="413"/>
      <c r="F647" s="413"/>
      <c r="G647" s="413"/>
      <c r="H647" s="413"/>
      <c r="I647" s="413"/>
      <c r="J647" s="413"/>
      <c r="K647" s="413"/>
    </row>
    <row r="648" spans="1:11" ht="32.25" customHeight="1">
      <c r="A648" s="413"/>
      <c r="B648" s="413"/>
      <c r="C648" s="413"/>
      <c r="D648" s="413"/>
      <c r="E648" s="413"/>
      <c r="F648" s="413"/>
      <c r="G648" s="413"/>
      <c r="H648" s="413"/>
      <c r="I648" s="413"/>
      <c r="J648" s="413"/>
      <c r="K648" s="413"/>
    </row>
    <row r="649" spans="1:11" ht="32.25" customHeight="1">
      <c r="A649" s="413"/>
      <c r="B649" s="413"/>
      <c r="C649" s="413"/>
      <c r="D649" s="413"/>
      <c r="E649" s="413"/>
      <c r="F649" s="413"/>
      <c r="G649" s="413"/>
      <c r="H649" s="413"/>
      <c r="I649" s="413"/>
      <c r="J649" s="413"/>
      <c r="K649" s="413"/>
    </row>
    <row r="650" spans="1:11" ht="32.25" customHeight="1">
      <c r="A650" s="413"/>
      <c r="B650" s="413"/>
      <c r="C650" s="413"/>
      <c r="D650" s="413"/>
      <c r="E650" s="413"/>
      <c r="F650" s="413"/>
      <c r="G650" s="413"/>
      <c r="H650" s="413"/>
      <c r="I650" s="413"/>
      <c r="J650" s="413"/>
      <c r="K650" s="413"/>
    </row>
    <row r="651" spans="1:11" ht="32.25" customHeight="1">
      <c r="A651" s="413"/>
      <c r="B651" s="413"/>
      <c r="C651" s="413"/>
      <c r="D651" s="413"/>
      <c r="E651" s="413"/>
      <c r="F651" s="413"/>
      <c r="G651" s="413"/>
      <c r="H651" s="413"/>
      <c r="I651" s="413"/>
      <c r="J651" s="413"/>
      <c r="K651" s="413"/>
    </row>
    <row r="652" spans="1:11" ht="32.25" customHeight="1">
      <c r="A652" s="413"/>
      <c r="B652" s="413"/>
      <c r="C652" s="413"/>
      <c r="D652" s="413"/>
      <c r="E652" s="413"/>
      <c r="F652" s="413"/>
      <c r="G652" s="413"/>
      <c r="H652" s="413"/>
      <c r="I652" s="413"/>
      <c r="J652" s="413"/>
      <c r="K652" s="413"/>
    </row>
    <row r="653" spans="1:11" ht="32.25" customHeight="1">
      <c r="A653" s="413"/>
      <c r="B653" s="413"/>
      <c r="C653" s="413"/>
      <c r="D653" s="413"/>
      <c r="E653" s="413"/>
      <c r="F653" s="413"/>
      <c r="G653" s="413"/>
      <c r="H653" s="413"/>
      <c r="I653" s="413"/>
      <c r="J653" s="413"/>
      <c r="K653" s="413"/>
    </row>
    <row r="654" spans="1:11" ht="32.25" customHeight="1">
      <c r="A654" s="413"/>
      <c r="B654" s="413"/>
      <c r="C654" s="413"/>
      <c r="D654" s="413"/>
      <c r="E654" s="413"/>
      <c r="F654" s="413"/>
      <c r="G654" s="413"/>
      <c r="H654" s="413"/>
      <c r="I654" s="413"/>
      <c r="J654" s="413"/>
      <c r="K654" s="413"/>
    </row>
    <row r="655" spans="1:11" ht="32.25" customHeight="1">
      <c r="A655" s="413"/>
      <c r="B655" s="413"/>
      <c r="C655" s="413"/>
      <c r="D655" s="413"/>
      <c r="E655" s="413"/>
      <c r="F655" s="413"/>
      <c r="G655" s="413"/>
      <c r="H655" s="413"/>
      <c r="I655" s="413"/>
      <c r="J655" s="413"/>
      <c r="K655" s="413"/>
    </row>
    <row r="656" spans="1:11" ht="32.25" customHeight="1">
      <c r="A656" s="413"/>
      <c r="B656" s="413"/>
      <c r="C656" s="413"/>
      <c r="D656" s="413"/>
      <c r="E656" s="413"/>
      <c r="F656" s="413"/>
      <c r="G656" s="413"/>
      <c r="H656" s="413"/>
      <c r="I656" s="413"/>
      <c r="J656" s="413"/>
      <c r="K656" s="413"/>
    </row>
    <row r="657" spans="1:11" ht="32.25" customHeight="1">
      <c r="A657" s="413"/>
      <c r="B657" s="413"/>
      <c r="C657" s="413"/>
      <c r="D657" s="413"/>
      <c r="E657" s="413"/>
      <c r="F657" s="413"/>
      <c r="G657" s="413"/>
      <c r="H657" s="413"/>
      <c r="I657" s="413"/>
      <c r="J657" s="413"/>
      <c r="K657" s="413"/>
    </row>
    <row r="658" spans="1:11" ht="32.25" customHeight="1">
      <c r="A658" s="413"/>
      <c r="B658" s="413"/>
      <c r="C658" s="413"/>
      <c r="D658" s="413"/>
      <c r="E658" s="413"/>
      <c r="F658" s="413"/>
      <c r="G658" s="413"/>
      <c r="H658" s="413"/>
      <c r="I658" s="413"/>
      <c r="J658" s="413"/>
      <c r="K658" s="413"/>
    </row>
    <row r="659" spans="1:11" ht="32.25" customHeight="1">
      <c r="A659" s="413"/>
      <c r="B659" s="413"/>
      <c r="C659" s="413"/>
      <c r="D659" s="413"/>
      <c r="E659" s="413"/>
      <c r="F659" s="413"/>
      <c r="G659" s="413"/>
      <c r="H659" s="413"/>
      <c r="I659" s="413"/>
      <c r="J659" s="413"/>
      <c r="K659" s="413"/>
    </row>
    <row r="660" spans="1:11" ht="32.25" customHeight="1">
      <c r="A660" s="413"/>
      <c r="B660" s="413"/>
      <c r="C660" s="413"/>
      <c r="D660" s="413"/>
      <c r="E660" s="413"/>
      <c r="F660" s="413"/>
      <c r="G660" s="413"/>
      <c r="H660" s="413"/>
      <c r="I660" s="413"/>
      <c r="J660" s="413"/>
      <c r="K660" s="413"/>
    </row>
    <row r="661" spans="1:11" ht="32.25" customHeight="1">
      <c r="A661" s="413"/>
      <c r="B661" s="413"/>
      <c r="C661" s="413"/>
      <c r="D661" s="413"/>
      <c r="E661" s="413"/>
      <c r="F661" s="413"/>
      <c r="G661" s="413"/>
      <c r="H661" s="413"/>
      <c r="I661" s="413"/>
      <c r="J661" s="413"/>
      <c r="K661" s="413"/>
    </row>
    <row r="662" spans="1:11" ht="32.25" customHeight="1">
      <c r="A662" s="413"/>
      <c r="B662" s="413"/>
      <c r="C662" s="413"/>
      <c r="D662" s="413"/>
      <c r="E662" s="413"/>
      <c r="F662" s="413"/>
      <c r="G662" s="413"/>
      <c r="H662" s="413"/>
      <c r="I662" s="413"/>
      <c r="J662" s="413"/>
      <c r="K662" s="413"/>
    </row>
    <row r="663" spans="1:11" ht="32.25" customHeight="1">
      <c r="A663" s="413"/>
      <c r="B663" s="413"/>
      <c r="C663" s="413"/>
      <c r="D663" s="413"/>
      <c r="E663" s="413"/>
      <c r="F663" s="413"/>
      <c r="G663" s="413"/>
      <c r="H663" s="413"/>
      <c r="I663" s="413"/>
      <c r="J663" s="413"/>
      <c r="K663" s="413"/>
    </row>
    <row r="664" spans="1:11" ht="32.25" customHeight="1">
      <c r="A664" s="413"/>
      <c r="B664" s="413"/>
      <c r="C664" s="413"/>
      <c r="D664" s="413"/>
      <c r="E664" s="413"/>
      <c r="F664" s="413"/>
      <c r="G664" s="413"/>
      <c r="H664" s="413"/>
      <c r="I664" s="413"/>
      <c r="J664" s="413"/>
      <c r="K664" s="413"/>
    </row>
    <row r="665" spans="1:11" ht="32.25" customHeight="1">
      <c r="A665" s="413"/>
      <c r="B665" s="413"/>
      <c r="C665" s="413"/>
      <c r="D665" s="413"/>
      <c r="E665" s="413"/>
      <c r="F665" s="413"/>
      <c r="G665" s="413"/>
      <c r="H665" s="413"/>
      <c r="I665" s="413"/>
      <c r="J665" s="413"/>
      <c r="K665" s="413"/>
    </row>
    <row r="666" spans="1:11" ht="32.25" customHeight="1">
      <c r="A666" s="413"/>
      <c r="B666" s="413"/>
      <c r="C666" s="413"/>
      <c r="D666" s="413"/>
      <c r="E666" s="413"/>
      <c r="F666" s="413"/>
      <c r="G666" s="413"/>
      <c r="H666" s="413"/>
      <c r="I666" s="413"/>
      <c r="J666" s="413"/>
      <c r="K666" s="413"/>
    </row>
    <row r="667" spans="1:11" ht="32.25" customHeight="1">
      <c r="A667" s="413"/>
      <c r="B667" s="413"/>
      <c r="C667" s="413"/>
      <c r="D667" s="413"/>
      <c r="E667" s="413"/>
      <c r="F667" s="413"/>
      <c r="G667" s="413"/>
      <c r="H667" s="413"/>
      <c r="I667" s="413"/>
      <c r="J667" s="413"/>
      <c r="K667" s="413"/>
    </row>
    <row r="668" spans="1:11" ht="32.25" customHeight="1">
      <c r="A668" s="413"/>
      <c r="B668" s="413"/>
      <c r="C668" s="413"/>
      <c r="D668" s="413"/>
      <c r="E668" s="413"/>
      <c r="F668" s="413"/>
      <c r="G668" s="413"/>
      <c r="H668" s="413"/>
      <c r="I668" s="413"/>
      <c r="J668" s="413"/>
      <c r="K668" s="413"/>
    </row>
    <row r="669" spans="1:11" ht="32.25" customHeight="1">
      <c r="A669" s="413"/>
      <c r="B669" s="413"/>
      <c r="C669" s="413"/>
      <c r="D669" s="413"/>
      <c r="E669" s="413"/>
      <c r="F669" s="413"/>
      <c r="G669" s="413"/>
      <c r="H669" s="413"/>
      <c r="I669" s="413"/>
      <c r="J669" s="413"/>
      <c r="K669" s="413"/>
    </row>
    <row r="670" spans="1:11" ht="32.25" customHeight="1">
      <c r="A670" s="413"/>
      <c r="B670" s="413"/>
      <c r="C670" s="413"/>
      <c r="D670" s="413"/>
      <c r="E670" s="413"/>
      <c r="F670" s="413"/>
      <c r="G670" s="413"/>
      <c r="H670" s="413"/>
      <c r="I670" s="413"/>
      <c r="J670" s="413"/>
      <c r="K670" s="413"/>
    </row>
    <row r="671" spans="1:11" ht="32.25" customHeight="1">
      <c r="A671" s="413"/>
      <c r="B671" s="413"/>
      <c r="C671" s="413"/>
      <c r="D671" s="413"/>
      <c r="E671" s="413"/>
      <c r="F671" s="413"/>
      <c r="G671" s="413"/>
      <c r="H671" s="413"/>
      <c r="I671" s="413"/>
      <c r="J671" s="413"/>
      <c r="K671" s="413"/>
    </row>
    <row r="672" spans="1:11" ht="32.25" customHeight="1">
      <c r="A672" s="413"/>
      <c r="B672" s="413"/>
      <c r="C672" s="413"/>
      <c r="D672" s="413"/>
      <c r="E672" s="413"/>
      <c r="F672" s="413"/>
      <c r="G672" s="413"/>
      <c r="H672" s="413"/>
      <c r="I672" s="413"/>
      <c r="J672" s="413"/>
      <c r="K672" s="413"/>
    </row>
    <row r="673" spans="1:11" ht="32.25" customHeight="1">
      <c r="A673" s="413"/>
      <c r="B673" s="413"/>
      <c r="C673" s="413"/>
      <c r="D673" s="413"/>
      <c r="E673" s="413"/>
      <c r="F673" s="413"/>
      <c r="G673" s="413"/>
      <c r="H673" s="413"/>
      <c r="I673" s="413"/>
      <c r="J673" s="413"/>
      <c r="K673" s="413"/>
    </row>
    <row r="674" spans="1:11" ht="32.25" customHeight="1">
      <c r="A674" s="413"/>
      <c r="B674" s="413"/>
      <c r="C674" s="413"/>
      <c r="D674" s="413"/>
      <c r="E674" s="413"/>
      <c r="F674" s="413"/>
      <c r="G674" s="413"/>
      <c r="H674" s="413"/>
      <c r="I674" s="413"/>
      <c r="J674" s="413"/>
      <c r="K674" s="413"/>
    </row>
    <row r="675" spans="1:11" ht="32.25" customHeight="1">
      <c r="A675" s="413"/>
      <c r="B675" s="413"/>
      <c r="C675" s="413"/>
      <c r="D675" s="413"/>
      <c r="E675" s="413"/>
      <c r="F675" s="413"/>
      <c r="G675" s="413"/>
      <c r="H675" s="413"/>
      <c r="I675" s="413"/>
      <c r="J675" s="413"/>
      <c r="K675" s="413"/>
    </row>
    <row r="676" spans="1:11" ht="32.25" customHeight="1">
      <c r="A676" s="413"/>
      <c r="B676" s="413"/>
      <c r="C676" s="413"/>
      <c r="D676" s="413"/>
      <c r="E676" s="413"/>
      <c r="F676" s="413"/>
      <c r="G676" s="413"/>
      <c r="H676" s="413"/>
      <c r="I676" s="413"/>
      <c r="J676" s="413"/>
      <c r="K676" s="413"/>
    </row>
    <row r="677" spans="1:11" ht="32.25" customHeight="1">
      <c r="A677" s="413"/>
      <c r="B677" s="413"/>
      <c r="C677" s="413"/>
      <c r="D677" s="413"/>
      <c r="E677" s="413"/>
      <c r="F677" s="413"/>
      <c r="G677" s="413"/>
      <c r="H677" s="413"/>
      <c r="I677" s="413"/>
      <c r="J677" s="413"/>
      <c r="K677" s="413"/>
    </row>
    <row r="678" spans="1:11" ht="32.25" customHeight="1">
      <c r="A678" s="413"/>
      <c r="B678" s="413"/>
      <c r="C678" s="413"/>
      <c r="D678" s="413"/>
      <c r="E678" s="413"/>
      <c r="F678" s="413"/>
      <c r="G678" s="413"/>
      <c r="H678" s="413"/>
      <c r="I678" s="413"/>
      <c r="J678" s="413"/>
      <c r="K678" s="413"/>
    </row>
    <row r="679" spans="1:11" ht="32.25" customHeight="1">
      <c r="A679" s="413"/>
      <c r="B679" s="413"/>
      <c r="C679" s="413"/>
      <c r="D679" s="413"/>
      <c r="E679" s="413"/>
      <c r="F679" s="413"/>
      <c r="G679" s="413"/>
      <c r="H679" s="413"/>
      <c r="I679" s="413"/>
      <c r="J679" s="413"/>
      <c r="K679" s="413"/>
    </row>
    <row r="680" spans="1:11" ht="32.25" customHeight="1">
      <c r="A680" s="413"/>
      <c r="B680" s="413"/>
      <c r="C680" s="413"/>
      <c r="D680" s="413"/>
      <c r="E680" s="413"/>
      <c r="F680" s="413"/>
      <c r="G680" s="413"/>
      <c r="H680" s="413"/>
      <c r="I680" s="413"/>
      <c r="J680" s="413"/>
      <c r="K680" s="413"/>
    </row>
    <row r="681" spans="1:11" ht="32.25" customHeight="1">
      <c r="A681" s="413"/>
      <c r="B681" s="413"/>
      <c r="C681" s="413"/>
      <c r="D681" s="413"/>
      <c r="E681" s="413"/>
      <c r="F681" s="413"/>
      <c r="G681" s="413"/>
      <c r="H681" s="413"/>
      <c r="I681" s="413"/>
      <c r="J681" s="413"/>
      <c r="K681" s="413"/>
    </row>
    <row r="682" spans="1:11" ht="32.25" customHeight="1">
      <c r="A682" s="413"/>
      <c r="B682" s="413"/>
      <c r="C682" s="413"/>
      <c r="D682" s="413"/>
      <c r="E682" s="413"/>
      <c r="F682" s="413"/>
      <c r="G682" s="413"/>
      <c r="H682" s="413"/>
      <c r="I682" s="413"/>
      <c r="J682" s="413"/>
      <c r="K682" s="413"/>
    </row>
    <row r="683" spans="1:11" ht="32.25" customHeight="1">
      <c r="A683" s="413"/>
      <c r="B683" s="413"/>
      <c r="C683" s="413"/>
      <c r="D683" s="413"/>
      <c r="E683" s="413"/>
      <c r="F683" s="413"/>
      <c r="G683" s="413"/>
      <c r="H683" s="413"/>
      <c r="I683" s="413"/>
      <c r="J683" s="413"/>
      <c r="K683" s="413"/>
    </row>
    <row r="684" spans="1:11" ht="32.25" customHeight="1">
      <c r="A684" s="413"/>
      <c r="B684" s="413"/>
      <c r="C684" s="413"/>
      <c r="D684" s="413"/>
      <c r="E684" s="413"/>
      <c r="F684" s="413"/>
      <c r="G684" s="413"/>
      <c r="H684" s="413"/>
      <c r="I684" s="413"/>
      <c r="J684" s="413"/>
      <c r="K684" s="413"/>
    </row>
    <row r="685" spans="1:11" ht="32.25" customHeight="1">
      <c r="A685" s="413"/>
      <c r="B685" s="413"/>
      <c r="C685" s="413"/>
      <c r="D685" s="413"/>
      <c r="E685" s="413"/>
      <c r="F685" s="413"/>
      <c r="G685" s="413"/>
      <c r="H685" s="413"/>
      <c r="I685" s="413"/>
      <c r="J685" s="413"/>
      <c r="K685" s="413"/>
    </row>
    <row r="686" spans="1:11" ht="32.25" customHeight="1">
      <c r="A686" s="413"/>
      <c r="B686" s="413"/>
      <c r="C686" s="413"/>
      <c r="D686" s="413"/>
      <c r="E686" s="413"/>
      <c r="F686" s="413"/>
      <c r="G686" s="413"/>
      <c r="H686" s="413"/>
      <c r="I686" s="413"/>
      <c r="J686" s="413"/>
      <c r="K686" s="413"/>
    </row>
    <row r="687" spans="1:11" ht="32.25" customHeight="1">
      <c r="A687" s="413"/>
      <c r="B687" s="413"/>
      <c r="C687" s="413"/>
      <c r="D687" s="413"/>
      <c r="E687" s="413"/>
      <c r="F687" s="413"/>
      <c r="G687" s="413"/>
      <c r="H687" s="413"/>
      <c r="I687" s="413"/>
      <c r="J687" s="413"/>
      <c r="K687" s="413"/>
    </row>
    <row r="688" spans="1:11" ht="32.25" customHeight="1">
      <c r="A688" s="413"/>
      <c r="B688" s="413"/>
      <c r="C688" s="413"/>
      <c r="D688" s="413"/>
      <c r="E688" s="413"/>
      <c r="F688" s="413"/>
      <c r="G688" s="413"/>
      <c r="H688" s="413"/>
      <c r="I688" s="413"/>
      <c r="J688" s="413"/>
      <c r="K688" s="413"/>
    </row>
    <row r="689" spans="1:11" ht="32.25" customHeight="1">
      <c r="A689" s="413"/>
      <c r="B689" s="413"/>
      <c r="C689" s="413"/>
      <c r="D689" s="413"/>
      <c r="E689" s="413"/>
      <c r="F689" s="413"/>
      <c r="G689" s="413"/>
      <c r="H689" s="413"/>
      <c r="I689" s="413"/>
      <c r="J689" s="413"/>
      <c r="K689" s="413"/>
    </row>
    <row r="690" spans="1:11" ht="32.25" customHeight="1">
      <c r="A690" s="413"/>
      <c r="B690" s="413"/>
      <c r="C690" s="413"/>
      <c r="D690" s="413"/>
      <c r="E690" s="413"/>
      <c r="F690" s="413"/>
      <c r="G690" s="413"/>
      <c r="H690" s="413"/>
      <c r="I690" s="413"/>
      <c r="J690" s="413"/>
      <c r="K690" s="413"/>
    </row>
    <row r="691" spans="1:11" ht="32.25" customHeight="1">
      <c r="A691" s="413"/>
      <c r="B691" s="413"/>
      <c r="C691" s="413"/>
      <c r="D691" s="413"/>
      <c r="E691" s="413"/>
      <c r="F691" s="413"/>
      <c r="G691" s="413"/>
      <c r="H691" s="413"/>
      <c r="I691" s="413"/>
      <c r="J691" s="413"/>
      <c r="K691" s="413"/>
    </row>
    <row r="692" spans="1:11" ht="32.25" customHeight="1">
      <c r="A692" s="413"/>
      <c r="B692" s="413"/>
      <c r="C692" s="413"/>
      <c r="D692" s="413"/>
      <c r="E692" s="413"/>
      <c r="F692" s="413"/>
      <c r="G692" s="413"/>
      <c r="H692" s="413"/>
      <c r="I692" s="413"/>
      <c r="J692" s="413"/>
      <c r="K692" s="413"/>
    </row>
    <row r="693" spans="1:11" ht="32.25" customHeight="1">
      <c r="A693" s="413"/>
      <c r="B693" s="413"/>
      <c r="C693" s="413"/>
      <c r="D693" s="413"/>
      <c r="E693" s="413"/>
      <c r="F693" s="413"/>
      <c r="G693" s="413"/>
      <c r="H693" s="413"/>
      <c r="I693" s="413"/>
      <c r="J693" s="413"/>
      <c r="K693" s="413"/>
    </row>
    <row r="694" spans="1:11" ht="32.25" customHeight="1">
      <c r="A694" s="413"/>
      <c r="B694" s="413"/>
      <c r="C694" s="413"/>
      <c r="D694" s="413"/>
      <c r="E694" s="413"/>
      <c r="F694" s="413"/>
      <c r="G694" s="413"/>
      <c r="H694" s="413"/>
      <c r="I694" s="413"/>
      <c r="J694" s="413"/>
      <c r="K694" s="413"/>
    </row>
    <row r="695" spans="1:11" ht="32.25" customHeight="1">
      <c r="A695" s="413"/>
      <c r="B695" s="413"/>
      <c r="C695" s="413"/>
      <c r="D695" s="413"/>
      <c r="E695" s="413"/>
      <c r="F695" s="413"/>
      <c r="G695" s="413"/>
      <c r="H695" s="413"/>
      <c r="I695" s="413"/>
      <c r="J695" s="413"/>
      <c r="K695" s="413"/>
    </row>
    <row r="696" spans="1:11" ht="32.25" customHeight="1">
      <c r="A696" s="413"/>
      <c r="B696" s="413"/>
      <c r="C696" s="413"/>
      <c r="D696" s="413"/>
      <c r="E696" s="413"/>
      <c r="F696" s="413"/>
      <c r="G696" s="413"/>
      <c r="H696" s="413"/>
      <c r="I696" s="413"/>
      <c r="J696" s="413"/>
      <c r="K696" s="413"/>
    </row>
    <row r="697" spans="1:11" ht="32.25" customHeight="1">
      <c r="A697" s="413"/>
      <c r="B697" s="413"/>
      <c r="C697" s="413"/>
      <c r="D697" s="413"/>
      <c r="E697" s="413"/>
      <c r="F697" s="413"/>
      <c r="G697" s="413"/>
      <c r="H697" s="413"/>
      <c r="I697" s="413"/>
      <c r="J697" s="413"/>
      <c r="K697" s="413"/>
    </row>
    <row r="698" spans="1:11" ht="32.25" customHeight="1">
      <c r="A698" s="413"/>
      <c r="B698" s="413"/>
      <c r="C698" s="413"/>
      <c r="D698" s="413"/>
      <c r="E698" s="413"/>
      <c r="F698" s="413"/>
      <c r="G698" s="413"/>
      <c r="H698" s="413"/>
      <c r="I698" s="413"/>
      <c r="J698" s="413"/>
      <c r="K698" s="413"/>
    </row>
    <row r="699" spans="1:11" ht="32.25" customHeight="1">
      <c r="A699" s="413"/>
      <c r="B699" s="413"/>
      <c r="C699" s="413"/>
      <c r="D699" s="413"/>
      <c r="E699" s="413"/>
      <c r="F699" s="413"/>
      <c r="G699" s="413"/>
      <c r="H699" s="413"/>
      <c r="I699" s="413"/>
      <c r="J699" s="413"/>
      <c r="K699" s="413"/>
    </row>
    <row r="700" spans="1:11" ht="32.25" customHeight="1">
      <c r="A700" s="413"/>
      <c r="B700" s="413"/>
      <c r="C700" s="413"/>
      <c r="D700" s="413"/>
      <c r="E700" s="413"/>
      <c r="F700" s="413"/>
      <c r="G700" s="413"/>
      <c r="H700" s="413"/>
      <c r="I700" s="413"/>
      <c r="J700" s="413"/>
      <c r="K700" s="413"/>
    </row>
    <row r="701" spans="1:11" ht="32.25" customHeight="1">
      <c r="A701" s="413"/>
      <c r="B701" s="413"/>
      <c r="C701" s="413"/>
      <c r="D701" s="413"/>
      <c r="E701" s="413"/>
      <c r="F701" s="413"/>
      <c r="G701" s="413"/>
      <c r="H701" s="413"/>
      <c r="I701" s="413"/>
      <c r="J701" s="413"/>
      <c r="K701" s="413"/>
    </row>
    <row r="702" spans="1:11" ht="32.25" customHeight="1">
      <c r="A702" s="413"/>
      <c r="B702" s="413"/>
      <c r="C702" s="413"/>
      <c r="D702" s="413"/>
      <c r="E702" s="413"/>
      <c r="F702" s="413"/>
      <c r="G702" s="413"/>
      <c r="H702" s="413"/>
      <c r="I702" s="413"/>
      <c r="J702" s="413"/>
      <c r="K702" s="413"/>
    </row>
    <row r="703" spans="1:11" ht="32.25" customHeight="1">
      <c r="A703" s="413"/>
      <c r="B703" s="413"/>
      <c r="C703" s="413"/>
      <c r="D703" s="413"/>
      <c r="E703" s="413"/>
      <c r="F703" s="413"/>
      <c r="G703" s="413"/>
      <c r="H703" s="413"/>
      <c r="I703" s="413"/>
      <c r="J703" s="413"/>
      <c r="K703" s="413"/>
    </row>
    <row r="704" spans="1:11" ht="32.25" customHeight="1">
      <c r="A704" s="413"/>
      <c r="B704" s="413"/>
      <c r="C704" s="413"/>
      <c r="D704" s="413"/>
      <c r="E704" s="413"/>
      <c r="F704" s="413"/>
      <c r="G704" s="413"/>
      <c r="H704" s="413"/>
      <c r="I704" s="413"/>
      <c r="J704" s="413"/>
      <c r="K704" s="413"/>
    </row>
    <row r="705" spans="1:11" ht="32.25" customHeight="1">
      <c r="A705" s="413"/>
      <c r="B705" s="413"/>
      <c r="C705" s="413"/>
      <c r="D705" s="413"/>
      <c r="E705" s="413"/>
      <c r="F705" s="413"/>
      <c r="G705" s="413"/>
      <c r="H705" s="413"/>
      <c r="I705" s="413"/>
      <c r="J705" s="413"/>
      <c r="K705" s="413"/>
    </row>
    <row r="706" spans="1:11" ht="32.25" customHeight="1">
      <c r="A706" s="413"/>
      <c r="B706" s="413"/>
      <c r="C706" s="413"/>
      <c r="D706" s="413"/>
      <c r="E706" s="413"/>
      <c r="F706" s="413"/>
      <c r="G706" s="413"/>
      <c r="H706" s="413"/>
      <c r="I706" s="413"/>
      <c r="J706" s="413"/>
      <c r="K706" s="413"/>
    </row>
    <row r="707" spans="1:11" ht="32.25" customHeight="1">
      <c r="A707" s="413"/>
      <c r="B707" s="413"/>
      <c r="C707" s="413"/>
      <c r="D707" s="413"/>
      <c r="E707" s="413"/>
      <c r="F707" s="413"/>
      <c r="G707" s="413"/>
      <c r="H707" s="413"/>
      <c r="I707" s="413"/>
      <c r="J707" s="413"/>
      <c r="K707" s="413"/>
    </row>
    <row r="708" spans="1:11" ht="32.25" customHeight="1">
      <c r="A708" s="413"/>
      <c r="B708" s="413"/>
      <c r="C708" s="413"/>
      <c r="D708" s="413"/>
      <c r="E708" s="413"/>
      <c r="F708" s="413"/>
      <c r="G708" s="413"/>
      <c r="H708" s="413"/>
      <c r="I708" s="413"/>
      <c r="J708" s="413"/>
      <c r="K708" s="413"/>
    </row>
    <row r="709" spans="1:11" ht="32.25" customHeight="1">
      <c r="A709" s="413"/>
      <c r="B709" s="413"/>
      <c r="C709" s="413"/>
      <c r="D709" s="413"/>
      <c r="E709" s="413"/>
      <c r="F709" s="413"/>
      <c r="G709" s="413"/>
      <c r="H709" s="413"/>
      <c r="I709" s="413"/>
      <c r="J709" s="413"/>
      <c r="K709" s="413"/>
    </row>
    <row r="710" spans="1:11" ht="32.25" customHeight="1">
      <c r="A710" s="413"/>
      <c r="B710" s="413"/>
      <c r="C710" s="413"/>
      <c r="D710" s="413"/>
      <c r="E710" s="413"/>
      <c r="F710" s="413"/>
      <c r="G710" s="413"/>
      <c r="H710" s="413"/>
      <c r="I710" s="413"/>
      <c r="J710" s="413"/>
      <c r="K710" s="413"/>
    </row>
    <row r="711" spans="1:11" ht="32.25" customHeight="1">
      <c r="A711" s="413"/>
      <c r="B711" s="413"/>
      <c r="C711" s="413"/>
      <c r="D711" s="413"/>
      <c r="E711" s="413"/>
      <c r="F711" s="413"/>
      <c r="G711" s="413"/>
      <c r="H711" s="413"/>
      <c r="I711" s="413"/>
      <c r="J711" s="413"/>
      <c r="K711" s="413"/>
    </row>
    <row r="712" spans="1:11" ht="32.25" customHeight="1">
      <c r="A712" s="413"/>
      <c r="B712" s="413"/>
      <c r="C712" s="413"/>
      <c r="D712" s="413"/>
      <c r="E712" s="413"/>
      <c r="F712" s="413"/>
      <c r="G712" s="413"/>
      <c r="H712" s="413"/>
      <c r="I712" s="413"/>
      <c r="J712" s="413"/>
      <c r="K712" s="413"/>
    </row>
    <row r="713" spans="1:11" ht="32.25" customHeight="1">
      <c r="A713" s="413"/>
      <c r="B713" s="413"/>
      <c r="C713" s="413"/>
      <c r="D713" s="413"/>
      <c r="E713" s="413"/>
      <c r="F713" s="413"/>
      <c r="G713" s="413"/>
      <c r="H713" s="413"/>
      <c r="I713" s="413"/>
      <c r="J713" s="413"/>
      <c r="K713" s="413"/>
    </row>
    <row r="714" spans="1:11" ht="32.25" customHeight="1">
      <c r="A714" s="413"/>
      <c r="B714" s="413"/>
      <c r="C714" s="413"/>
      <c r="D714" s="413"/>
      <c r="E714" s="413"/>
      <c r="F714" s="413"/>
      <c r="G714" s="413"/>
      <c r="H714" s="413"/>
      <c r="I714" s="413"/>
      <c r="J714" s="413"/>
      <c r="K714" s="413"/>
    </row>
    <row r="715" spans="1:11" ht="32.25" customHeight="1">
      <c r="A715" s="413"/>
      <c r="B715" s="413"/>
      <c r="C715" s="413"/>
      <c r="D715" s="413"/>
      <c r="E715" s="413"/>
      <c r="F715" s="413"/>
      <c r="G715" s="413"/>
      <c r="H715" s="413"/>
      <c r="I715" s="413"/>
      <c r="J715" s="413"/>
      <c r="K715" s="413"/>
    </row>
    <row r="716" spans="1:11" ht="32.25" customHeight="1">
      <c r="A716" s="413"/>
      <c r="B716" s="413"/>
      <c r="C716" s="413"/>
      <c r="D716" s="413"/>
      <c r="E716" s="413"/>
      <c r="F716" s="413"/>
      <c r="G716" s="413"/>
      <c r="H716" s="413"/>
      <c r="I716" s="413"/>
      <c r="J716" s="413"/>
      <c r="K716" s="413"/>
    </row>
    <row r="717" spans="1:11" ht="32.25" customHeight="1">
      <c r="A717" s="413"/>
      <c r="B717" s="413"/>
      <c r="C717" s="413"/>
      <c r="D717" s="413"/>
      <c r="E717" s="413"/>
      <c r="F717" s="413"/>
      <c r="G717" s="413"/>
      <c r="H717" s="413"/>
      <c r="I717" s="413"/>
      <c r="J717" s="413"/>
      <c r="K717" s="413"/>
    </row>
    <row r="718" spans="1:11" ht="32.25" customHeight="1">
      <c r="A718" s="413"/>
      <c r="B718" s="413"/>
      <c r="C718" s="413"/>
      <c r="D718" s="413"/>
      <c r="E718" s="413"/>
      <c r="F718" s="413"/>
      <c r="G718" s="413"/>
      <c r="H718" s="413"/>
      <c r="I718" s="413"/>
      <c r="J718" s="413"/>
      <c r="K718" s="413"/>
    </row>
    <row r="719" spans="1:11" ht="32.25" customHeight="1">
      <c r="A719" s="413"/>
      <c r="B719" s="413"/>
      <c r="C719" s="413"/>
      <c r="D719" s="413"/>
      <c r="E719" s="413"/>
      <c r="F719" s="413"/>
      <c r="G719" s="413"/>
      <c r="H719" s="413"/>
      <c r="I719" s="413"/>
      <c r="J719" s="413"/>
      <c r="K719" s="413"/>
    </row>
    <row r="720" spans="1:11" ht="32.25" customHeight="1">
      <c r="A720" s="413"/>
      <c r="B720" s="413"/>
      <c r="C720" s="413"/>
      <c r="D720" s="413"/>
      <c r="E720" s="413"/>
      <c r="F720" s="413"/>
      <c r="G720" s="413"/>
      <c r="H720" s="413"/>
      <c r="I720" s="413"/>
      <c r="J720" s="413"/>
      <c r="K720" s="413"/>
    </row>
    <row r="721" spans="1:11" ht="32.25" customHeight="1">
      <c r="A721" s="413"/>
      <c r="B721" s="413"/>
      <c r="C721" s="413"/>
      <c r="D721" s="413"/>
      <c r="E721" s="413"/>
      <c r="F721" s="413"/>
      <c r="G721" s="413"/>
      <c r="H721" s="413"/>
      <c r="I721" s="413"/>
      <c r="J721" s="413"/>
      <c r="K721" s="413"/>
    </row>
    <row r="722" spans="1:11" ht="32.25" customHeight="1">
      <c r="A722" s="413"/>
      <c r="B722" s="413"/>
      <c r="C722" s="413"/>
      <c r="D722" s="413"/>
      <c r="E722" s="413"/>
      <c r="F722" s="413"/>
      <c r="G722" s="413"/>
      <c r="H722" s="413"/>
      <c r="I722" s="413"/>
      <c r="J722" s="413"/>
      <c r="K722" s="413"/>
    </row>
    <row r="723" spans="1:11" ht="32.25" customHeight="1">
      <c r="A723" s="413"/>
      <c r="B723" s="413"/>
      <c r="C723" s="413"/>
      <c r="D723" s="413"/>
      <c r="E723" s="413"/>
      <c r="F723" s="413"/>
      <c r="G723" s="413"/>
      <c r="H723" s="413"/>
      <c r="I723" s="413"/>
      <c r="J723" s="413"/>
      <c r="K723" s="413"/>
    </row>
    <row r="724" spans="1:11" ht="32.25" customHeight="1">
      <c r="A724" s="413"/>
      <c r="B724" s="413"/>
      <c r="C724" s="413"/>
      <c r="D724" s="413"/>
      <c r="E724" s="413"/>
      <c r="F724" s="413"/>
      <c r="G724" s="413"/>
      <c r="H724" s="413"/>
      <c r="I724" s="413"/>
      <c r="J724" s="413"/>
      <c r="K724" s="413"/>
    </row>
    <row r="725" spans="1:11" ht="32.25" customHeight="1">
      <c r="A725" s="413"/>
      <c r="B725" s="413"/>
      <c r="C725" s="413"/>
      <c r="D725" s="413"/>
      <c r="E725" s="413"/>
      <c r="F725" s="413"/>
      <c r="G725" s="413"/>
      <c r="H725" s="413"/>
      <c r="I725" s="413"/>
      <c r="J725" s="413"/>
      <c r="K725" s="413"/>
    </row>
    <row r="726" spans="1:11" ht="32.25" customHeight="1">
      <c r="A726" s="413"/>
      <c r="B726" s="413"/>
      <c r="C726" s="413"/>
      <c r="D726" s="413"/>
      <c r="E726" s="413"/>
      <c r="F726" s="413"/>
      <c r="G726" s="413"/>
      <c r="H726" s="413"/>
      <c r="I726" s="413"/>
      <c r="J726" s="413"/>
      <c r="K726" s="413"/>
    </row>
    <row r="727" spans="1:11" ht="32.25" customHeight="1">
      <c r="A727" s="413"/>
      <c r="B727" s="413"/>
      <c r="C727" s="413"/>
      <c r="D727" s="413"/>
      <c r="E727" s="413"/>
      <c r="F727" s="413"/>
      <c r="G727" s="413"/>
      <c r="H727" s="413"/>
      <c r="I727" s="413"/>
      <c r="J727" s="413"/>
      <c r="K727" s="413"/>
    </row>
    <row r="728" spans="1:11" ht="32.25" customHeight="1">
      <c r="A728" s="413"/>
      <c r="B728" s="413"/>
      <c r="C728" s="413"/>
      <c r="D728" s="413"/>
      <c r="E728" s="413"/>
      <c r="F728" s="413"/>
      <c r="G728" s="413"/>
      <c r="H728" s="413"/>
      <c r="I728" s="413"/>
      <c r="J728" s="413"/>
      <c r="K728" s="413"/>
    </row>
    <row r="729" spans="1:11" ht="32.25" customHeight="1">
      <c r="A729" s="413"/>
      <c r="B729" s="413"/>
      <c r="C729" s="413"/>
      <c r="D729" s="413"/>
      <c r="E729" s="413"/>
      <c r="F729" s="413"/>
      <c r="G729" s="413"/>
      <c r="H729" s="413"/>
      <c r="I729" s="413"/>
      <c r="J729" s="413"/>
      <c r="K729" s="413"/>
    </row>
    <row r="730" spans="1:11" ht="32.25" customHeight="1">
      <c r="A730" s="413"/>
      <c r="B730" s="413"/>
      <c r="C730" s="413"/>
      <c r="D730" s="413"/>
      <c r="E730" s="413"/>
      <c r="F730" s="413"/>
      <c r="G730" s="413"/>
      <c r="H730" s="413"/>
      <c r="I730" s="413"/>
      <c r="J730" s="413"/>
      <c r="K730" s="413"/>
    </row>
    <row r="731" spans="1:11" ht="32.25" customHeight="1">
      <c r="A731" s="413"/>
      <c r="B731" s="413"/>
      <c r="C731" s="413"/>
      <c r="D731" s="413"/>
      <c r="E731" s="413"/>
      <c r="F731" s="413"/>
      <c r="G731" s="413"/>
      <c r="H731" s="413"/>
      <c r="I731" s="413"/>
      <c r="J731" s="413"/>
      <c r="K731" s="413"/>
    </row>
    <row r="732" spans="1:11" ht="32.25" customHeight="1">
      <c r="A732" s="413"/>
      <c r="B732" s="413"/>
      <c r="C732" s="413"/>
      <c r="D732" s="413"/>
      <c r="E732" s="413"/>
      <c r="F732" s="413"/>
      <c r="G732" s="413"/>
      <c r="H732" s="413"/>
      <c r="I732" s="413"/>
      <c r="J732" s="413"/>
      <c r="K732" s="413"/>
    </row>
    <row r="733" spans="1:11" ht="32.25" customHeight="1">
      <c r="A733" s="413"/>
      <c r="B733" s="413"/>
      <c r="C733" s="413"/>
      <c r="D733" s="413"/>
      <c r="E733" s="413"/>
      <c r="F733" s="413"/>
      <c r="G733" s="413"/>
      <c r="H733" s="413"/>
      <c r="I733" s="413"/>
      <c r="J733" s="413"/>
      <c r="K733" s="413"/>
    </row>
    <row r="734" spans="1:11" ht="32.25" customHeight="1">
      <c r="A734" s="413"/>
      <c r="B734" s="413"/>
      <c r="C734" s="413"/>
      <c r="D734" s="413"/>
      <c r="E734" s="413"/>
      <c r="F734" s="413"/>
      <c r="G734" s="413"/>
      <c r="H734" s="413"/>
      <c r="I734" s="413"/>
      <c r="J734" s="413"/>
      <c r="K734" s="413"/>
    </row>
    <row r="735" spans="1:11" ht="32.25" customHeight="1">
      <c r="A735" s="413"/>
      <c r="B735" s="413"/>
      <c r="C735" s="413"/>
      <c r="D735" s="413"/>
      <c r="E735" s="413"/>
      <c r="F735" s="413"/>
      <c r="G735" s="413"/>
      <c r="H735" s="413"/>
      <c r="I735" s="413"/>
      <c r="J735" s="413"/>
      <c r="K735" s="413"/>
    </row>
    <row r="736" spans="1:11" ht="32.25" customHeight="1">
      <c r="A736" s="413"/>
      <c r="B736" s="413"/>
      <c r="C736" s="413"/>
      <c r="D736" s="413"/>
      <c r="E736" s="413"/>
      <c r="F736" s="413"/>
      <c r="G736" s="413"/>
      <c r="H736" s="413"/>
      <c r="I736" s="413"/>
      <c r="J736" s="413"/>
      <c r="K736" s="413"/>
    </row>
    <row r="737" spans="1:11" ht="32.25" customHeight="1">
      <c r="A737" s="413"/>
      <c r="B737" s="413"/>
      <c r="C737" s="413"/>
      <c r="D737" s="413"/>
      <c r="E737" s="413"/>
      <c r="F737" s="413"/>
      <c r="G737" s="413"/>
      <c r="H737" s="413"/>
      <c r="I737" s="413"/>
      <c r="J737" s="413"/>
      <c r="K737" s="413"/>
    </row>
    <row r="738" spans="1:11" ht="32.25" customHeight="1">
      <c r="A738" s="413"/>
      <c r="B738" s="413"/>
      <c r="C738" s="413"/>
      <c r="D738" s="413"/>
      <c r="E738" s="413"/>
      <c r="F738" s="413"/>
      <c r="G738" s="413"/>
      <c r="H738" s="413"/>
      <c r="I738" s="413"/>
      <c r="J738" s="413"/>
      <c r="K738" s="413"/>
    </row>
    <row r="739" spans="1:11" ht="32.25" customHeight="1">
      <c r="A739" s="413"/>
      <c r="B739" s="413"/>
      <c r="C739" s="413"/>
      <c r="D739" s="413"/>
      <c r="E739" s="413"/>
      <c r="F739" s="413"/>
      <c r="G739" s="413"/>
      <c r="H739" s="413"/>
      <c r="I739" s="413"/>
      <c r="J739" s="413"/>
      <c r="K739" s="413"/>
    </row>
    <row r="740" spans="1:11" ht="32.25" customHeight="1">
      <c r="A740" s="413"/>
      <c r="B740" s="413"/>
      <c r="C740" s="413"/>
      <c r="D740" s="413"/>
      <c r="E740" s="413"/>
      <c r="F740" s="413"/>
      <c r="G740" s="413"/>
      <c r="H740" s="413"/>
      <c r="I740" s="413"/>
      <c r="J740" s="413"/>
      <c r="K740" s="413"/>
    </row>
    <row r="741" spans="1:11" ht="32.25" customHeight="1">
      <c r="A741" s="413"/>
      <c r="B741" s="413"/>
      <c r="C741" s="413"/>
      <c r="D741" s="413"/>
      <c r="E741" s="413"/>
      <c r="F741" s="413"/>
      <c r="G741" s="413"/>
      <c r="H741" s="413"/>
      <c r="I741" s="413"/>
      <c r="J741" s="413"/>
      <c r="K741" s="413"/>
    </row>
    <row r="742" spans="1:11" ht="32.25" customHeight="1">
      <c r="A742" s="413"/>
      <c r="B742" s="413"/>
      <c r="C742" s="413"/>
      <c r="D742" s="413"/>
      <c r="E742" s="413"/>
      <c r="F742" s="413"/>
      <c r="G742" s="413"/>
      <c r="H742" s="413"/>
      <c r="I742" s="413"/>
      <c r="J742" s="413"/>
      <c r="K742" s="413"/>
    </row>
    <row r="743" spans="1:11" ht="32.25" customHeight="1">
      <c r="A743" s="413"/>
      <c r="B743" s="413"/>
      <c r="C743" s="413"/>
      <c r="D743" s="413"/>
      <c r="E743" s="413"/>
      <c r="F743" s="413"/>
      <c r="G743" s="413"/>
      <c r="H743" s="413"/>
      <c r="I743" s="413"/>
      <c r="J743" s="413"/>
      <c r="K743" s="413"/>
    </row>
    <row r="744" spans="1:11" ht="32.25" customHeight="1">
      <c r="A744" s="413"/>
      <c r="B744" s="413"/>
      <c r="C744" s="413"/>
      <c r="D744" s="413"/>
      <c r="E744" s="413"/>
      <c r="F744" s="413"/>
      <c r="G744" s="413"/>
      <c r="H744" s="413"/>
      <c r="I744" s="413"/>
      <c r="J744" s="413"/>
      <c r="K744" s="413"/>
    </row>
    <row r="745" spans="1:11" ht="32.25" customHeight="1">
      <c r="A745" s="413"/>
      <c r="B745" s="413"/>
      <c r="C745" s="413"/>
      <c r="D745" s="413"/>
      <c r="E745" s="413"/>
      <c r="F745" s="413"/>
      <c r="G745" s="413"/>
      <c r="H745" s="413"/>
      <c r="I745" s="413"/>
      <c r="J745" s="413"/>
      <c r="K745" s="413"/>
    </row>
    <row r="746" spans="1:11" ht="32.25" customHeight="1">
      <c r="A746" s="413"/>
      <c r="B746" s="413"/>
      <c r="C746" s="413"/>
      <c r="D746" s="413"/>
      <c r="E746" s="413"/>
      <c r="F746" s="413"/>
      <c r="G746" s="413"/>
      <c r="H746" s="413"/>
      <c r="I746" s="413"/>
      <c r="J746" s="413"/>
      <c r="K746" s="413"/>
    </row>
    <row r="747" spans="1:11" ht="32.25" customHeight="1">
      <c r="A747" s="413"/>
      <c r="B747" s="413"/>
      <c r="C747" s="413"/>
      <c r="D747" s="413"/>
      <c r="E747" s="413"/>
      <c r="F747" s="413"/>
      <c r="G747" s="413"/>
      <c r="H747" s="413"/>
      <c r="I747" s="413"/>
      <c r="J747" s="413"/>
      <c r="K747" s="413"/>
    </row>
    <row r="748" spans="1:11" ht="32.25" customHeight="1">
      <c r="A748" s="413"/>
      <c r="B748" s="413"/>
      <c r="C748" s="413"/>
      <c r="D748" s="413"/>
      <c r="E748" s="413"/>
      <c r="F748" s="413"/>
      <c r="G748" s="413"/>
      <c r="H748" s="413"/>
      <c r="I748" s="413"/>
      <c r="J748" s="413"/>
      <c r="K748" s="413"/>
    </row>
    <row r="749" spans="1:11" ht="32.25" customHeight="1">
      <c r="A749" s="413"/>
      <c r="B749" s="413"/>
      <c r="C749" s="413"/>
      <c r="D749" s="413"/>
      <c r="E749" s="413"/>
      <c r="F749" s="413"/>
      <c r="G749" s="413"/>
      <c r="H749" s="413"/>
      <c r="I749" s="413"/>
      <c r="J749" s="413"/>
      <c r="K749" s="413"/>
    </row>
    <row r="750" spans="1:11" ht="32.25" customHeight="1">
      <c r="A750" s="413"/>
      <c r="B750" s="413"/>
      <c r="C750" s="413"/>
      <c r="D750" s="413"/>
      <c r="E750" s="413"/>
      <c r="F750" s="413"/>
      <c r="G750" s="413"/>
      <c r="H750" s="413"/>
      <c r="I750" s="413"/>
      <c r="J750" s="413"/>
      <c r="K750" s="413"/>
    </row>
    <row r="751" spans="1:11" ht="32.25" customHeight="1">
      <c r="A751" s="413"/>
      <c r="B751" s="413"/>
      <c r="C751" s="413"/>
      <c r="D751" s="413"/>
      <c r="E751" s="413"/>
      <c r="F751" s="413"/>
      <c r="G751" s="413"/>
      <c r="H751" s="413"/>
      <c r="I751" s="413"/>
      <c r="J751" s="413"/>
      <c r="K751" s="413"/>
    </row>
    <row r="752" spans="1:11" ht="32.25" customHeight="1">
      <c r="A752" s="413"/>
      <c r="B752" s="413"/>
      <c r="C752" s="413"/>
      <c r="D752" s="413"/>
      <c r="E752" s="413"/>
      <c r="F752" s="413"/>
      <c r="G752" s="413"/>
      <c r="H752" s="413"/>
      <c r="I752" s="413"/>
      <c r="J752" s="413"/>
      <c r="K752" s="413"/>
    </row>
    <row r="753" spans="1:11" ht="32.25" customHeight="1">
      <c r="A753" s="413"/>
      <c r="B753" s="413"/>
      <c r="C753" s="413"/>
      <c r="D753" s="413"/>
      <c r="E753" s="413"/>
      <c r="F753" s="413"/>
      <c r="G753" s="413"/>
      <c r="H753" s="413"/>
      <c r="I753" s="413"/>
      <c r="J753" s="413"/>
      <c r="K753" s="413"/>
    </row>
    <row r="754" spans="1:11" ht="32.25" customHeight="1">
      <c r="A754" s="413"/>
      <c r="B754" s="413"/>
      <c r="C754" s="413"/>
      <c r="D754" s="413"/>
      <c r="E754" s="413"/>
      <c r="F754" s="413"/>
      <c r="G754" s="413"/>
      <c r="H754" s="413"/>
      <c r="I754" s="413"/>
      <c r="J754" s="413"/>
      <c r="K754" s="413"/>
    </row>
    <row r="755" spans="1:11" ht="32.25" customHeight="1">
      <c r="A755" s="413"/>
      <c r="B755" s="413"/>
      <c r="C755" s="413"/>
      <c r="D755" s="413"/>
      <c r="E755" s="413"/>
      <c r="F755" s="413"/>
      <c r="G755" s="413"/>
      <c r="H755" s="413"/>
      <c r="I755" s="413"/>
      <c r="J755" s="413"/>
      <c r="K755" s="413"/>
    </row>
    <row r="756" spans="1:11" ht="32.25" customHeight="1">
      <c r="A756" s="413"/>
      <c r="B756" s="413"/>
      <c r="C756" s="413"/>
      <c r="D756" s="413"/>
      <c r="E756" s="413"/>
      <c r="F756" s="413"/>
      <c r="G756" s="413"/>
      <c r="H756" s="413"/>
      <c r="I756" s="413"/>
      <c r="J756" s="413"/>
      <c r="K756" s="413"/>
    </row>
    <row r="757" spans="1:11" ht="32.25" customHeight="1">
      <c r="A757" s="413"/>
      <c r="B757" s="413"/>
      <c r="C757" s="413"/>
      <c r="D757" s="413"/>
      <c r="E757" s="413"/>
      <c r="F757" s="413"/>
      <c r="G757" s="413"/>
      <c r="H757" s="413"/>
      <c r="I757" s="413"/>
      <c r="J757" s="413"/>
      <c r="K757" s="413"/>
    </row>
    <row r="758" spans="1:11" ht="32.25" customHeight="1">
      <c r="A758" s="413"/>
      <c r="B758" s="413"/>
      <c r="C758" s="413"/>
      <c r="D758" s="413"/>
      <c r="E758" s="413"/>
      <c r="F758" s="413"/>
      <c r="G758" s="413"/>
      <c r="H758" s="413"/>
      <c r="I758" s="413"/>
      <c r="J758" s="413"/>
      <c r="K758" s="413"/>
    </row>
    <row r="759" spans="1:11" ht="32.25" customHeight="1">
      <c r="A759" s="413"/>
      <c r="B759" s="413"/>
      <c r="C759" s="413"/>
      <c r="D759" s="413"/>
      <c r="E759" s="413"/>
      <c r="F759" s="413"/>
      <c r="G759" s="413"/>
      <c r="H759" s="413"/>
      <c r="I759" s="413"/>
      <c r="J759" s="413"/>
      <c r="K759" s="413"/>
    </row>
    <row r="760" spans="1:11" ht="32.25" customHeight="1">
      <c r="A760" s="413"/>
      <c r="B760" s="413"/>
      <c r="C760" s="413"/>
      <c r="D760" s="413"/>
      <c r="E760" s="413"/>
      <c r="F760" s="413"/>
      <c r="G760" s="413"/>
      <c r="H760" s="413"/>
      <c r="I760" s="413"/>
      <c r="J760" s="413"/>
      <c r="K760" s="413"/>
    </row>
    <row r="761" spans="1:11" ht="32.25" customHeight="1">
      <c r="A761" s="413"/>
      <c r="B761" s="413"/>
      <c r="C761" s="413"/>
      <c r="D761" s="413"/>
      <c r="E761" s="413"/>
      <c r="F761" s="413"/>
      <c r="G761" s="413"/>
      <c r="H761" s="413"/>
      <c r="I761" s="413"/>
      <c r="J761" s="413"/>
      <c r="K761" s="413"/>
    </row>
    <row r="762" spans="1:11" ht="32.25" customHeight="1">
      <c r="A762" s="413"/>
      <c r="B762" s="413"/>
      <c r="C762" s="413"/>
      <c r="D762" s="413"/>
      <c r="E762" s="413"/>
      <c r="F762" s="413"/>
      <c r="G762" s="413"/>
      <c r="H762" s="413"/>
      <c r="I762" s="413"/>
      <c r="J762" s="413"/>
      <c r="K762" s="413"/>
    </row>
    <row r="763" spans="1:11" ht="32.25" customHeight="1">
      <c r="A763" s="413"/>
      <c r="B763" s="413"/>
      <c r="C763" s="413"/>
      <c r="D763" s="413"/>
      <c r="E763" s="413"/>
      <c r="F763" s="413"/>
      <c r="G763" s="413"/>
      <c r="H763" s="413"/>
      <c r="I763" s="413"/>
      <c r="J763" s="413"/>
      <c r="K763" s="413"/>
    </row>
    <row r="764" spans="1:11" ht="32.25" customHeight="1">
      <c r="A764" s="413"/>
      <c r="B764" s="413"/>
      <c r="C764" s="413"/>
      <c r="D764" s="413"/>
      <c r="E764" s="413"/>
      <c r="F764" s="413"/>
      <c r="G764" s="413"/>
      <c r="H764" s="413"/>
      <c r="I764" s="413"/>
      <c r="J764" s="413"/>
      <c r="K764" s="413"/>
    </row>
    <row r="765" spans="1:11" ht="32.25" customHeight="1">
      <c r="A765" s="413"/>
      <c r="B765" s="413"/>
      <c r="C765" s="413"/>
      <c r="D765" s="413"/>
      <c r="E765" s="413"/>
      <c r="F765" s="413"/>
      <c r="G765" s="413"/>
      <c r="H765" s="413"/>
      <c r="I765" s="413"/>
      <c r="J765" s="413"/>
      <c r="K765" s="413"/>
    </row>
    <row r="766" spans="1:11" ht="32.25" customHeight="1">
      <c r="A766" s="413"/>
      <c r="B766" s="413"/>
      <c r="C766" s="413"/>
      <c r="D766" s="413"/>
      <c r="E766" s="413"/>
      <c r="F766" s="413"/>
      <c r="G766" s="413"/>
      <c r="H766" s="413"/>
      <c r="I766" s="413"/>
      <c r="J766" s="413"/>
      <c r="K766" s="413"/>
    </row>
    <row r="767" spans="1:11" ht="32.25" customHeight="1">
      <c r="A767" s="413"/>
      <c r="B767" s="413"/>
      <c r="C767" s="413"/>
      <c r="D767" s="413"/>
      <c r="E767" s="413"/>
      <c r="F767" s="413"/>
      <c r="G767" s="413"/>
      <c r="H767" s="413"/>
      <c r="I767" s="413"/>
      <c r="J767" s="413"/>
      <c r="K767" s="413"/>
    </row>
    <row r="768" spans="1:11" ht="32.25" customHeight="1">
      <c r="A768" s="413"/>
      <c r="B768" s="413"/>
      <c r="C768" s="413"/>
      <c r="D768" s="413"/>
      <c r="E768" s="413"/>
      <c r="F768" s="413"/>
      <c r="G768" s="413"/>
      <c r="H768" s="413"/>
      <c r="I768" s="413"/>
      <c r="J768" s="413"/>
      <c r="K768" s="413"/>
    </row>
    <row r="769" spans="1:11" ht="32.25" customHeight="1">
      <c r="A769" s="413"/>
      <c r="B769" s="413"/>
      <c r="C769" s="413"/>
      <c r="D769" s="413"/>
      <c r="E769" s="413"/>
      <c r="F769" s="413"/>
      <c r="G769" s="413"/>
      <c r="H769" s="413"/>
      <c r="I769" s="413"/>
      <c r="J769" s="413"/>
      <c r="K769" s="413"/>
    </row>
    <row r="770" spans="1:11" ht="32.25" customHeight="1">
      <c r="A770" s="413"/>
      <c r="B770" s="413"/>
      <c r="C770" s="413"/>
      <c r="D770" s="413"/>
      <c r="E770" s="413"/>
      <c r="F770" s="413"/>
      <c r="G770" s="413"/>
      <c r="H770" s="413"/>
      <c r="I770" s="413"/>
      <c r="J770" s="413"/>
      <c r="K770" s="413"/>
    </row>
    <row r="771" spans="1:11" ht="32.25" customHeight="1">
      <c r="A771" s="413"/>
      <c r="B771" s="413"/>
      <c r="C771" s="413"/>
      <c r="D771" s="413"/>
      <c r="E771" s="413"/>
      <c r="F771" s="413"/>
      <c r="G771" s="413"/>
      <c r="H771" s="413"/>
      <c r="I771" s="413"/>
      <c r="J771" s="413"/>
      <c r="K771" s="413"/>
    </row>
    <row r="772" spans="1:11" ht="32.25" customHeight="1">
      <c r="A772" s="413"/>
      <c r="B772" s="413"/>
      <c r="C772" s="413"/>
      <c r="D772" s="413"/>
      <c r="E772" s="413"/>
      <c r="F772" s="413"/>
      <c r="G772" s="413"/>
      <c r="H772" s="413"/>
      <c r="I772" s="413"/>
      <c r="J772" s="413"/>
      <c r="K772" s="413"/>
    </row>
    <row r="773" spans="1:11" ht="32.25" customHeight="1">
      <c r="A773" s="413"/>
      <c r="B773" s="413"/>
      <c r="C773" s="413"/>
      <c r="D773" s="413"/>
      <c r="E773" s="413"/>
      <c r="F773" s="413"/>
      <c r="G773" s="413"/>
      <c r="H773" s="413"/>
      <c r="I773" s="413"/>
      <c r="J773" s="413"/>
      <c r="K773" s="413"/>
    </row>
    <row r="774" spans="1:11" ht="32.25" customHeight="1">
      <c r="A774" s="413"/>
      <c r="B774" s="413"/>
      <c r="C774" s="413"/>
      <c r="D774" s="413"/>
      <c r="E774" s="413"/>
      <c r="F774" s="413"/>
      <c r="G774" s="413"/>
      <c r="H774" s="413"/>
      <c r="I774" s="413"/>
      <c r="J774" s="413"/>
      <c r="K774" s="413"/>
    </row>
    <row r="775" spans="1:11" ht="32.25" customHeight="1">
      <c r="A775" s="413"/>
      <c r="B775" s="413"/>
      <c r="C775" s="413"/>
      <c r="D775" s="413"/>
      <c r="E775" s="413"/>
      <c r="F775" s="413"/>
      <c r="G775" s="413"/>
      <c r="H775" s="413"/>
      <c r="I775" s="413"/>
      <c r="J775" s="413"/>
      <c r="K775" s="413"/>
    </row>
    <row r="776" spans="1:11" ht="32.25" customHeight="1">
      <c r="A776" s="413"/>
      <c r="B776" s="413"/>
      <c r="C776" s="413"/>
      <c r="D776" s="413"/>
      <c r="E776" s="413"/>
      <c r="F776" s="413"/>
      <c r="G776" s="413"/>
      <c r="H776" s="413"/>
      <c r="I776" s="413"/>
      <c r="J776" s="413"/>
      <c r="K776" s="413"/>
    </row>
    <row r="777" spans="1:11" ht="32.25" customHeight="1">
      <c r="A777" s="413"/>
      <c r="B777" s="413"/>
      <c r="C777" s="413"/>
      <c r="D777" s="413"/>
      <c r="E777" s="413"/>
      <c r="F777" s="413"/>
      <c r="G777" s="413"/>
      <c r="H777" s="413"/>
      <c r="I777" s="413"/>
      <c r="J777" s="413"/>
      <c r="K777" s="413"/>
    </row>
    <row r="778" spans="1:11" ht="32.25" customHeight="1">
      <c r="A778" s="413"/>
      <c r="B778" s="413"/>
      <c r="C778" s="413"/>
      <c r="D778" s="413"/>
      <c r="E778" s="413"/>
      <c r="F778" s="413"/>
      <c r="G778" s="413"/>
      <c r="H778" s="413"/>
      <c r="I778" s="413"/>
      <c r="J778" s="413"/>
      <c r="K778" s="413"/>
    </row>
    <row r="779" spans="1:11" ht="32.25" customHeight="1">
      <c r="A779" s="413"/>
      <c r="B779" s="413"/>
      <c r="C779" s="413"/>
      <c r="D779" s="413"/>
      <c r="E779" s="413"/>
      <c r="F779" s="413"/>
      <c r="G779" s="413"/>
      <c r="H779" s="413"/>
      <c r="I779" s="413"/>
      <c r="J779" s="413"/>
      <c r="K779" s="413"/>
    </row>
    <row r="780" spans="1:11" ht="32.25" customHeight="1">
      <c r="A780" s="413"/>
      <c r="B780" s="413"/>
      <c r="C780" s="413"/>
      <c r="D780" s="413"/>
      <c r="E780" s="413"/>
      <c r="F780" s="413"/>
      <c r="G780" s="413"/>
      <c r="H780" s="413"/>
      <c r="I780" s="413"/>
      <c r="J780" s="413"/>
      <c r="K780" s="413"/>
    </row>
    <row r="781" spans="1:11" ht="32.25" customHeight="1">
      <c r="A781" s="413"/>
      <c r="B781" s="413"/>
      <c r="C781" s="413"/>
      <c r="D781" s="413"/>
      <c r="E781" s="413"/>
      <c r="F781" s="413"/>
      <c r="G781" s="413"/>
      <c r="H781" s="413"/>
      <c r="I781" s="413"/>
      <c r="J781" s="413"/>
      <c r="K781" s="413"/>
    </row>
    <row r="782" spans="1:11" ht="32.25" customHeight="1">
      <c r="A782" s="413"/>
      <c r="B782" s="413"/>
      <c r="C782" s="413"/>
      <c r="D782" s="413"/>
      <c r="E782" s="413"/>
      <c r="F782" s="413"/>
      <c r="G782" s="413"/>
      <c r="H782" s="413"/>
      <c r="I782" s="413"/>
      <c r="J782" s="413"/>
      <c r="K782" s="413"/>
    </row>
    <row r="783" spans="1:11" ht="32.25" customHeight="1">
      <c r="A783" s="413"/>
      <c r="B783" s="413"/>
      <c r="C783" s="413"/>
      <c r="D783" s="413"/>
      <c r="E783" s="413"/>
      <c r="F783" s="413"/>
      <c r="G783" s="413"/>
      <c r="H783" s="413"/>
      <c r="I783" s="413"/>
      <c r="J783" s="413"/>
      <c r="K783" s="413"/>
    </row>
    <row r="784" spans="1:11" ht="32.25" customHeight="1">
      <c r="A784" s="413"/>
      <c r="B784" s="413"/>
      <c r="C784" s="413"/>
      <c r="D784" s="413"/>
      <c r="E784" s="413"/>
      <c r="F784" s="413"/>
      <c r="G784" s="413"/>
      <c r="H784" s="413"/>
      <c r="I784" s="413"/>
      <c r="J784" s="413"/>
      <c r="K784" s="413"/>
    </row>
    <row r="785" spans="1:11" ht="32.25" customHeight="1">
      <c r="A785" s="413"/>
      <c r="B785" s="413"/>
      <c r="C785" s="413"/>
      <c r="D785" s="413"/>
      <c r="E785" s="413"/>
      <c r="F785" s="413"/>
      <c r="G785" s="413"/>
      <c r="H785" s="413"/>
      <c r="I785" s="413"/>
      <c r="J785" s="413"/>
      <c r="K785" s="413"/>
    </row>
    <row r="786" spans="1:11" ht="32.25" customHeight="1">
      <c r="A786" s="413"/>
      <c r="B786" s="413"/>
      <c r="C786" s="413"/>
      <c r="D786" s="413"/>
      <c r="E786" s="413"/>
      <c r="F786" s="413"/>
      <c r="G786" s="413"/>
      <c r="H786" s="413"/>
      <c r="I786" s="413"/>
      <c r="J786" s="413"/>
      <c r="K786" s="413"/>
    </row>
    <row r="787" spans="1:11" ht="32.25" customHeight="1">
      <c r="A787" s="413"/>
      <c r="B787" s="413"/>
      <c r="C787" s="413"/>
      <c r="D787" s="413"/>
      <c r="E787" s="413"/>
      <c r="F787" s="413"/>
      <c r="G787" s="413"/>
      <c r="H787" s="413"/>
      <c r="I787" s="413"/>
      <c r="J787" s="413"/>
      <c r="K787" s="413"/>
    </row>
    <row r="788" spans="1:11" ht="32.25" customHeight="1">
      <c r="A788" s="413"/>
      <c r="B788" s="413"/>
      <c r="C788" s="413"/>
      <c r="D788" s="413"/>
      <c r="E788" s="413"/>
      <c r="F788" s="413"/>
      <c r="G788" s="413"/>
      <c r="H788" s="413"/>
      <c r="I788" s="413"/>
      <c r="J788" s="413"/>
      <c r="K788" s="413"/>
    </row>
    <row r="789" spans="1:11" ht="32.25" customHeight="1">
      <c r="A789" s="413"/>
      <c r="B789" s="413"/>
      <c r="C789" s="413"/>
      <c r="D789" s="413"/>
      <c r="E789" s="413"/>
      <c r="F789" s="413"/>
      <c r="G789" s="413"/>
      <c r="H789" s="413"/>
      <c r="I789" s="413"/>
      <c r="J789" s="413"/>
      <c r="K789" s="413"/>
    </row>
    <row r="790" spans="1:11" ht="32.25" customHeight="1">
      <c r="A790" s="413"/>
      <c r="B790" s="413"/>
      <c r="C790" s="413"/>
      <c r="D790" s="413"/>
      <c r="E790" s="413"/>
      <c r="F790" s="413"/>
      <c r="G790" s="413"/>
      <c r="H790" s="413"/>
      <c r="I790" s="413"/>
      <c r="J790" s="413"/>
      <c r="K790" s="413"/>
    </row>
    <row r="791" spans="1:11" ht="32.25" customHeight="1">
      <c r="A791" s="413"/>
      <c r="B791" s="413"/>
      <c r="C791" s="413"/>
      <c r="D791" s="413"/>
      <c r="E791" s="413"/>
      <c r="F791" s="413"/>
      <c r="G791" s="413"/>
      <c r="H791" s="413"/>
      <c r="I791" s="413"/>
      <c r="J791" s="413"/>
      <c r="K791" s="413"/>
    </row>
    <row r="792" spans="1:11" ht="32.25" customHeight="1">
      <c r="A792" s="413"/>
      <c r="B792" s="413"/>
      <c r="C792" s="413"/>
      <c r="D792" s="413"/>
      <c r="E792" s="413"/>
      <c r="F792" s="413"/>
      <c r="G792" s="413"/>
      <c r="H792" s="413"/>
      <c r="I792" s="413"/>
      <c r="J792" s="413"/>
      <c r="K792" s="413"/>
    </row>
    <row r="793" spans="1:11" ht="32.25" customHeight="1">
      <c r="A793" s="413"/>
      <c r="B793" s="413"/>
      <c r="C793" s="413"/>
      <c r="D793" s="413"/>
      <c r="E793" s="413"/>
      <c r="F793" s="413"/>
      <c r="G793" s="413"/>
      <c r="H793" s="413"/>
      <c r="I793" s="413"/>
      <c r="J793" s="413"/>
      <c r="K793" s="413"/>
    </row>
    <row r="794" spans="1:11" ht="32.25" customHeight="1">
      <c r="A794" s="413"/>
      <c r="B794" s="413"/>
      <c r="C794" s="413"/>
      <c r="D794" s="413"/>
      <c r="E794" s="413"/>
      <c r="F794" s="413"/>
      <c r="G794" s="413"/>
      <c r="H794" s="413"/>
      <c r="I794" s="413"/>
      <c r="J794" s="413"/>
      <c r="K794" s="413"/>
    </row>
    <row r="795" spans="1:11" ht="32.25" customHeight="1">
      <c r="A795" s="413"/>
      <c r="B795" s="413"/>
      <c r="C795" s="413"/>
      <c r="D795" s="413"/>
      <c r="E795" s="413"/>
      <c r="F795" s="413"/>
      <c r="G795" s="413"/>
      <c r="H795" s="413"/>
      <c r="I795" s="413"/>
      <c r="J795" s="413"/>
      <c r="K795" s="413"/>
    </row>
    <row r="796" spans="1:11" ht="32.25" customHeight="1">
      <c r="A796" s="413"/>
      <c r="B796" s="413"/>
      <c r="C796" s="413"/>
      <c r="D796" s="413"/>
      <c r="E796" s="413"/>
      <c r="F796" s="413"/>
      <c r="G796" s="413"/>
      <c r="H796" s="413"/>
      <c r="I796" s="413"/>
      <c r="J796" s="413"/>
      <c r="K796" s="413"/>
    </row>
    <row r="797" spans="1:11" ht="32.25" customHeight="1">
      <c r="A797" s="413"/>
      <c r="B797" s="413"/>
      <c r="C797" s="413"/>
      <c r="D797" s="413"/>
      <c r="E797" s="413"/>
      <c r="F797" s="413"/>
      <c r="G797" s="413"/>
      <c r="H797" s="413"/>
      <c r="I797" s="413"/>
      <c r="J797" s="413"/>
      <c r="K797" s="413"/>
    </row>
    <row r="798" spans="1:11" ht="32.25" customHeight="1">
      <c r="A798" s="413"/>
      <c r="B798" s="413"/>
      <c r="C798" s="413"/>
      <c r="D798" s="413"/>
      <c r="E798" s="413"/>
      <c r="F798" s="413"/>
      <c r="G798" s="413"/>
      <c r="H798" s="413"/>
      <c r="I798" s="413"/>
      <c r="J798" s="413"/>
      <c r="K798" s="413"/>
    </row>
    <row r="799" spans="1:11" ht="32.25" customHeight="1">
      <c r="A799" s="413"/>
      <c r="B799" s="413"/>
      <c r="C799" s="413"/>
      <c r="D799" s="413"/>
      <c r="E799" s="413"/>
      <c r="F799" s="413"/>
      <c r="G799" s="413"/>
      <c r="H799" s="413"/>
      <c r="I799" s="413"/>
      <c r="J799" s="413"/>
      <c r="K799" s="413"/>
    </row>
    <row r="800" spans="1:11" ht="32.25" customHeight="1">
      <c r="A800" s="413"/>
      <c r="B800" s="413"/>
      <c r="C800" s="413"/>
      <c r="D800" s="413"/>
      <c r="E800" s="413"/>
      <c r="F800" s="413"/>
      <c r="G800" s="413"/>
      <c r="H800" s="413"/>
      <c r="I800" s="413"/>
      <c r="J800" s="413"/>
      <c r="K800" s="413"/>
    </row>
    <row r="801" spans="1:11" ht="32.25" customHeight="1">
      <c r="A801" s="413"/>
      <c r="B801" s="413"/>
      <c r="C801" s="413"/>
      <c r="D801" s="413"/>
      <c r="E801" s="413"/>
      <c r="F801" s="413"/>
      <c r="G801" s="413"/>
      <c r="H801" s="413"/>
      <c r="I801" s="413"/>
      <c r="J801" s="413"/>
      <c r="K801" s="413"/>
    </row>
    <row r="802" spans="1:11" ht="32.25" customHeight="1">
      <c r="A802" s="413"/>
      <c r="B802" s="413"/>
      <c r="C802" s="413"/>
      <c r="D802" s="413"/>
      <c r="E802" s="413"/>
      <c r="F802" s="413"/>
      <c r="G802" s="413"/>
      <c r="H802" s="413"/>
      <c r="I802" s="413"/>
      <c r="J802" s="413"/>
      <c r="K802" s="413"/>
    </row>
    <row r="803" spans="1:11" ht="32.25" customHeight="1">
      <c r="A803" s="413"/>
      <c r="B803" s="413"/>
      <c r="C803" s="413"/>
      <c r="D803" s="413"/>
      <c r="E803" s="413"/>
      <c r="F803" s="413"/>
      <c r="G803" s="413"/>
      <c r="H803" s="413"/>
      <c r="I803" s="413"/>
      <c r="J803" s="413"/>
      <c r="K803" s="413"/>
    </row>
    <row r="804" spans="1:11" ht="32.25" customHeight="1">
      <c r="A804" s="413"/>
      <c r="B804" s="413"/>
      <c r="C804" s="413"/>
      <c r="D804" s="413"/>
      <c r="E804" s="413"/>
      <c r="F804" s="413"/>
      <c r="G804" s="413"/>
      <c r="H804" s="413"/>
      <c r="I804" s="413"/>
      <c r="J804" s="413"/>
      <c r="K804" s="413"/>
    </row>
    <row r="805" spans="1:11" ht="32.25" customHeight="1">
      <c r="A805" s="413"/>
      <c r="B805" s="413"/>
      <c r="C805" s="413"/>
      <c r="D805" s="413"/>
      <c r="E805" s="413"/>
      <c r="F805" s="413"/>
      <c r="G805" s="413"/>
      <c r="H805" s="413"/>
      <c r="I805" s="413"/>
      <c r="J805" s="413"/>
      <c r="K805" s="413"/>
    </row>
    <row r="806" spans="1:11" ht="32.25" customHeight="1">
      <c r="A806" s="413"/>
      <c r="B806" s="413"/>
      <c r="C806" s="413"/>
      <c r="D806" s="413"/>
      <c r="E806" s="413"/>
      <c r="F806" s="413"/>
      <c r="G806" s="413"/>
      <c r="H806" s="413"/>
      <c r="I806" s="413"/>
      <c r="J806" s="413"/>
      <c r="K806" s="413"/>
    </row>
    <row r="807" spans="1:11" ht="32.25" customHeight="1">
      <c r="A807" s="413"/>
      <c r="B807" s="413"/>
      <c r="C807" s="413"/>
      <c r="D807" s="413"/>
      <c r="E807" s="413"/>
      <c r="F807" s="413"/>
      <c r="G807" s="413"/>
      <c r="H807" s="413"/>
      <c r="I807" s="413"/>
      <c r="J807" s="413"/>
      <c r="K807" s="413"/>
    </row>
    <row r="808" spans="1:11" ht="32.25" customHeight="1">
      <c r="A808" s="413"/>
      <c r="B808" s="413"/>
      <c r="C808" s="413"/>
      <c r="D808" s="413"/>
      <c r="E808" s="413"/>
      <c r="F808" s="413"/>
      <c r="G808" s="413"/>
      <c r="H808" s="413"/>
      <c r="I808" s="413"/>
      <c r="J808" s="413"/>
      <c r="K808" s="413"/>
    </row>
    <row r="809" spans="1:11" ht="32.25" customHeight="1">
      <c r="A809" s="413"/>
      <c r="B809" s="413"/>
      <c r="C809" s="413"/>
      <c r="D809" s="413"/>
      <c r="E809" s="413"/>
      <c r="F809" s="413"/>
      <c r="G809" s="413"/>
      <c r="H809" s="413"/>
      <c r="I809" s="413"/>
      <c r="J809" s="413"/>
      <c r="K809" s="413"/>
    </row>
    <row r="810" spans="1:11" ht="32.25" customHeight="1">
      <c r="A810" s="413"/>
      <c r="B810" s="413"/>
      <c r="C810" s="413"/>
      <c r="D810" s="413"/>
      <c r="E810" s="413"/>
      <c r="F810" s="413"/>
      <c r="G810" s="413"/>
      <c r="H810" s="413"/>
      <c r="I810" s="413"/>
      <c r="J810" s="413"/>
      <c r="K810" s="413"/>
    </row>
    <row r="811" spans="1:11" ht="32.25" customHeight="1">
      <c r="A811" s="413"/>
      <c r="B811" s="413"/>
      <c r="C811" s="413"/>
      <c r="D811" s="413"/>
      <c r="E811" s="413"/>
      <c r="F811" s="413"/>
      <c r="G811" s="413"/>
      <c r="H811" s="413"/>
      <c r="I811" s="413"/>
      <c r="J811" s="413"/>
      <c r="K811" s="413"/>
    </row>
    <row r="812" spans="1:11" ht="32.25" customHeight="1">
      <c r="A812" s="413"/>
      <c r="B812" s="413"/>
      <c r="C812" s="413"/>
      <c r="D812" s="413"/>
      <c r="E812" s="413"/>
      <c r="F812" s="413"/>
      <c r="G812" s="413"/>
      <c r="H812" s="413"/>
      <c r="I812" s="413"/>
      <c r="J812" s="413"/>
      <c r="K812" s="413"/>
    </row>
    <row r="813" spans="1:11" ht="32.25" customHeight="1">
      <c r="A813" s="413"/>
      <c r="B813" s="413"/>
      <c r="C813" s="413"/>
      <c r="D813" s="413"/>
      <c r="E813" s="413"/>
      <c r="F813" s="413"/>
      <c r="G813" s="413"/>
      <c r="H813" s="413"/>
      <c r="I813" s="413"/>
      <c r="J813" s="413"/>
      <c r="K813" s="413"/>
    </row>
    <row r="814" spans="1:11" ht="32.25" customHeight="1">
      <c r="A814" s="413"/>
      <c r="B814" s="413"/>
      <c r="C814" s="413"/>
      <c r="D814" s="413"/>
      <c r="E814" s="413"/>
      <c r="F814" s="413"/>
      <c r="G814" s="413"/>
      <c r="H814" s="413"/>
      <c r="I814" s="413"/>
      <c r="J814" s="413"/>
      <c r="K814" s="413"/>
    </row>
    <row r="815" spans="1:11" ht="32.25" customHeight="1">
      <c r="A815" s="413"/>
      <c r="B815" s="413"/>
      <c r="C815" s="413"/>
      <c r="D815" s="413"/>
      <c r="E815" s="413"/>
      <c r="F815" s="413"/>
      <c r="G815" s="413"/>
      <c r="H815" s="413"/>
      <c r="I815" s="413"/>
      <c r="J815" s="413"/>
      <c r="K815" s="413"/>
    </row>
    <row r="816" spans="1:11" ht="32.25" customHeight="1">
      <c r="A816" s="413"/>
      <c r="B816" s="413"/>
      <c r="C816" s="413"/>
      <c r="D816" s="413"/>
      <c r="E816" s="413"/>
      <c r="F816" s="413"/>
      <c r="G816" s="413"/>
      <c r="H816" s="413"/>
      <c r="I816" s="413"/>
      <c r="J816" s="413"/>
      <c r="K816" s="413"/>
    </row>
    <row r="817" spans="1:11" ht="32.25" customHeight="1">
      <c r="A817" s="413"/>
      <c r="B817" s="413"/>
      <c r="C817" s="413"/>
      <c r="D817" s="413"/>
      <c r="E817" s="413"/>
      <c r="F817" s="413"/>
      <c r="G817" s="413"/>
      <c r="H817" s="413"/>
      <c r="I817" s="413"/>
      <c r="J817" s="413"/>
      <c r="K817" s="413"/>
    </row>
    <row r="818" spans="1:11" ht="32.25" customHeight="1">
      <c r="A818" s="413"/>
      <c r="B818" s="413"/>
      <c r="C818" s="413"/>
      <c r="D818" s="413"/>
      <c r="E818" s="413"/>
      <c r="F818" s="413"/>
      <c r="G818" s="413"/>
      <c r="H818" s="413"/>
      <c r="I818" s="413"/>
      <c r="J818" s="413"/>
      <c r="K818" s="413"/>
    </row>
    <row r="819" spans="1:11" ht="32.25" customHeight="1">
      <c r="A819" s="413"/>
      <c r="B819" s="413"/>
      <c r="C819" s="413"/>
      <c r="D819" s="413"/>
      <c r="E819" s="413"/>
      <c r="F819" s="413"/>
      <c r="G819" s="413"/>
      <c r="H819" s="413"/>
      <c r="I819" s="413"/>
      <c r="J819" s="413"/>
      <c r="K819" s="413"/>
    </row>
    <row r="820" spans="1:11" ht="32.25" customHeight="1">
      <c r="A820" s="413"/>
      <c r="B820" s="413"/>
      <c r="C820" s="413"/>
      <c r="D820" s="413"/>
      <c r="E820" s="413"/>
      <c r="F820" s="413"/>
      <c r="G820" s="413"/>
      <c r="H820" s="413"/>
      <c r="I820" s="413"/>
      <c r="J820" s="413"/>
      <c r="K820" s="413"/>
    </row>
    <row r="821" spans="1:11" ht="32.25" customHeight="1">
      <c r="A821" s="413"/>
      <c r="B821" s="413"/>
      <c r="C821" s="413"/>
      <c r="D821" s="413"/>
      <c r="E821" s="413"/>
      <c r="F821" s="413"/>
      <c r="G821" s="413"/>
      <c r="H821" s="413"/>
      <c r="I821" s="413"/>
      <c r="J821" s="413"/>
      <c r="K821" s="413"/>
    </row>
    <row r="822" spans="1:11" ht="32.25" customHeight="1">
      <c r="A822" s="413"/>
      <c r="B822" s="413"/>
      <c r="C822" s="413"/>
      <c r="D822" s="413"/>
      <c r="E822" s="413"/>
      <c r="F822" s="413"/>
      <c r="G822" s="413"/>
      <c r="H822" s="413"/>
      <c r="I822" s="413"/>
      <c r="J822" s="413"/>
      <c r="K822" s="413"/>
    </row>
    <row r="823" spans="1:11" ht="32.25" customHeight="1">
      <c r="A823" s="413"/>
      <c r="B823" s="413"/>
      <c r="C823" s="413"/>
      <c r="D823" s="413"/>
      <c r="E823" s="413"/>
      <c r="F823" s="413"/>
      <c r="G823" s="413"/>
      <c r="H823" s="413"/>
      <c r="I823" s="413"/>
      <c r="J823" s="413"/>
      <c r="K823" s="413"/>
    </row>
    <row r="824" spans="1:11" ht="32.25" customHeight="1">
      <c r="A824" s="413"/>
      <c r="B824" s="413"/>
      <c r="C824" s="413"/>
      <c r="D824" s="413"/>
      <c r="E824" s="413"/>
      <c r="F824" s="413"/>
      <c r="G824" s="413"/>
      <c r="H824" s="413"/>
      <c r="I824" s="413"/>
      <c r="J824" s="413"/>
      <c r="K824" s="413"/>
    </row>
    <row r="825" spans="1:11" ht="32.25" customHeight="1">
      <c r="A825" s="413"/>
      <c r="B825" s="413"/>
      <c r="C825" s="413"/>
      <c r="D825" s="413"/>
      <c r="E825" s="413"/>
      <c r="F825" s="413"/>
      <c r="G825" s="413"/>
      <c r="H825" s="413"/>
      <c r="I825" s="413"/>
      <c r="J825" s="413"/>
      <c r="K825" s="413"/>
    </row>
    <row r="826" spans="1:11" ht="32.25" customHeight="1">
      <c r="A826" s="413"/>
      <c r="B826" s="413"/>
      <c r="C826" s="413"/>
      <c r="D826" s="413"/>
      <c r="E826" s="413"/>
      <c r="F826" s="413"/>
      <c r="G826" s="413"/>
      <c r="H826" s="413"/>
      <c r="I826" s="413"/>
      <c r="J826" s="413"/>
      <c r="K826" s="413"/>
    </row>
    <row r="827" spans="1:11" ht="32.25" customHeight="1">
      <c r="A827" s="413"/>
      <c r="B827" s="413"/>
      <c r="C827" s="413"/>
      <c r="D827" s="413"/>
      <c r="E827" s="413"/>
      <c r="F827" s="413"/>
      <c r="G827" s="413"/>
      <c r="H827" s="413"/>
      <c r="I827" s="413"/>
      <c r="J827" s="413"/>
      <c r="K827" s="413"/>
    </row>
    <row r="828" spans="1:11" ht="32.25" customHeight="1">
      <c r="A828" s="413"/>
      <c r="B828" s="413"/>
      <c r="C828" s="413"/>
      <c r="D828" s="413"/>
      <c r="E828" s="413"/>
      <c r="F828" s="413"/>
      <c r="G828" s="413"/>
      <c r="H828" s="413"/>
      <c r="I828" s="413"/>
      <c r="J828" s="413"/>
      <c r="K828" s="413"/>
    </row>
    <row r="829" spans="1:11" ht="32.25" customHeight="1">
      <c r="A829" s="413"/>
      <c r="B829" s="413"/>
      <c r="C829" s="413"/>
      <c r="D829" s="413"/>
      <c r="E829" s="413"/>
      <c r="F829" s="413"/>
      <c r="G829" s="413"/>
      <c r="H829" s="413"/>
      <c r="I829" s="413"/>
      <c r="J829" s="413"/>
      <c r="K829" s="413"/>
    </row>
    <row r="830" spans="1:11" ht="32.25" customHeight="1">
      <c r="A830" s="413"/>
      <c r="B830" s="413"/>
      <c r="C830" s="413"/>
      <c r="D830" s="413"/>
      <c r="E830" s="413"/>
      <c r="F830" s="413"/>
      <c r="G830" s="413"/>
      <c r="H830" s="413"/>
      <c r="I830" s="413"/>
      <c r="J830" s="413"/>
      <c r="K830" s="413"/>
    </row>
    <row r="831" spans="1:11" ht="32.25" customHeight="1">
      <c r="A831" s="413"/>
      <c r="B831" s="413"/>
      <c r="C831" s="413"/>
      <c r="D831" s="413"/>
      <c r="E831" s="413"/>
      <c r="F831" s="413"/>
      <c r="G831" s="413"/>
      <c r="H831" s="413"/>
      <c r="I831" s="413"/>
      <c r="J831" s="413"/>
      <c r="K831" s="413"/>
    </row>
    <row r="832" spans="1:11" ht="32.25" customHeight="1">
      <c r="A832" s="413"/>
      <c r="B832" s="413"/>
      <c r="C832" s="413"/>
      <c r="D832" s="413"/>
      <c r="E832" s="413"/>
      <c r="F832" s="413"/>
      <c r="G832" s="413"/>
      <c r="H832" s="413"/>
      <c r="I832" s="413"/>
      <c r="J832" s="413"/>
      <c r="K832" s="413"/>
    </row>
    <row r="833" spans="1:11" ht="32.25" customHeight="1">
      <c r="A833" s="413"/>
      <c r="B833" s="413"/>
      <c r="C833" s="413"/>
      <c r="D833" s="413"/>
      <c r="E833" s="413"/>
      <c r="F833" s="413"/>
      <c r="G833" s="413"/>
      <c r="H833" s="413"/>
      <c r="I833" s="413"/>
      <c r="J833" s="413"/>
      <c r="K833" s="413"/>
    </row>
    <row r="834" spans="1:11" ht="32.25" customHeight="1">
      <c r="A834" s="413"/>
      <c r="B834" s="413"/>
      <c r="C834" s="413"/>
      <c r="D834" s="413"/>
      <c r="E834" s="413"/>
      <c r="F834" s="413"/>
      <c r="G834" s="413"/>
      <c r="H834" s="413"/>
      <c r="I834" s="413"/>
      <c r="J834" s="413"/>
      <c r="K834" s="413"/>
    </row>
    <row r="835" spans="1:11" ht="32.25" customHeight="1">
      <c r="A835" s="413"/>
      <c r="B835" s="413"/>
      <c r="C835" s="413"/>
      <c r="D835" s="413"/>
      <c r="E835" s="413"/>
      <c r="F835" s="413"/>
      <c r="G835" s="413"/>
      <c r="H835" s="413"/>
      <c r="I835" s="413"/>
      <c r="J835" s="413"/>
      <c r="K835" s="413"/>
    </row>
    <row r="836" spans="1:11" ht="32.25" customHeight="1">
      <c r="A836" s="413"/>
      <c r="B836" s="413"/>
      <c r="C836" s="413"/>
      <c r="D836" s="413"/>
      <c r="E836" s="413"/>
      <c r="F836" s="413"/>
      <c r="G836" s="413"/>
      <c r="H836" s="413"/>
      <c r="I836" s="413"/>
      <c r="J836" s="413"/>
      <c r="K836" s="413"/>
    </row>
    <row r="837" spans="1:11" ht="32.25" customHeight="1">
      <c r="A837" s="413"/>
      <c r="B837" s="413"/>
      <c r="C837" s="413"/>
      <c r="D837" s="413"/>
      <c r="E837" s="413"/>
      <c r="F837" s="413"/>
      <c r="G837" s="413"/>
      <c r="H837" s="413"/>
      <c r="I837" s="413"/>
      <c r="J837" s="413"/>
      <c r="K837" s="413"/>
    </row>
    <row r="838" spans="1:11" ht="32.25" customHeight="1">
      <c r="A838" s="413"/>
      <c r="B838" s="413"/>
      <c r="C838" s="413"/>
      <c r="D838" s="413"/>
      <c r="E838" s="413"/>
      <c r="F838" s="413"/>
      <c r="G838" s="413"/>
      <c r="H838" s="413"/>
      <c r="I838" s="413"/>
      <c r="J838" s="413"/>
      <c r="K838" s="413"/>
    </row>
    <row r="839" spans="1:11" ht="32.25" customHeight="1">
      <c r="A839" s="413"/>
      <c r="B839" s="413"/>
      <c r="C839" s="413"/>
      <c r="D839" s="413"/>
      <c r="E839" s="413"/>
      <c r="F839" s="413"/>
      <c r="G839" s="413"/>
      <c r="H839" s="413"/>
      <c r="I839" s="413"/>
      <c r="J839" s="413"/>
      <c r="K839" s="413"/>
    </row>
    <row r="840" spans="1:11" ht="32.25" customHeight="1">
      <c r="A840" s="413"/>
      <c r="B840" s="413"/>
      <c r="C840" s="413"/>
      <c r="D840" s="413"/>
      <c r="E840" s="413"/>
      <c r="F840" s="413"/>
      <c r="G840" s="413"/>
      <c r="H840" s="413"/>
      <c r="I840" s="413"/>
      <c r="J840" s="413"/>
      <c r="K840" s="413"/>
    </row>
    <row r="841" spans="1:11" ht="32.25" customHeight="1">
      <c r="A841" s="413"/>
      <c r="B841" s="413"/>
      <c r="C841" s="413"/>
      <c r="D841" s="413"/>
      <c r="E841" s="413"/>
      <c r="F841" s="413"/>
      <c r="G841" s="413"/>
      <c r="H841" s="413"/>
      <c r="I841" s="413"/>
      <c r="J841" s="413"/>
      <c r="K841" s="413"/>
    </row>
    <row r="842" spans="1:11" ht="32.25" customHeight="1">
      <c r="A842" s="413"/>
      <c r="B842" s="413"/>
      <c r="C842" s="413"/>
      <c r="D842" s="413"/>
      <c r="E842" s="413"/>
      <c r="F842" s="413"/>
      <c r="G842" s="413"/>
      <c r="H842" s="413"/>
      <c r="I842" s="413"/>
      <c r="J842" s="413"/>
      <c r="K842" s="413"/>
    </row>
    <row r="843" spans="1:11" ht="32.25" customHeight="1">
      <c r="A843" s="413"/>
      <c r="B843" s="413"/>
      <c r="C843" s="413"/>
      <c r="D843" s="413"/>
      <c r="E843" s="413"/>
      <c r="F843" s="413"/>
      <c r="G843" s="413"/>
      <c r="H843" s="413"/>
      <c r="I843" s="413"/>
      <c r="J843" s="413"/>
      <c r="K843" s="413"/>
    </row>
    <row r="844" spans="1:11" ht="32.25" customHeight="1">
      <c r="A844" s="413"/>
      <c r="B844" s="413"/>
      <c r="C844" s="413"/>
      <c r="D844" s="413"/>
      <c r="E844" s="413"/>
      <c r="F844" s="413"/>
      <c r="G844" s="413"/>
      <c r="H844" s="413"/>
      <c r="I844" s="413"/>
      <c r="J844" s="413"/>
      <c r="K844" s="413"/>
    </row>
    <row r="845" spans="1:11" ht="32.25" customHeight="1">
      <c r="A845" s="413"/>
      <c r="B845" s="413"/>
      <c r="C845" s="413"/>
      <c r="D845" s="413"/>
      <c r="E845" s="413"/>
      <c r="F845" s="413"/>
      <c r="G845" s="413"/>
      <c r="H845" s="413"/>
      <c r="I845" s="413"/>
      <c r="J845" s="413"/>
      <c r="K845" s="413"/>
    </row>
    <row r="846" spans="1:11" ht="32.25" customHeight="1">
      <c r="A846" s="413"/>
      <c r="B846" s="413"/>
      <c r="C846" s="413"/>
      <c r="D846" s="413"/>
      <c r="E846" s="413"/>
      <c r="F846" s="413"/>
      <c r="G846" s="413"/>
      <c r="H846" s="413"/>
      <c r="I846" s="413"/>
      <c r="J846" s="413"/>
      <c r="K846" s="413"/>
    </row>
    <row r="847" spans="1:11" ht="32.25" customHeight="1">
      <c r="A847" s="413"/>
      <c r="B847" s="413"/>
      <c r="C847" s="413"/>
      <c r="D847" s="413"/>
      <c r="E847" s="413"/>
      <c r="F847" s="413"/>
      <c r="G847" s="413"/>
      <c r="H847" s="413"/>
      <c r="I847" s="413"/>
      <c r="J847" s="413"/>
      <c r="K847" s="413"/>
    </row>
    <row r="848" spans="1:11" ht="32.25" customHeight="1">
      <c r="A848" s="413"/>
      <c r="B848" s="413"/>
      <c r="C848" s="413"/>
      <c r="D848" s="413"/>
      <c r="E848" s="413"/>
      <c r="F848" s="413"/>
      <c r="G848" s="413"/>
      <c r="H848" s="413"/>
      <c r="I848" s="413"/>
      <c r="J848" s="413"/>
      <c r="K848" s="413"/>
    </row>
    <row r="849" spans="1:11" ht="32.25" customHeight="1">
      <c r="A849" s="413"/>
      <c r="B849" s="413"/>
      <c r="C849" s="413"/>
      <c r="D849" s="413"/>
      <c r="E849" s="413"/>
      <c r="F849" s="413"/>
      <c r="G849" s="413"/>
      <c r="H849" s="413"/>
      <c r="I849" s="413"/>
      <c r="J849" s="413"/>
      <c r="K849" s="413"/>
    </row>
    <row r="850" spans="1:11" ht="32.25" customHeight="1">
      <c r="A850" s="413"/>
      <c r="B850" s="413"/>
      <c r="C850" s="413"/>
      <c r="D850" s="413"/>
      <c r="E850" s="413"/>
      <c r="F850" s="413"/>
      <c r="G850" s="413"/>
      <c r="H850" s="413"/>
      <c r="I850" s="413"/>
      <c r="J850" s="413"/>
      <c r="K850" s="413"/>
    </row>
    <row r="851" spans="1:11" ht="32.25" customHeight="1">
      <c r="A851" s="413"/>
      <c r="B851" s="413"/>
      <c r="C851" s="413"/>
      <c r="D851" s="413"/>
      <c r="E851" s="413"/>
      <c r="F851" s="413"/>
      <c r="G851" s="413"/>
      <c r="H851" s="413"/>
      <c r="I851" s="413"/>
      <c r="J851" s="413"/>
      <c r="K851" s="413"/>
    </row>
    <row r="852" spans="1:11" ht="32.25" customHeight="1">
      <c r="A852" s="413"/>
      <c r="B852" s="413"/>
      <c r="C852" s="413"/>
      <c r="D852" s="413"/>
      <c r="E852" s="413"/>
      <c r="F852" s="413"/>
      <c r="G852" s="413"/>
      <c r="H852" s="413"/>
      <c r="I852" s="413"/>
      <c r="J852" s="413"/>
      <c r="K852" s="413"/>
    </row>
    <row r="853" spans="1:11" ht="32.25" customHeight="1">
      <c r="A853" s="413"/>
      <c r="B853" s="413"/>
      <c r="C853" s="413"/>
      <c r="D853" s="413"/>
      <c r="E853" s="413"/>
      <c r="F853" s="413"/>
      <c r="G853" s="413"/>
      <c r="H853" s="413"/>
      <c r="I853" s="413"/>
      <c r="J853" s="413"/>
      <c r="K853" s="413"/>
    </row>
    <row r="854" spans="1:11" ht="32.25" customHeight="1">
      <c r="A854" s="413"/>
      <c r="B854" s="413"/>
      <c r="C854" s="413"/>
      <c r="D854" s="413"/>
      <c r="E854" s="413"/>
      <c r="F854" s="413"/>
      <c r="G854" s="413"/>
      <c r="H854" s="413"/>
      <c r="I854" s="413"/>
      <c r="J854" s="413"/>
      <c r="K854" s="413"/>
    </row>
    <row r="855" spans="1:11" ht="32.25" customHeight="1">
      <c r="A855" s="413"/>
      <c r="B855" s="413"/>
      <c r="C855" s="413"/>
      <c r="D855" s="413"/>
      <c r="E855" s="413"/>
      <c r="F855" s="413"/>
      <c r="G855" s="413"/>
      <c r="H855" s="413"/>
      <c r="I855" s="413"/>
      <c r="J855" s="413"/>
      <c r="K855" s="413"/>
    </row>
    <row r="856" spans="1:11" ht="32.25" customHeight="1">
      <c r="A856" s="413"/>
      <c r="B856" s="413"/>
      <c r="C856" s="413"/>
      <c r="D856" s="413"/>
      <c r="E856" s="413"/>
      <c r="F856" s="413"/>
      <c r="G856" s="413"/>
      <c r="H856" s="413"/>
      <c r="I856" s="413"/>
      <c r="J856" s="413"/>
      <c r="K856" s="413"/>
    </row>
    <row r="857" spans="1:11" ht="32.25" customHeight="1">
      <c r="A857" s="413"/>
      <c r="B857" s="413"/>
      <c r="C857" s="413"/>
      <c r="D857" s="413"/>
      <c r="E857" s="413"/>
      <c r="F857" s="413"/>
      <c r="G857" s="413"/>
      <c r="H857" s="413"/>
      <c r="I857" s="413"/>
      <c r="J857" s="413"/>
      <c r="K857" s="413"/>
    </row>
    <row r="858" spans="1:11" ht="32.25" customHeight="1">
      <c r="A858" s="413"/>
      <c r="B858" s="413"/>
      <c r="C858" s="413"/>
      <c r="D858" s="413"/>
      <c r="E858" s="413"/>
      <c r="F858" s="413"/>
      <c r="G858" s="413"/>
      <c r="H858" s="413"/>
      <c r="I858" s="413"/>
      <c r="J858" s="413"/>
      <c r="K858" s="413"/>
    </row>
    <row r="859" spans="1:11" ht="32.25" customHeight="1">
      <c r="A859" s="413"/>
      <c r="B859" s="413"/>
      <c r="C859" s="413"/>
      <c r="D859" s="413"/>
      <c r="E859" s="413"/>
      <c r="F859" s="413"/>
      <c r="G859" s="413"/>
      <c r="H859" s="413"/>
      <c r="I859" s="413"/>
      <c r="J859" s="413"/>
      <c r="K859" s="413"/>
    </row>
    <row r="860" spans="1:11" ht="32.25" customHeight="1">
      <c r="A860" s="413"/>
      <c r="B860" s="413"/>
      <c r="C860" s="413"/>
      <c r="D860" s="413"/>
      <c r="E860" s="413"/>
      <c r="F860" s="413"/>
      <c r="G860" s="413"/>
      <c r="H860" s="413"/>
      <c r="I860" s="413"/>
      <c r="J860" s="413"/>
      <c r="K860" s="413"/>
    </row>
    <row r="861" spans="1:11" ht="32.25" customHeight="1">
      <c r="A861" s="413"/>
      <c r="B861" s="413"/>
      <c r="C861" s="413"/>
      <c r="D861" s="413"/>
      <c r="E861" s="413"/>
      <c r="F861" s="413"/>
      <c r="G861" s="413"/>
      <c r="H861" s="413"/>
      <c r="I861" s="413"/>
      <c r="J861" s="413"/>
      <c r="K861" s="413"/>
    </row>
    <row r="862" spans="1:11" ht="32.25" customHeight="1">
      <c r="A862" s="413"/>
      <c r="B862" s="413"/>
      <c r="C862" s="413"/>
      <c r="D862" s="413"/>
      <c r="E862" s="413"/>
      <c r="F862" s="413"/>
      <c r="G862" s="413"/>
      <c r="H862" s="413"/>
      <c r="I862" s="413"/>
      <c r="J862" s="413"/>
      <c r="K862" s="413"/>
    </row>
    <row r="863" spans="1:11" ht="32.25" customHeight="1">
      <c r="A863" s="413"/>
      <c r="B863" s="413"/>
      <c r="C863" s="413"/>
      <c r="D863" s="413"/>
      <c r="E863" s="413"/>
      <c r="F863" s="413"/>
      <c r="G863" s="413"/>
      <c r="H863" s="413"/>
      <c r="I863" s="413"/>
      <c r="J863" s="413"/>
      <c r="K863" s="413"/>
    </row>
    <row r="864" spans="1:11" ht="32.25" customHeight="1">
      <c r="A864" s="413"/>
      <c r="B864" s="413"/>
      <c r="C864" s="413"/>
      <c r="D864" s="413"/>
      <c r="E864" s="413"/>
      <c r="F864" s="413"/>
      <c r="G864" s="413"/>
      <c r="H864" s="413"/>
      <c r="I864" s="413"/>
      <c r="J864" s="413"/>
      <c r="K864" s="413"/>
    </row>
    <row r="865" spans="1:11" ht="32.25" customHeight="1">
      <c r="A865" s="413"/>
      <c r="B865" s="413"/>
      <c r="C865" s="413"/>
      <c r="D865" s="413"/>
      <c r="E865" s="413"/>
      <c r="F865" s="413"/>
      <c r="G865" s="413"/>
      <c r="H865" s="413"/>
      <c r="I865" s="413"/>
      <c r="J865" s="413"/>
      <c r="K865" s="413"/>
    </row>
    <row r="866" spans="1:11" ht="32.25" customHeight="1">
      <c r="A866" s="413"/>
      <c r="B866" s="413"/>
      <c r="C866" s="413"/>
      <c r="D866" s="413"/>
      <c r="E866" s="413"/>
      <c r="F866" s="413"/>
      <c r="G866" s="413"/>
      <c r="H866" s="413"/>
      <c r="I866" s="413"/>
      <c r="J866" s="413"/>
      <c r="K866" s="413"/>
    </row>
    <row r="867" spans="1:11" ht="32.25" customHeight="1">
      <c r="A867" s="413"/>
      <c r="B867" s="413"/>
      <c r="C867" s="413"/>
      <c r="D867" s="413"/>
      <c r="E867" s="413"/>
      <c r="F867" s="413"/>
      <c r="G867" s="413"/>
      <c r="H867" s="413"/>
      <c r="I867" s="413"/>
      <c r="J867" s="413"/>
      <c r="K867" s="413"/>
    </row>
    <row r="868" spans="1:11" ht="32.25" customHeight="1">
      <c r="A868" s="413"/>
      <c r="B868" s="413"/>
      <c r="C868" s="413"/>
      <c r="D868" s="413"/>
      <c r="E868" s="413"/>
      <c r="F868" s="413"/>
      <c r="G868" s="413"/>
      <c r="H868" s="413"/>
      <c r="I868" s="413"/>
      <c r="J868" s="413"/>
      <c r="K868" s="413"/>
    </row>
    <row r="869" spans="1:11" ht="32.25" customHeight="1">
      <c r="A869" s="413"/>
      <c r="B869" s="413"/>
      <c r="C869" s="413"/>
      <c r="D869" s="413"/>
      <c r="E869" s="413"/>
      <c r="F869" s="413"/>
      <c r="G869" s="413"/>
      <c r="H869" s="413"/>
      <c r="I869" s="413"/>
      <c r="J869" s="413"/>
      <c r="K869" s="413"/>
    </row>
    <row r="870" spans="1:11" ht="32.25" customHeight="1">
      <c r="A870" s="413"/>
      <c r="B870" s="413"/>
      <c r="C870" s="413"/>
      <c r="D870" s="413"/>
      <c r="E870" s="413"/>
      <c r="F870" s="413"/>
      <c r="G870" s="413"/>
      <c r="H870" s="413"/>
      <c r="I870" s="413"/>
      <c r="J870" s="413"/>
      <c r="K870" s="413"/>
    </row>
    <row r="871" spans="1:11" ht="32.25" customHeight="1">
      <c r="A871" s="413"/>
      <c r="B871" s="413"/>
      <c r="C871" s="413"/>
      <c r="D871" s="413"/>
      <c r="E871" s="413"/>
      <c r="F871" s="413"/>
      <c r="G871" s="413"/>
      <c r="H871" s="413"/>
      <c r="I871" s="413"/>
      <c r="J871" s="413"/>
      <c r="K871" s="413"/>
    </row>
    <row r="872" spans="1:11" ht="32.25" customHeight="1">
      <c r="A872" s="413"/>
      <c r="B872" s="413"/>
      <c r="C872" s="413"/>
      <c r="D872" s="413"/>
      <c r="E872" s="413"/>
      <c r="F872" s="413"/>
      <c r="G872" s="413"/>
      <c r="H872" s="413"/>
      <c r="I872" s="413"/>
      <c r="J872" s="413"/>
      <c r="K872" s="413"/>
    </row>
    <row r="873" spans="1:11" ht="32.25" customHeight="1">
      <c r="A873" s="413"/>
      <c r="B873" s="413"/>
      <c r="C873" s="413"/>
      <c r="D873" s="413"/>
      <c r="E873" s="413"/>
      <c r="F873" s="413"/>
      <c r="G873" s="413"/>
      <c r="H873" s="413"/>
      <c r="I873" s="413"/>
      <c r="J873" s="413"/>
      <c r="K873" s="413"/>
    </row>
    <row r="874" spans="1:11" ht="32.25" customHeight="1">
      <c r="A874" s="413"/>
      <c r="B874" s="413"/>
      <c r="C874" s="413"/>
      <c r="D874" s="413"/>
      <c r="E874" s="413"/>
      <c r="F874" s="413"/>
      <c r="G874" s="413"/>
      <c r="H874" s="413"/>
      <c r="I874" s="413"/>
      <c r="J874" s="413"/>
      <c r="K874" s="413"/>
    </row>
    <row r="875" spans="1:11" ht="32.25" customHeight="1">
      <c r="A875" s="413"/>
      <c r="B875" s="413"/>
      <c r="C875" s="413"/>
      <c r="D875" s="413"/>
      <c r="E875" s="413"/>
      <c r="F875" s="413"/>
      <c r="G875" s="413"/>
      <c r="H875" s="413"/>
      <c r="I875" s="413"/>
      <c r="J875" s="413"/>
      <c r="K875" s="413"/>
    </row>
    <row r="876" spans="1:11" ht="32.25" customHeight="1">
      <c r="A876" s="413"/>
      <c r="B876" s="413"/>
      <c r="C876" s="413"/>
      <c r="D876" s="413"/>
      <c r="E876" s="413"/>
      <c r="F876" s="413"/>
      <c r="G876" s="413"/>
      <c r="H876" s="413"/>
      <c r="I876" s="413"/>
      <c r="J876" s="413"/>
      <c r="K876" s="413"/>
    </row>
    <row r="877" spans="1:11" ht="32.25" customHeight="1">
      <c r="A877" s="413"/>
      <c r="B877" s="413"/>
      <c r="C877" s="413"/>
      <c r="D877" s="413"/>
      <c r="E877" s="413"/>
      <c r="F877" s="413"/>
      <c r="G877" s="413"/>
      <c r="H877" s="413"/>
      <c r="I877" s="413"/>
      <c r="J877" s="413"/>
      <c r="K877" s="413"/>
    </row>
    <row r="878" spans="1:11" ht="32.25" customHeight="1">
      <c r="A878" s="413"/>
      <c r="B878" s="413"/>
      <c r="C878" s="413"/>
      <c r="D878" s="413"/>
      <c r="E878" s="413"/>
      <c r="F878" s="413"/>
      <c r="G878" s="413"/>
      <c r="H878" s="413"/>
      <c r="I878" s="413"/>
      <c r="J878" s="413"/>
      <c r="K878" s="413"/>
    </row>
    <row r="879" spans="1:11" ht="32.25" customHeight="1">
      <c r="A879" s="413"/>
      <c r="B879" s="413"/>
      <c r="C879" s="413"/>
      <c r="D879" s="413"/>
      <c r="E879" s="413"/>
      <c r="F879" s="413"/>
      <c r="G879" s="413"/>
      <c r="H879" s="413"/>
      <c r="I879" s="413"/>
      <c r="J879" s="413"/>
      <c r="K879" s="413"/>
    </row>
    <row r="880" spans="1:11" ht="32.25" customHeight="1">
      <c r="A880" s="413"/>
      <c r="B880" s="413"/>
      <c r="C880" s="413"/>
      <c r="D880" s="413"/>
      <c r="E880" s="413"/>
      <c r="F880" s="413"/>
      <c r="G880" s="413"/>
      <c r="H880" s="413"/>
      <c r="I880" s="413"/>
      <c r="J880" s="413"/>
      <c r="K880" s="413"/>
    </row>
    <row r="881" spans="1:11" ht="32.25" customHeight="1">
      <c r="A881" s="413"/>
      <c r="B881" s="413"/>
      <c r="C881" s="413"/>
      <c r="D881" s="413"/>
      <c r="E881" s="413"/>
      <c r="F881" s="413"/>
      <c r="G881" s="413"/>
      <c r="H881" s="413"/>
      <c r="I881" s="413"/>
      <c r="J881" s="413"/>
      <c r="K881" s="413"/>
    </row>
    <row r="882" spans="1:11" ht="32.25" customHeight="1">
      <c r="A882" s="413"/>
      <c r="B882" s="413"/>
      <c r="C882" s="413"/>
      <c r="D882" s="413"/>
      <c r="E882" s="413"/>
      <c r="F882" s="413"/>
      <c r="G882" s="413"/>
      <c r="H882" s="413"/>
      <c r="I882" s="413"/>
      <c r="J882" s="413"/>
      <c r="K882" s="413"/>
    </row>
    <row r="883" spans="1:11" ht="32.25" customHeight="1">
      <c r="A883" s="413"/>
      <c r="B883" s="413"/>
      <c r="C883" s="413"/>
      <c r="D883" s="413"/>
      <c r="E883" s="413"/>
      <c r="F883" s="413"/>
      <c r="G883" s="413"/>
      <c r="H883" s="413"/>
      <c r="I883" s="413"/>
      <c r="J883" s="413"/>
      <c r="K883" s="413"/>
    </row>
    <row r="884" spans="1:11" ht="32.25" customHeight="1">
      <c r="A884" s="413"/>
      <c r="B884" s="413"/>
      <c r="C884" s="413"/>
      <c r="D884" s="413"/>
      <c r="E884" s="413"/>
      <c r="F884" s="413"/>
      <c r="G884" s="413"/>
      <c r="H884" s="413"/>
      <c r="I884" s="413"/>
      <c r="J884" s="413"/>
      <c r="K884" s="413"/>
    </row>
    <row r="885" spans="1:11" ht="32.25" customHeight="1">
      <c r="A885" s="413"/>
      <c r="B885" s="413"/>
      <c r="C885" s="413"/>
      <c r="D885" s="413"/>
      <c r="E885" s="413"/>
      <c r="F885" s="413"/>
      <c r="G885" s="413"/>
      <c r="H885" s="413"/>
      <c r="I885" s="413"/>
      <c r="J885" s="413"/>
      <c r="K885" s="413"/>
    </row>
    <row r="886" spans="1:11" ht="32.25" customHeight="1">
      <c r="A886" s="413"/>
      <c r="B886" s="413"/>
      <c r="C886" s="413"/>
      <c r="D886" s="413"/>
      <c r="E886" s="413"/>
      <c r="F886" s="413"/>
      <c r="G886" s="413"/>
      <c r="H886" s="413"/>
      <c r="I886" s="413"/>
      <c r="J886" s="413"/>
      <c r="K886" s="413"/>
    </row>
    <row r="887" spans="1:11" ht="32.25" customHeight="1">
      <c r="A887" s="413"/>
      <c r="B887" s="413"/>
      <c r="C887" s="413"/>
      <c r="D887" s="413"/>
      <c r="E887" s="413"/>
      <c r="F887" s="413"/>
      <c r="G887" s="413"/>
      <c r="H887" s="413"/>
      <c r="I887" s="413"/>
      <c r="J887" s="413"/>
      <c r="K887" s="413"/>
    </row>
    <row r="888" spans="1:11" ht="32.25" customHeight="1">
      <c r="A888" s="413"/>
      <c r="B888" s="413"/>
      <c r="C888" s="413"/>
      <c r="D888" s="413"/>
      <c r="E888" s="413"/>
      <c r="F888" s="413"/>
      <c r="G888" s="413"/>
      <c r="H888" s="413"/>
      <c r="I888" s="413"/>
      <c r="J888" s="413"/>
      <c r="K888" s="413"/>
    </row>
    <row r="889" spans="1:11" ht="32.25" customHeight="1">
      <c r="A889" s="413"/>
      <c r="B889" s="413"/>
      <c r="C889" s="413"/>
      <c r="D889" s="413"/>
      <c r="E889" s="413"/>
      <c r="F889" s="413"/>
      <c r="G889" s="413"/>
      <c r="H889" s="413"/>
      <c r="I889" s="413"/>
      <c r="J889" s="413"/>
      <c r="K889" s="413"/>
    </row>
    <row r="890" spans="1:11" ht="32.25" customHeight="1">
      <c r="A890" s="413"/>
      <c r="B890" s="413"/>
      <c r="C890" s="413"/>
      <c r="D890" s="413"/>
      <c r="E890" s="413"/>
      <c r="F890" s="413"/>
      <c r="G890" s="413"/>
      <c r="H890" s="413"/>
      <c r="I890" s="413"/>
      <c r="J890" s="413"/>
      <c r="K890" s="413"/>
    </row>
    <row r="891" spans="1:11" ht="32.25" customHeight="1">
      <c r="A891" s="413"/>
      <c r="B891" s="413"/>
      <c r="C891" s="413"/>
      <c r="D891" s="413"/>
      <c r="E891" s="413"/>
      <c r="F891" s="413"/>
      <c r="G891" s="413"/>
      <c r="H891" s="413"/>
      <c r="I891" s="413"/>
      <c r="J891" s="413"/>
      <c r="K891" s="413"/>
    </row>
    <row r="892" spans="1:11" ht="32.25" customHeight="1">
      <c r="A892" s="413"/>
      <c r="B892" s="413"/>
      <c r="C892" s="413"/>
      <c r="D892" s="413"/>
      <c r="E892" s="413"/>
      <c r="F892" s="413"/>
      <c r="G892" s="413"/>
      <c r="H892" s="413"/>
      <c r="I892" s="413"/>
      <c r="J892" s="413"/>
      <c r="K892" s="413"/>
    </row>
    <row r="893" spans="1:11" ht="32.25" customHeight="1">
      <c r="A893" s="413"/>
      <c r="B893" s="413"/>
      <c r="C893" s="413"/>
      <c r="D893" s="413"/>
      <c r="E893" s="413"/>
      <c r="F893" s="413"/>
      <c r="G893" s="413"/>
      <c r="H893" s="413"/>
      <c r="I893" s="413"/>
      <c r="J893" s="413"/>
      <c r="K893" s="413"/>
    </row>
    <row r="894" spans="1:11" ht="32.25" customHeight="1">
      <c r="A894" s="413"/>
      <c r="B894" s="413"/>
      <c r="C894" s="413"/>
      <c r="D894" s="413"/>
      <c r="E894" s="413"/>
      <c r="F894" s="413"/>
      <c r="G894" s="413"/>
      <c r="H894" s="413"/>
      <c r="I894" s="413"/>
      <c r="J894" s="413"/>
      <c r="K894" s="413"/>
    </row>
    <row r="895" spans="1:11" ht="32.25" customHeight="1">
      <c r="A895" s="413"/>
      <c r="B895" s="413"/>
      <c r="C895" s="413"/>
      <c r="D895" s="413"/>
      <c r="E895" s="413"/>
      <c r="F895" s="413"/>
      <c r="G895" s="413"/>
      <c r="H895" s="413"/>
      <c r="I895" s="413"/>
      <c r="J895" s="413"/>
      <c r="K895" s="413"/>
    </row>
    <row r="896" spans="1:11" ht="32.25" customHeight="1">
      <c r="A896" s="413"/>
      <c r="B896" s="413"/>
      <c r="C896" s="413"/>
      <c r="D896" s="413"/>
      <c r="E896" s="413"/>
      <c r="F896" s="413"/>
      <c r="G896" s="413"/>
      <c r="H896" s="413"/>
      <c r="I896" s="413"/>
      <c r="J896" s="413"/>
      <c r="K896" s="413"/>
    </row>
    <row r="897" spans="1:11" ht="32.25" customHeight="1">
      <c r="A897" s="413"/>
      <c r="B897" s="413"/>
      <c r="C897" s="413"/>
      <c r="D897" s="413"/>
      <c r="E897" s="413"/>
      <c r="F897" s="413"/>
      <c r="G897" s="413"/>
      <c r="H897" s="413"/>
      <c r="I897" s="413"/>
      <c r="J897" s="413"/>
      <c r="K897" s="413"/>
    </row>
    <row r="898" spans="1:11" ht="32.25" customHeight="1">
      <c r="A898" s="413"/>
      <c r="B898" s="413"/>
      <c r="C898" s="413"/>
      <c r="D898" s="413"/>
      <c r="E898" s="413"/>
      <c r="F898" s="413"/>
      <c r="G898" s="413"/>
      <c r="H898" s="413"/>
      <c r="I898" s="413"/>
      <c r="J898" s="413"/>
      <c r="K898" s="413"/>
    </row>
    <row r="899" spans="1:11" ht="32.25" customHeight="1">
      <c r="A899" s="413"/>
      <c r="B899" s="413"/>
      <c r="C899" s="413"/>
      <c r="D899" s="413"/>
      <c r="E899" s="413"/>
      <c r="F899" s="413"/>
      <c r="G899" s="413"/>
      <c r="H899" s="413"/>
      <c r="I899" s="413"/>
      <c r="J899" s="413"/>
      <c r="K899" s="413"/>
    </row>
    <row r="900" spans="1:11" ht="32.25" customHeight="1">
      <c r="A900" s="413"/>
      <c r="B900" s="413"/>
      <c r="C900" s="413"/>
      <c r="D900" s="413"/>
      <c r="E900" s="413"/>
      <c r="F900" s="413"/>
      <c r="G900" s="413"/>
      <c r="H900" s="413"/>
      <c r="I900" s="413"/>
      <c r="J900" s="413"/>
      <c r="K900" s="413"/>
    </row>
    <row r="901" spans="1:11" ht="32.25" customHeight="1">
      <c r="A901" s="413"/>
      <c r="B901" s="413"/>
      <c r="C901" s="413"/>
      <c r="D901" s="413"/>
      <c r="E901" s="413"/>
      <c r="F901" s="413"/>
      <c r="G901" s="413"/>
      <c r="H901" s="413"/>
      <c r="I901" s="413"/>
      <c r="J901" s="413"/>
      <c r="K901" s="413"/>
    </row>
    <row r="902" spans="1:11" ht="32.25" customHeight="1">
      <c r="A902" s="413"/>
      <c r="B902" s="413"/>
      <c r="C902" s="413"/>
      <c r="D902" s="413"/>
      <c r="E902" s="413"/>
      <c r="F902" s="413"/>
      <c r="G902" s="413"/>
      <c r="H902" s="413"/>
      <c r="I902" s="413"/>
      <c r="J902" s="413"/>
      <c r="K902" s="413"/>
    </row>
    <row r="903" spans="1:11" ht="32.25" customHeight="1">
      <c r="A903" s="413"/>
      <c r="B903" s="413"/>
      <c r="C903" s="413"/>
      <c r="D903" s="413"/>
      <c r="E903" s="413"/>
      <c r="F903" s="413"/>
      <c r="G903" s="413"/>
      <c r="H903" s="413"/>
      <c r="I903" s="413"/>
      <c r="J903" s="413"/>
      <c r="K903" s="413"/>
    </row>
    <row r="904" spans="1:11" ht="32.25" customHeight="1">
      <c r="A904" s="413"/>
      <c r="B904" s="413"/>
      <c r="C904" s="413"/>
      <c r="D904" s="413"/>
      <c r="E904" s="413"/>
      <c r="F904" s="413"/>
      <c r="G904" s="413"/>
      <c r="H904" s="413"/>
      <c r="I904" s="413"/>
      <c r="J904" s="413"/>
      <c r="K904" s="413"/>
    </row>
    <row r="905" spans="1:11" ht="32.25" customHeight="1">
      <c r="A905" s="413"/>
      <c r="B905" s="413"/>
      <c r="C905" s="413"/>
      <c r="D905" s="413"/>
      <c r="E905" s="413"/>
      <c r="F905" s="413"/>
      <c r="G905" s="413"/>
      <c r="H905" s="413"/>
      <c r="I905" s="413"/>
      <c r="J905" s="413"/>
      <c r="K905" s="413"/>
    </row>
    <row r="906" spans="1:11" ht="32.25" customHeight="1">
      <c r="A906" s="413"/>
      <c r="B906" s="413"/>
      <c r="C906" s="413"/>
      <c r="D906" s="413"/>
      <c r="E906" s="413"/>
      <c r="F906" s="413"/>
      <c r="G906" s="413"/>
      <c r="H906" s="413"/>
      <c r="I906" s="413"/>
      <c r="J906" s="413"/>
      <c r="K906" s="413"/>
    </row>
    <row r="907" spans="1:11" ht="32.25" customHeight="1">
      <c r="A907" s="413"/>
      <c r="B907" s="413"/>
      <c r="C907" s="413"/>
      <c r="D907" s="413"/>
      <c r="E907" s="413"/>
      <c r="F907" s="413"/>
      <c r="G907" s="413"/>
      <c r="H907" s="413"/>
      <c r="I907" s="413"/>
      <c r="J907" s="413"/>
      <c r="K907" s="413"/>
    </row>
    <row r="908" spans="1:11" ht="32.25" customHeight="1">
      <c r="A908" s="413"/>
      <c r="B908" s="413"/>
      <c r="C908" s="413"/>
      <c r="D908" s="413"/>
      <c r="E908" s="413"/>
      <c r="F908" s="413"/>
      <c r="G908" s="413"/>
      <c r="H908" s="413"/>
      <c r="I908" s="413"/>
      <c r="J908" s="413"/>
      <c r="K908" s="413"/>
    </row>
    <row r="909" spans="1:11" ht="32.25" customHeight="1">
      <c r="A909" s="413"/>
      <c r="B909" s="413"/>
      <c r="C909" s="413"/>
      <c r="D909" s="413"/>
      <c r="E909" s="413"/>
      <c r="F909" s="413"/>
      <c r="G909" s="413"/>
      <c r="H909" s="413"/>
      <c r="I909" s="413"/>
      <c r="J909" s="413"/>
      <c r="K909" s="413"/>
    </row>
    <row r="910" spans="1:11" ht="32.25" customHeight="1">
      <c r="A910" s="413"/>
      <c r="B910" s="413"/>
      <c r="C910" s="413"/>
      <c r="D910" s="413"/>
      <c r="E910" s="413"/>
      <c r="F910" s="413"/>
      <c r="G910" s="413"/>
      <c r="H910" s="413"/>
      <c r="I910" s="413"/>
      <c r="J910" s="413"/>
      <c r="K910" s="413"/>
    </row>
    <row r="911" spans="1:11" ht="32.25" customHeight="1">
      <c r="A911" s="413"/>
      <c r="B911" s="413"/>
      <c r="C911" s="413"/>
      <c r="D911" s="413"/>
      <c r="E911" s="413"/>
      <c r="F911" s="413"/>
      <c r="G911" s="413"/>
      <c r="H911" s="413"/>
      <c r="I911" s="413"/>
      <c r="J911" s="413"/>
      <c r="K911" s="413"/>
    </row>
    <row r="912" spans="1:11" ht="32.25" customHeight="1">
      <c r="A912" s="413"/>
      <c r="B912" s="413"/>
      <c r="C912" s="413"/>
      <c r="D912" s="413"/>
      <c r="E912" s="413"/>
      <c r="F912" s="413"/>
      <c r="G912" s="413"/>
      <c r="H912" s="413"/>
      <c r="I912" s="413"/>
      <c r="J912" s="413"/>
      <c r="K912" s="413"/>
    </row>
    <row r="913" spans="1:11" ht="32.25" customHeight="1">
      <c r="A913" s="413"/>
      <c r="B913" s="413"/>
      <c r="C913" s="413"/>
      <c r="D913" s="413"/>
      <c r="E913" s="413"/>
      <c r="F913" s="413"/>
      <c r="G913" s="413"/>
      <c r="H913" s="413"/>
      <c r="I913" s="413"/>
      <c r="J913" s="413"/>
      <c r="K913" s="413"/>
    </row>
    <row r="914" spans="1:11" ht="32.25" customHeight="1">
      <c r="A914" s="413"/>
      <c r="B914" s="413"/>
      <c r="C914" s="413"/>
      <c r="D914" s="413"/>
      <c r="E914" s="413"/>
      <c r="F914" s="413"/>
      <c r="G914" s="413"/>
      <c r="H914" s="413"/>
      <c r="I914" s="413"/>
      <c r="J914" s="413"/>
      <c r="K914" s="413"/>
    </row>
    <row r="915" spans="1:11" ht="32.25" customHeight="1">
      <c r="A915" s="413"/>
      <c r="B915" s="413"/>
      <c r="C915" s="413"/>
      <c r="D915" s="413"/>
      <c r="E915" s="413"/>
      <c r="F915" s="413"/>
      <c r="G915" s="413"/>
      <c r="H915" s="413"/>
      <c r="I915" s="413"/>
      <c r="J915" s="413"/>
      <c r="K915" s="413"/>
    </row>
    <row r="916" spans="1:11" ht="32.25" customHeight="1">
      <c r="A916" s="413"/>
      <c r="B916" s="413"/>
      <c r="C916" s="413"/>
      <c r="D916" s="413"/>
      <c r="E916" s="413"/>
      <c r="F916" s="413"/>
      <c r="G916" s="413"/>
      <c r="H916" s="413"/>
      <c r="I916" s="413"/>
      <c r="J916" s="413"/>
      <c r="K916" s="413"/>
    </row>
    <row r="917" spans="1:11" ht="32.25" customHeight="1">
      <c r="A917" s="413"/>
      <c r="B917" s="413"/>
      <c r="C917" s="413"/>
      <c r="D917" s="413"/>
      <c r="E917" s="413"/>
      <c r="F917" s="413"/>
      <c r="G917" s="413"/>
      <c r="H917" s="413"/>
      <c r="I917" s="413"/>
      <c r="J917" s="413"/>
      <c r="K917" s="413"/>
    </row>
    <row r="918" spans="1:11" ht="32.25" customHeight="1">
      <c r="A918" s="413"/>
      <c r="B918" s="413"/>
      <c r="C918" s="413"/>
      <c r="D918" s="413"/>
      <c r="E918" s="413"/>
      <c r="F918" s="413"/>
      <c r="G918" s="413"/>
      <c r="H918" s="413"/>
      <c r="I918" s="413"/>
      <c r="J918" s="413"/>
      <c r="K918" s="413"/>
    </row>
    <row r="919" spans="1:11" ht="32.25" customHeight="1">
      <c r="A919" s="413"/>
      <c r="B919" s="413"/>
      <c r="C919" s="413"/>
      <c r="D919" s="413"/>
      <c r="E919" s="413"/>
      <c r="F919" s="413"/>
      <c r="G919" s="413"/>
      <c r="H919" s="413"/>
      <c r="I919" s="413"/>
      <c r="J919" s="413"/>
      <c r="K919" s="413"/>
    </row>
    <row r="920" spans="1:11" ht="32.25" customHeight="1">
      <c r="A920" s="413"/>
      <c r="B920" s="413"/>
      <c r="C920" s="413"/>
      <c r="D920" s="413"/>
      <c r="E920" s="413"/>
      <c r="F920" s="413"/>
      <c r="G920" s="413"/>
      <c r="H920" s="413"/>
      <c r="I920" s="413"/>
      <c r="J920" s="413"/>
      <c r="K920" s="413"/>
    </row>
    <row r="921" spans="1:11" ht="32.25" customHeight="1">
      <c r="A921" s="413"/>
      <c r="B921" s="413"/>
      <c r="C921" s="413"/>
      <c r="D921" s="413"/>
      <c r="E921" s="413"/>
      <c r="F921" s="413"/>
      <c r="G921" s="413"/>
      <c r="H921" s="413"/>
      <c r="I921" s="413"/>
      <c r="J921" s="413"/>
      <c r="K921" s="413"/>
    </row>
    <row r="922" spans="1:11" ht="32.25" customHeight="1">
      <c r="A922" s="413"/>
      <c r="B922" s="413"/>
      <c r="C922" s="413"/>
      <c r="D922" s="413"/>
      <c r="E922" s="413"/>
      <c r="F922" s="413"/>
      <c r="G922" s="413"/>
      <c r="H922" s="413"/>
      <c r="I922" s="413"/>
      <c r="J922" s="413"/>
      <c r="K922" s="413"/>
    </row>
    <row r="923" spans="1:11" ht="32.25" customHeight="1">
      <c r="A923" s="413"/>
      <c r="B923" s="413"/>
      <c r="C923" s="413"/>
      <c r="D923" s="413"/>
      <c r="E923" s="413"/>
      <c r="F923" s="413"/>
      <c r="G923" s="413"/>
      <c r="H923" s="413"/>
      <c r="I923" s="413"/>
      <c r="J923" s="413"/>
      <c r="K923" s="413"/>
    </row>
    <row r="924" spans="1:11" ht="32.25" customHeight="1">
      <c r="A924" s="413"/>
      <c r="B924" s="413"/>
      <c r="C924" s="413"/>
      <c r="D924" s="413"/>
      <c r="E924" s="413"/>
      <c r="F924" s="413"/>
      <c r="G924" s="413"/>
      <c r="H924" s="413"/>
      <c r="I924" s="413"/>
      <c r="J924" s="413"/>
      <c r="K924" s="413"/>
    </row>
    <row r="925" spans="1:11" ht="32.25" customHeight="1">
      <c r="A925" s="413"/>
      <c r="B925" s="413"/>
      <c r="C925" s="413"/>
      <c r="D925" s="413"/>
      <c r="E925" s="413"/>
      <c r="F925" s="413"/>
      <c r="G925" s="413"/>
      <c r="H925" s="413"/>
      <c r="I925" s="413"/>
      <c r="J925" s="413"/>
      <c r="K925" s="413"/>
    </row>
    <row r="926" spans="1:11" ht="32.25" customHeight="1">
      <c r="A926" s="413"/>
      <c r="B926" s="413"/>
      <c r="C926" s="413"/>
      <c r="D926" s="413"/>
      <c r="E926" s="413"/>
      <c r="F926" s="413"/>
      <c r="G926" s="413"/>
      <c r="H926" s="413"/>
      <c r="I926" s="413"/>
      <c r="J926" s="413"/>
      <c r="K926" s="413"/>
    </row>
    <row r="927" spans="1:11" ht="32.25" customHeight="1">
      <c r="A927" s="413"/>
      <c r="B927" s="413"/>
      <c r="C927" s="413"/>
      <c r="D927" s="413"/>
      <c r="E927" s="413"/>
      <c r="F927" s="413"/>
      <c r="G927" s="413"/>
      <c r="H927" s="413"/>
      <c r="I927" s="413"/>
      <c r="J927" s="413"/>
      <c r="K927" s="413"/>
    </row>
    <row r="928" spans="1:11" ht="32.25" customHeight="1">
      <c r="A928" s="413"/>
      <c r="B928" s="413"/>
      <c r="C928" s="413"/>
      <c r="D928" s="413"/>
      <c r="E928" s="413"/>
      <c r="F928" s="413"/>
      <c r="G928" s="413"/>
      <c r="H928" s="413"/>
      <c r="I928" s="413"/>
      <c r="J928" s="413"/>
      <c r="K928" s="413"/>
    </row>
    <row r="929" spans="1:11" ht="32.25" customHeight="1">
      <c r="A929" s="413"/>
      <c r="B929" s="413"/>
      <c r="C929" s="413"/>
      <c r="D929" s="413"/>
      <c r="E929" s="413"/>
      <c r="F929" s="413"/>
      <c r="G929" s="413"/>
      <c r="H929" s="413"/>
      <c r="I929" s="413"/>
      <c r="J929" s="413"/>
      <c r="K929" s="413"/>
    </row>
    <row r="930" spans="1:11" ht="32.25" customHeight="1">
      <c r="A930" s="413"/>
      <c r="B930" s="413"/>
      <c r="C930" s="413"/>
      <c r="D930" s="413"/>
      <c r="E930" s="413"/>
      <c r="F930" s="413"/>
      <c r="G930" s="413"/>
      <c r="H930" s="413"/>
      <c r="I930" s="413"/>
      <c r="J930" s="413"/>
      <c r="K930" s="413"/>
    </row>
    <row r="931" spans="1:11" ht="32.25" customHeight="1">
      <c r="A931" s="413"/>
      <c r="B931" s="413"/>
      <c r="C931" s="413"/>
      <c r="D931" s="413"/>
      <c r="E931" s="413"/>
      <c r="F931" s="413"/>
      <c r="G931" s="413"/>
      <c r="H931" s="413"/>
      <c r="I931" s="413"/>
      <c r="J931" s="413"/>
      <c r="K931" s="413"/>
    </row>
    <row r="932" spans="1:11" ht="32.25" customHeight="1">
      <c r="A932" s="413"/>
      <c r="B932" s="413"/>
      <c r="C932" s="413"/>
      <c r="D932" s="413"/>
      <c r="E932" s="413"/>
      <c r="F932" s="413"/>
      <c r="G932" s="413"/>
      <c r="H932" s="413"/>
      <c r="I932" s="413"/>
      <c r="J932" s="413"/>
      <c r="K932" s="413"/>
    </row>
    <row r="933" spans="1:11" ht="32.25" customHeight="1">
      <c r="A933" s="413"/>
      <c r="B933" s="413"/>
      <c r="C933" s="413"/>
      <c r="D933" s="413"/>
      <c r="E933" s="413"/>
      <c r="F933" s="413"/>
      <c r="G933" s="413"/>
      <c r="H933" s="413"/>
      <c r="I933" s="413"/>
      <c r="J933" s="413"/>
      <c r="K933" s="413"/>
    </row>
    <row r="934" spans="1:11" ht="32.25" customHeight="1">
      <c r="A934" s="413"/>
      <c r="B934" s="413"/>
      <c r="C934" s="413"/>
      <c r="D934" s="413"/>
      <c r="E934" s="413"/>
      <c r="F934" s="413"/>
      <c r="G934" s="413"/>
      <c r="H934" s="413"/>
      <c r="I934" s="413"/>
      <c r="J934" s="413"/>
      <c r="K934" s="413"/>
    </row>
    <row r="935" spans="1:11" ht="32.25" customHeight="1">
      <c r="A935" s="413"/>
      <c r="B935" s="413"/>
      <c r="C935" s="413"/>
      <c r="D935" s="413"/>
      <c r="E935" s="413"/>
      <c r="F935" s="413"/>
      <c r="G935" s="413"/>
      <c r="H935" s="413"/>
      <c r="I935" s="413"/>
      <c r="J935" s="413"/>
      <c r="K935" s="413"/>
    </row>
    <row r="936" spans="1:11" ht="32.25" customHeight="1">
      <c r="A936" s="413"/>
      <c r="B936" s="413"/>
      <c r="C936" s="413"/>
      <c r="D936" s="413"/>
      <c r="E936" s="413"/>
      <c r="F936" s="413"/>
      <c r="G936" s="413"/>
      <c r="H936" s="413"/>
      <c r="I936" s="413"/>
      <c r="J936" s="413"/>
      <c r="K936" s="413"/>
    </row>
    <row r="937" spans="1:11" ht="32.25" customHeight="1">
      <c r="A937" s="413"/>
      <c r="B937" s="413"/>
      <c r="C937" s="413"/>
      <c r="D937" s="413"/>
      <c r="E937" s="413"/>
      <c r="F937" s="413"/>
      <c r="G937" s="413"/>
      <c r="H937" s="413"/>
      <c r="I937" s="413"/>
      <c r="J937" s="413"/>
      <c r="K937" s="413"/>
    </row>
    <row r="938" spans="1:11" ht="32.25" customHeight="1">
      <c r="A938" s="413"/>
      <c r="B938" s="413"/>
      <c r="C938" s="413"/>
      <c r="D938" s="413"/>
      <c r="E938" s="413"/>
      <c r="F938" s="413"/>
      <c r="G938" s="413"/>
      <c r="H938" s="413"/>
      <c r="I938" s="413"/>
      <c r="J938" s="413"/>
      <c r="K938" s="413"/>
    </row>
    <row r="939" spans="1:11" ht="32.25" customHeight="1">
      <c r="A939" s="413"/>
      <c r="B939" s="413"/>
      <c r="C939" s="413"/>
      <c r="D939" s="413"/>
      <c r="E939" s="413"/>
      <c r="F939" s="413"/>
      <c r="G939" s="413"/>
      <c r="H939" s="413"/>
      <c r="I939" s="413"/>
      <c r="J939" s="413"/>
      <c r="K939" s="413"/>
    </row>
    <row r="940" spans="1:11" ht="32.25" customHeight="1">
      <c r="A940" s="413"/>
      <c r="B940" s="413"/>
      <c r="C940" s="413"/>
      <c r="D940" s="413"/>
      <c r="E940" s="413"/>
      <c r="F940" s="413"/>
      <c r="G940" s="413"/>
      <c r="H940" s="413"/>
      <c r="I940" s="413"/>
      <c r="J940" s="413"/>
      <c r="K940" s="413"/>
    </row>
    <row r="941" spans="1:11" ht="32.25" customHeight="1">
      <c r="A941" s="413"/>
      <c r="B941" s="413"/>
      <c r="C941" s="413"/>
      <c r="D941" s="413"/>
      <c r="E941" s="413"/>
      <c r="F941" s="413"/>
      <c r="G941" s="413"/>
      <c r="H941" s="413"/>
      <c r="I941" s="413"/>
      <c r="J941" s="413"/>
      <c r="K941" s="413"/>
    </row>
    <row r="942" spans="1:11" ht="32.25" customHeight="1">
      <c r="A942" s="413"/>
      <c r="B942" s="413"/>
      <c r="C942" s="413"/>
      <c r="D942" s="413"/>
      <c r="E942" s="413"/>
      <c r="F942" s="413"/>
      <c r="G942" s="413"/>
      <c r="H942" s="413"/>
      <c r="I942" s="413"/>
      <c r="J942" s="413"/>
      <c r="K942" s="413"/>
    </row>
    <row r="943" spans="1:11" ht="32.25" customHeight="1">
      <c r="A943" s="413"/>
      <c r="B943" s="413"/>
      <c r="C943" s="413"/>
      <c r="D943" s="413"/>
      <c r="E943" s="413"/>
      <c r="F943" s="413"/>
      <c r="G943" s="413"/>
      <c r="H943" s="413"/>
      <c r="I943" s="413"/>
      <c r="J943" s="413"/>
      <c r="K943" s="413"/>
    </row>
    <row r="944" spans="1:11" ht="32.25" customHeight="1">
      <c r="A944" s="413"/>
      <c r="B944" s="413"/>
      <c r="C944" s="413"/>
      <c r="D944" s="413"/>
      <c r="E944" s="413"/>
      <c r="F944" s="413"/>
      <c r="G944" s="413"/>
      <c r="H944" s="413"/>
      <c r="I944" s="413"/>
      <c r="J944" s="413"/>
      <c r="K944" s="413"/>
    </row>
    <row r="945" spans="1:11" ht="32.25" customHeight="1">
      <c r="A945" s="413"/>
      <c r="B945" s="413"/>
      <c r="C945" s="413"/>
      <c r="D945" s="413"/>
      <c r="E945" s="413"/>
      <c r="F945" s="413"/>
      <c r="G945" s="413"/>
      <c r="H945" s="413"/>
      <c r="I945" s="413"/>
      <c r="J945" s="413"/>
      <c r="K945" s="413"/>
    </row>
    <row r="946" spans="1:11" ht="32.25" customHeight="1">
      <c r="A946" s="413"/>
      <c r="B946" s="413"/>
      <c r="C946" s="413"/>
      <c r="D946" s="413"/>
      <c r="E946" s="413"/>
      <c r="F946" s="413"/>
      <c r="G946" s="413"/>
      <c r="H946" s="413"/>
      <c r="I946" s="413"/>
      <c r="J946" s="413"/>
      <c r="K946" s="413"/>
    </row>
    <row r="947" spans="1:11" ht="32.25" customHeight="1">
      <c r="A947" s="413"/>
      <c r="B947" s="413"/>
      <c r="C947" s="413"/>
      <c r="D947" s="413"/>
      <c r="E947" s="413"/>
      <c r="F947" s="413"/>
      <c r="G947" s="413"/>
      <c r="H947" s="413"/>
      <c r="I947" s="413"/>
      <c r="J947" s="413"/>
      <c r="K947" s="413"/>
    </row>
    <row r="948" spans="1:11" ht="32.25" customHeight="1">
      <c r="A948" s="413"/>
      <c r="B948" s="413"/>
      <c r="C948" s="413"/>
      <c r="D948" s="413"/>
      <c r="E948" s="413"/>
      <c r="F948" s="413"/>
      <c r="G948" s="413"/>
      <c r="H948" s="413"/>
      <c r="I948" s="413"/>
      <c r="J948" s="413"/>
      <c r="K948" s="413"/>
    </row>
    <row r="949" spans="1:11" ht="32.25" customHeight="1">
      <c r="A949" s="413"/>
      <c r="B949" s="413"/>
      <c r="C949" s="413"/>
      <c r="D949" s="413"/>
      <c r="E949" s="413"/>
      <c r="F949" s="413"/>
      <c r="G949" s="413"/>
      <c r="H949" s="413"/>
      <c r="I949" s="413"/>
      <c r="J949" s="413"/>
      <c r="K949" s="413"/>
    </row>
    <row r="950" spans="1:11" ht="32.25" customHeight="1">
      <c r="A950" s="413"/>
      <c r="B950" s="413"/>
      <c r="C950" s="413"/>
      <c r="D950" s="413"/>
      <c r="E950" s="413"/>
      <c r="F950" s="413"/>
      <c r="G950" s="413"/>
      <c r="H950" s="413"/>
      <c r="I950" s="413"/>
      <c r="J950" s="413"/>
      <c r="K950" s="413"/>
    </row>
    <row r="951" spans="1:11" ht="32.25" customHeight="1">
      <c r="A951" s="413"/>
      <c r="B951" s="413"/>
      <c r="C951" s="413"/>
      <c r="D951" s="413"/>
      <c r="E951" s="413"/>
      <c r="F951" s="413"/>
      <c r="G951" s="413"/>
      <c r="H951" s="413"/>
      <c r="I951" s="413"/>
      <c r="J951" s="413"/>
      <c r="K951" s="413"/>
    </row>
    <row r="952" spans="1:11" ht="32.25" customHeight="1">
      <c r="A952" s="413"/>
      <c r="B952" s="413"/>
      <c r="C952" s="413"/>
      <c r="D952" s="413"/>
      <c r="E952" s="413"/>
      <c r="F952" s="413"/>
      <c r="G952" s="413"/>
      <c r="H952" s="413"/>
      <c r="I952" s="413"/>
      <c r="J952" s="413"/>
      <c r="K952" s="413"/>
    </row>
    <row r="953" spans="1:11" ht="32.25" customHeight="1">
      <c r="A953" s="413"/>
      <c r="B953" s="413"/>
      <c r="C953" s="413"/>
      <c r="D953" s="413"/>
      <c r="E953" s="413"/>
      <c r="F953" s="413"/>
      <c r="G953" s="413"/>
      <c r="H953" s="413"/>
      <c r="I953" s="413"/>
      <c r="J953" s="413"/>
      <c r="K953" s="413"/>
    </row>
    <row r="954" spans="1:11" ht="32.25" customHeight="1">
      <c r="A954" s="413"/>
      <c r="B954" s="413"/>
      <c r="C954" s="413"/>
      <c r="D954" s="413"/>
      <c r="E954" s="413"/>
      <c r="F954" s="413"/>
      <c r="G954" s="413"/>
      <c r="H954" s="413"/>
      <c r="I954" s="413"/>
      <c r="J954" s="413"/>
      <c r="K954" s="413"/>
    </row>
    <row r="955" spans="1:11" ht="32.25" customHeight="1">
      <c r="A955" s="413"/>
      <c r="B955" s="413"/>
      <c r="C955" s="413"/>
      <c r="D955" s="413"/>
      <c r="E955" s="413"/>
      <c r="F955" s="413"/>
      <c r="G955" s="413"/>
      <c r="H955" s="413"/>
      <c r="I955" s="413"/>
      <c r="J955" s="413"/>
      <c r="K955" s="413"/>
    </row>
    <row r="956" spans="1:11" ht="32.25" customHeight="1">
      <c r="A956" s="413"/>
      <c r="B956" s="413"/>
      <c r="C956" s="413"/>
      <c r="D956" s="413"/>
      <c r="E956" s="413"/>
      <c r="F956" s="413"/>
      <c r="G956" s="413"/>
      <c r="H956" s="413"/>
      <c r="I956" s="413"/>
      <c r="J956" s="413"/>
      <c r="K956" s="413"/>
    </row>
    <row r="957" spans="1:11" ht="32.25" customHeight="1">
      <c r="A957" s="413"/>
      <c r="B957" s="413"/>
      <c r="C957" s="413"/>
      <c r="D957" s="413"/>
      <c r="E957" s="413"/>
      <c r="F957" s="413"/>
      <c r="G957" s="413"/>
      <c r="H957" s="413"/>
      <c r="I957" s="413"/>
      <c r="J957" s="413"/>
      <c r="K957" s="413"/>
    </row>
    <row r="958" spans="1:11" ht="32.25" customHeight="1">
      <c r="A958" s="413"/>
      <c r="B958" s="413"/>
      <c r="C958" s="413"/>
      <c r="D958" s="413"/>
      <c r="E958" s="413"/>
      <c r="F958" s="413"/>
      <c r="G958" s="413"/>
      <c r="H958" s="413"/>
      <c r="I958" s="413"/>
      <c r="J958" s="413"/>
      <c r="K958" s="413"/>
    </row>
    <row r="959" spans="1:11" ht="32.25" customHeight="1">
      <c r="A959" s="413"/>
      <c r="B959" s="413"/>
      <c r="C959" s="413"/>
      <c r="D959" s="413"/>
      <c r="E959" s="413"/>
      <c r="F959" s="413"/>
      <c r="G959" s="413"/>
      <c r="H959" s="413"/>
      <c r="I959" s="413"/>
      <c r="J959" s="413"/>
      <c r="K959" s="413"/>
    </row>
    <row r="960" spans="1:11" ht="32.25" customHeight="1">
      <c r="A960" s="413"/>
      <c r="B960" s="413"/>
      <c r="C960" s="413"/>
      <c r="D960" s="413"/>
      <c r="E960" s="413"/>
      <c r="F960" s="413"/>
      <c r="G960" s="413"/>
      <c r="H960" s="413"/>
      <c r="I960" s="413"/>
      <c r="J960" s="413"/>
      <c r="K960" s="413"/>
    </row>
    <row r="961" spans="1:11" ht="32.25" customHeight="1">
      <c r="A961" s="413"/>
      <c r="B961" s="413"/>
      <c r="C961" s="413"/>
      <c r="D961" s="413"/>
      <c r="E961" s="413"/>
      <c r="F961" s="413"/>
      <c r="G961" s="413"/>
      <c r="H961" s="413"/>
      <c r="I961" s="413"/>
      <c r="J961" s="413"/>
      <c r="K961" s="413"/>
    </row>
    <row r="962" spans="1:11" ht="32.25" customHeight="1">
      <c r="A962" s="413"/>
      <c r="B962" s="413"/>
      <c r="C962" s="413"/>
      <c r="D962" s="413"/>
      <c r="E962" s="413"/>
      <c r="F962" s="413"/>
      <c r="G962" s="413"/>
      <c r="H962" s="413"/>
      <c r="I962" s="413"/>
      <c r="J962" s="413"/>
      <c r="K962" s="413"/>
    </row>
    <row r="963" spans="1:11" ht="32.25" customHeight="1">
      <c r="A963" s="413"/>
      <c r="B963" s="413"/>
      <c r="C963" s="413"/>
      <c r="D963" s="413"/>
      <c r="E963" s="413"/>
      <c r="F963" s="413"/>
      <c r="G963" s="413"/>
      <c r="H963" s="413"/>
      <c r="I963" s="413"/>
      <c r="J963" s="413"/>
      <c r="K963" s="413"/>
    </row>
    <row r="964" spans="1:11" ht="32.25" customHeight="1">
      <c r="A964" s="413"/>
      <c r="B964" s="413"/>
      <c r="C964" s="413"/>
      <c r="D964" s="413"/>
      <c r="E964" s="413"/>
      <c r="F964" s="413"/>
      <c r="G964" s="413"/>
      <c r="H964" s="413"/>
      <c r="I964" s="413"/>
      <c r="J964" s="413"/>
      <c r="K964" s="413"/>
    </row>
    <row r="965" spans="1:11" ht="32.25" customHeight="1">
      <c r="A965" s="413"/>
      <c r="B965" s="413"/>
      <c r="C965" s="413"/>
      <c r="D965" s="413"/>
      <c r="E965" s="413"/>
      <c r="F965" s="413"/>
      <c r="G965" s="413"/>
      <c r="H965" s="413"/>
      <c r="I965" s="413"/>
      <c r="J965" s="413"/>
      <c r="K965" s="413"/>
    </row>
    <row r="966" spans="1:11" ht="32.25" customHeight="1">
      <c r="A966" s="413"/>
      <c r="B966" s="413"/>
      <c r="C966" s="413"/>
      <c r="D966" s="413"/>
      <c r="E966" s="413"/>
      <c r="F966" s="413"/>
      <c r="G966" s="413"/>
      <c r="H966" s="413"/>
      <c r="I966" s="413"/>
      <c r="J966" s="413"/>
      <c r="K966" s="413"/>
    </row>
    <row r="967" spans="1:11" ht="32.25" customHeight="1">
      <c r="A967" s="413"/>
      <c r="B967" s="413"/>
      <c r="C967" s="413"/>
      <c r="D967" s="413"/>
      <c r="E967" s="413"/>
      <c r="F967" s="413"/>
      <c r="G967" s="413"/>
      <c r="H967" s="413"/>
      <c r="I967" s="413"/>
      <c r="J967" s="413"/>
      <c r="K967" s="413"/>
    </row>
    <row r="968" spans="1:11" ht="32.25" customHeight="1">
      <c r="A968" s="413"/>
      <c r="B968" s="413"/>
      <c r="C968" s="413"/>
      <c r="D968" s="413"/>
      <c r="E968" s="413"/>
      <c r="F968" s="413"/>
      <c r="G968" s="413"/>
      <c r="H968" s="413"/>
      <c r="I968" s="413"/>
      <c r="J968" s="413"/>
      <c r="K968" s="413"/>
    </row>
    <row r="969" spans="1:11" ht="32.25" customHeight="1">
      <c r="A969" s="413"/>
      <c r="B969" s="413"/>
      <c r="C969" s="413"/>
      <c r="D969" s="413"/>
      <c r="E969" s="413"/>
      <c r="F969" s="413"/>
      <c r="G969" s="413"/>
      <c r="H969" s="413"/>
      <c r="I969" s="413"/>
      <c r="J969" s="413"/>
      <c r="K969" s="413"/>
    </row>
    <row r="970" spans="1:11" ht="32.25" customHeight="1">
      <c r="A970" s="413"/>
      <c r="B970" s="413"/>
      <c r="C970" s="413"/>
      <c r="D970" s="413"/>
      <c r="E970" s="413"/>
      <c r="F970" s="413"/>
      <c r="G970" s="413"/>
      <c r="H970" s="413"/>
      <c r="I970" s="413"/>
      <c r="J970" s="413"/>
      <c r="K970" s="413"/>
    </row>
    <row r="971" spans="1:11" ht="32.25" customHeight="1">
      <c r="A971" s="413"/>
      <c r="B971" s="413"/>
      <c r="C971" s="413"/>
      <c r="D971" s="413"/>
      <c r="E971" s="413"/>
      <c r="F971" s="413"/>
      <c r="G971" s="413"/>
      <c r="H971" s="413"/>
      <c r="I971" s="413"/>
      <c r="J971" s="413"/>
      <c r="K971" s="413"/>
    </row>
    <row r="972" spans="1:11" ht="32.25" customHeight="1">
      <c r="A972" s="413"/>
      <c r="B972" s="413"/>
      <c r="C972" s="413"/>
      <c r="D972" s="413"/>
      <c r="E972" s="413"/>
      <c r="F972" s="413"/>
      <c r="G972" s="413"/>
      <c r="H972" s="413"/>
      <c r="I972" s="413"/>
      <c r="J972" s="413"/>
      <c r="K972" s="413"/>
    </row>
    <row r="973" spans="1:11" ht="32.25" customHeight="1">
      <c r="A973" s="413"/>
      <c r="B973" s="413"/>
      <c r="C973" s="413"/>
      <c r="D973" s="413"/>
      <c r="E973" s="413"/>
      <c r="F973" s="413"/>
      <c r="G973" s="413"/>
      <c r="H973" s="413"/>
      <c r="I973" s="413"/>
      <c r="J973" s="413"/>
      <c r="K973" s="413"/>
    </row>
    <row r="974" spans="1:11" ht="32.25" customHeight="1">
      <c r="A974" s="413"/>
      <c r="B974" s="413"/>
      <c r="C974" s="413"/>
      <c r="D974" s="413"/>
      <c r="E974" s="413"/>
      <c r="F974" s="413"/>
      <c r="G974" s="413"/>
      <c r="H974" s="413"/>
      <c r="I974" s="413"/>
      <c r="J974" s="413"/>
      <c r="K974" s="413"/>
    </row>
    <row r="975" spans="1:11" ht="32.25" customHeight="1">
      <c r="A975" s="413"/>
      <c r="B975" s="413"/>
      <c r="C975" s="413"/>
      <c r="D975" s="413"/>
      <c r="E975" s="413"/>
      <c r="F975" s="413"/>
      <c r="G975" s="413"/>
      <c r="H975" s="413"/>
      <c r="I975" s="413"/>
      <c r="J975" s="413"/>
      <c r="K975" s="413"/>
    </row>
    <row r="976" spans="1:11" ht="32.25" customHeight="1">
      <c r="A976" s="413"/>
      <c r="B976" s="413"/>
      <c r="C976" s="413"/>
      <c r="D976" s="413"/>
      <c r="E976" s="413"/>
      <c r="F976" s="413"/>
      <c r="G976" s="413"/>
      <c r="H976" s="413"/>
      <c r="I976" s="413"/>
      <c r="J976" s="413"/>
      <c r="K976" s="413"/>
    </row>
    <row r="977" spans="1:11" ht="32.25" customHeight="1">
      <c r="A977" s="413"/>
      <c r="B977" s="413"/>
      <c r="C977" s="413"/>
      <c r="D977" s="413"/>
      <c r="E977" s="413"/>
      <c r="F977" s="413"/>
      <c r="G977" s="413"/>
      <c r="H977" s="413"/>
      <c r="I977" s="413"/>
      <c r="J977" s="413"/>
      <c r="K977" s="413"/>
    </row>
    <row r="978" spans="1:11" ht="32.25" customHeight="1">
      <c r="A978" s="413"/>
      <c r="B978" s="413"/>
      <c r="C978" s="413"/>
      <c r="D978" s="413"/>
      <c r="E978" s="413"/>
      <c r="F978" s="413"/>
      <c r="G978" s="413"/>
      <c r="H978" s="413"/>
      <c r="I978" s="413"/>
      <c r="J978" s="413"/>
      <c r="K978" s="413"/>
    </row>
    <row r="979" spans="1:11" ht="32.25" customHeight="1">
      <c r="A979" s="413"/>
      <c r="B979" s="413"/>
      <c r="C979" s="413"/>
      <c r="D979" s="413"/>
      <c r="E979" s="413"/>
      <c r="F979" s="413"/>
      <c r="G979" s="413"/>
      <c r="H979" s="413"/>
      <c r="I979" s="413"/>
      <c r="J979" s="413"/>
      <c r="K979" s="413"/>
    </row>
    <row r="980" spans="1:11" ht="32.25" customHeight="1">
      <c r="A980" s="413"/>
      <c r="B980" s="413"/>
      <c r="C980" s="413"/>
      <c r="D980" s="413"/>
      <c r="E980" s="413"/>
      <c r="F980" s="413"/>
      <c r="G980" s="413"/>
      <c r="H980" s="413"/>
      <c r="I980" s="413"/>
      <c r="J980" s="413"/>
      <c r="K980" s="413"/>
    </row>
    <row r="981" spans="1:11" ht="32.25" customHeight="1">
      <c r="A981" s="413"/>
      <c r="B981" s="413"/>
      <c r="C981" s="413"/>
      <c r="D981" s="413"/>
      <c r="E981" s="413"/>
      <c r="F981" s="413"/>
      <c r="G981" s="413"/>
      <c r="H981" s="413"/>
      <c r="I981" s="413"/>
      <c r="J981" s="413"/>
      <c r="K981" s="413"/>
    </row>
    <row r="982" spans="1:11" ht="32.25" customHeight="1">
      <c r="A982" s="413"/>
      <c r="B982" s="413"/>
      <c r="C982" s="413"/>
      <c r="D982" s="413"/>
      <c r="E982" s="413"/>
      <c r="F982" s="413"/>
      <c r="G982" s="413"/>
      <c r="H982" s="413"/>
      <c r="I982" s="413"/>
      <c r="J982" s="413"/>
      <c r="K982" s="413"/>
    </row>
    <row r="983" spans="1:11" ht="32.25" customHeight="1">
      <c r="A983" s="413"/>
      <c r="B983" s="413"/>
      <c r="C983" s="413"/>
      <c r="D983" s="413"/>
      <c r="E983" s="413"/>
      <c r="F983" s="413"/>
      <c r="G983" s="413"/>
      <c r="H983" s="413"/>
      <c r="I983" s="413"/>
      <c r="J983" s="413"/>
      <c r="K983" s="413"/>
    </row>
    <row r="984" spans="1:11" ht="32.25" customHeight="1">
      <c r="A984" s="413"/>
      <c r="B984" s="413"/>
      <c r="C984" s="413"/>
      <c r="D984" s="413"/>
      <c r="E984" s="413"/>
      <c r="F984" s="413"/>
      <c r="G984" s="413"/>
      <c r="H984" s="413"/>
      <c r="I984" s="413"/>
      <c r="J984" s="413"/>
      <c r="K984" s="413"/>
    </row>
    <row r="985" spans="1:11" ht="32.25" customHeight="1">
      <c r="A985" s="413"/>
      <c r="B985" s="413"/>
      <c r="C985" s="413"/>
      <c r="D985" s="413"/>
      <c r="E985" s="413"/>
      <c r="F985" s="413"/>
      <c r="G985" s="413"/>
      <c r="H985" s="413"/>
      <c r="I985" s="413"/>
      <c r="J985" s="413"/>
      <c r="K985" s="413"/>
    </row>
    <row r="986" spans="1:11" ht="32.25" customHeight="1">
      <c r="A986" s="413"/>
      <c r="B986" s="413"/>
      <c r="C986" s="413"/>
      <c r="D986" s="413"/>
      <c r="E986" s="413"/>
      <c r="F986" s="413"/>
      <c r="G986" s="413"/>
      <c r="H986" s="413"/>
      <c r="I986" s="413"/>
      <c r="J986" s="413"/>
      <c r="K986" s="413"/>
    </row>
    <row r="987" spans="1:11" ht="32.25" customHeight="1">
      <c r="A987" s="413"/>
      <c r="B987" s="413"/>
      <c r="C987" s="413"/>
      <c r="D987" s="413"/>
      <c r="E987" s="413"/>
      <c r="F987" s="413"/>
      <c r="G987" s="413"/>
      <c r="H987" s="413"/>
      <c r="I987" s="413"/>
      <c r="J987" s="413"/>
      <c r="K987" s="413"/>
    </row>
    <row r="988" spans="1:11" ht="32.25" customHeight="1">
      <c r="A988" s="413"/>
      <c r="B988" s="413"/>
      <c r="C988" s="413"/>
      <c r="D988" s="413"/>
      <c r="E988" s="413"/>
      <c r="F988" s="413"/>
      <c r="G988" s="413"/>
      <c r="H988" s="413"/>
      <c r="I988" s="413"/>
      <c r="J988" s="413"/>
      <c r="K988" s="413"/>
    </row>
    <row r="989" spans="1:11" ht="32.25" customHeight="1">
      <c r="A989" s="413"/>
      <c r="B989" s="413"/>
      <c r="C989" s="413"/>
      <c r="D989" s="413"/>
      <c r="E989" s="413"/>
      <c r="F989" s="413"/>
      <c r="G989" s="413"/>
      <c r="H989" s="413"/>
      <c r="I989" s="413"/>
      <c r="J989" s="413"/>
      <c r="K989" s="413"/>
    </row>
    <row r="990" spans="1:11" ht="32.25" customHeight="1">
      <c r="A990" s="413"/>
      <c r="B990" s="413"/>
      <c r="C990" s="413"/>
      <c r="D990" s="413"/>
      <c r="E990" s="413"/>
      <c r="F990" s="413"/>
      <c r="G990" s="413"/>
      <c r="H990" s="413"/>
      <c r="I990" s="413"/>
      <c r="J990" s="413"/>
      <c r="K990" s="413"/>
    </row>
    <row r="991" spans="1:11" ht="32.25" customHeight="1">
      <c r="A991" s="413"/>
      <c r="B991" s="413"/>
      <c r="C991" s="413"/>
      <c r="D991" s="413"/>
      <c r="E991" s="413"/>
      <c r="F991" s="413"/>
      <c r="G991" s="413"/>
      <c r="H991" s="413"/>
      <c r="I991" s="413"/>
      <c r="J991" s="413"/>
      <c r="K991" s="413"/>
    </row>
    <row r="992" spans="1:11" ht="32.25" customHeight="1">
      <c r="A992" s="413"/>
      <c r="B992" s="413"/>
      <c r="C992" s="413"/>
      <c r="D992" s="413"/>
      <c r="E992" s="413"/>
      <c r="F992" s="413"/>
      <c r="G992" s="413"/>
      <c r="H992" s="413"/>
      <c r="I992" s="413"/>
      <c r="J992" s="413"/>
      <c r="K992" s="413"/>
    </row>
    <row r="993" spans="1:11" ht="32.25" customHeight="1">
      <c r="A993" s="413"/>
      <c r="B993" s="413"/>
      <c r="C993" s="413"/>
      <c r="D993" s="413"/>
      <c r="E993" s="413"/>
      <c r="F993" s="413"/>
      <c r="G993" s="413"/>
      <c r="H993" s="413"/>
      <c r="I993" s="413"/>
      <c r="J993" s="413"/>
      <c r="K993" s="413"/>
    </row>
    <row r="994" spans="1:11" ht="32.25" customHeight="1">
      <c r="A994" s="413"/>
      <c r="B994" s="413"/>
      <c r="C994" s="413"/>
      <c r="D994" s="413"/>
      <c r="E994" s="413"/>
      <c r="F994" s="413"/>
      <c r="G994" s="413"/>
      <c r="H994" s="413"/>
      <c r="I994" s="413"/>
      <c r="J994" s="413"/>
      <c r="K994" s="413"/>
    </row>
    <row r="995" spans="1:11" ht="32.25" customHeight="1">
      <c r="A995" s="413"/>
      <c r="B995" s="413"/>
      <c r="C995" s="413"/>
      <c r="D995" s="413"/>
      <c r="E995" s="413"/>
      <c r="F995" s="413"/>
      <c r="G995" s="413"/>
      <c r="H995" s="413"/>
      <c r="I995" s="413"/>
      <c r="J995" s="413"/>
      <c r="K995" s="413"/>
    </row>
    <row r="996" spans="1:11" ht="32.25" customHeight="1">
      <c r="A996" s="413"/>
      <c r="B996" s="413"/>
      <c r="C996" s="413"/>
      <c r="D996" s="413"/>
      <c r="E996" s="413"/>
      <c r="F996" s="413"/>
      <c r="G996" s="413"/>
      <c r="H996" s="413"/>
      <c r="I996" s="413"/>
      <c r="J996" s="413"/>
      <c r="K996" s="413"/>
    </row>
    <row r="997" spans="1:11" ht="32.25" customHeight="1">
      <c r="A997" s="413"/>
      <c r="B997" s="413"/>
      <c r="C997" s="413"/>
      <c r="D997" s="413"/>
      <c r="E997" s="413"/>
      <c r="F997" s="413"/>
      <c r="G997" s="413"/>
      <c r="H997" s="413"/>
      <c r="I997" s="413"/>
      <c r="J997" s="413"/>
      <c r="K997" s="413"/>
    </row>
    <row r="998" spans="1:11" ht="32.25" customHeight="1">
      <c r="A998" s="413"/>
      <c r="B998" s="413"/>
      <c r="C998" s="413"/>
      <c r="D998" s="413"/>
      <c r="E998" s="413"/>
      <c r="F998" s="413"/>
      <c r="G998" s="413"/>
      <c r="H998" s="413"/>
      <c r="I998" s="413"/>
      <c r="J998" s="413"/>
      <c r="K998" s="413"/>
    </row>
    <row r="999" spans="1:11" ht="32.25" customHeight="1">
      <c r="A999" s="413"/>
      <c r="B999" s="413"/>
      <c r="C999" s="413"/>
      <c r="D999" s="413"/>
      <c r="E999" s="413"/>
      <c r="F999" s="413"/>
      <c r="G999" s="413"/>
      <c r="H999" s="413"/>
      <c r="I999" s="413"/>
      <c r="J999" s="413"/>
      <c r="K999" s="413"/>
    </row>
    <row r="1000" spans="1:11" ht="32.25" customHeight="1">
      <c r="A1000" s="413"/>
      <c r="B1000" s="413"/>
      <c r="C1000" s="413"/>
      <c r="D1000" s="413"/>
      <c r="E1000" s="413"/>
      <c r="F1000" s="413"/>
      <c r="G1000" s="413"/>
      <c r="H1000" s="413"/>
      <c r="I1000" s="413"/>
      <c r="J1000" s="413"/>
      <c r="K1000" s="413"/>
    </row>
  </sheetData>
  <mergeCells count="271">
    <mergeCell ref="B152:J152"/>
    <mergeCell ref="C153:I153"/>
    <mergeCell ref="C154:I154"/>
    <mergeCell ref="C155:I155"/>
    <mergeCell ref="C156:I156"/>
    <mergeCell ref="C98:H98"/>
    <mergeCell ref="C99:H99"/>
    <mergeCell ref="C100:H100"/>
    <mergeCell ref="C101:I101"/>
    <mergeCell ref="C102:I102"/>
    <mergeCell ref="C103:I103"/>
    <mergeCell ref="C104:I104"/>
    <mergeCell ref="C105:I105"/>
    <mergeCell ref="B144:I144"/>
    <mergeCell ref="B145:J145"/>
    <mergeCell ref="B146:J146"/>
    <mergeCell ref="C147:I147"/>
    <mergeCell ref="C148:I148"/>
    <mergeCell ref="C91:I91"/>
    <mergeCell ref="C92:H92"/>
    <mergeCell ref="C93:H93"/>
    <mergeCell ref="C94:H94"/>
    <mergeCell ref="C95:H95"/>
    <mergeCell ref="C96:H96"/>
    <mergeCell ref="C149:I149"/>
    <mergeCell ref="B150:I150"/>
    <mergeCell ref="B151:J151"/>
    <mergeCell ref="B158:J158"/>
    <mergeCell ref="B157:I157"/>
    <mergeCell ref="C164:H164"/>
    <mergeCell ref="B165:H165"/>
    <mergeCell ref="C166:H166"/>
    <mergeCell ref="B167:H167"/>
    <mergeCell ref="B128:J128"/>
    <mergeCell ref="B130:J130"/>
    <mergeCell ref="B131:J131"/>
    <mergeCell ref="C132:I132"/>
    <mergeCell ref="C133:G133"/>
    <mergeCell ref="C134:I134"/>
    <mergeCell ref="C135:I135"/>
    <mergeCell ref="C136:I136"/>
    <mergeCell ref="C137:I137"/>
    <mergeCell ref="C138:I138"/>
    <mergeCell ref="B139:I139"/>
    <mergeCell ref="B140:J140"/>
    <mergeCell ref="B141:J141"/>
    <mergeCell ref="C142:I142"/>
    <mergeCell ref="C143:I143"/>
    <mergeCell ref="B159:J159"/>
    <mergeCell ref="B161:J161"/>
    <mergeCell ref="C162:H162"/>
    <mergeCell ref="B163:H163"/>
    <mergeCell ref="C168:H168"/>
    <mergeCell ref="C169:H169"/>
    <mergeCell ref="C170:H170"/>
    <mergeCell ref="B18:F18"/>
    <mergeCell ref="G18:H18"/>
    <mergeCell ref="I18:J18"/>
    <mergeCell ref="B19:F19"/>
    <mergeCell ref="G19:H19"/>
    <mergeCell ref="I19:J19"/>
    <mergeCell ref="I20:J20"/>
    <mergeCell ref="B20:H20"/>
    <mergeCell ref="B21:J21"/>
    <mergeCell ref="B22:J22"/>
    <mergeCell ref="B23:J23"/>
    <mergeCell ref="B24:J24"/>
    <mergeCell ref="B25:J25"/>
    <mergeCell ref="B26:J26"/>
    <mergeCell ref="C27:H27"/>
    <mergeCell ref="I27:J27"/>
    <mergeCell ref="C28:H28"/>
    <mergeCell ref="I28:J28"/>
    <mergeCell ref="C29:D29"/>
    <mergeCell ref="I29:J29"/>
    <mergeCell ref="I30:J30"/>
    <mergeCell ref="C30:H30"/>
    <mergeCell ref="C31:H31"/>
    <mergeCell ref="I31:J31"/>
    <mergeCell ref="C32:H32"/>
    <mergeCell ref="I32:J32"/>
    <mergeCell ref="G33:H33"/>
    <mergeCell ref="I33:J33"/>
    <mergeCell ref="B2:J2"/>
    <mergeCell ref="B3:J3"/>
    <mergeCell ref="B4:F4"/>
    <mergeCell ref="G4:J4"/>
    <mergeCell ref="B5:F5"/>
    <mergeCell ref="G5:J5"/>
    <mergeCell ref="B6:J6"/>
    <mergeCell ref="B7:J7"/>
    <mergeCell ref="C8:H8"/>
    <mergeCell ref="I8:J8"/>
    <mergeCell ref="C9:H9"/>
    <mergeCell ref="I9:J9"/>
    <mergeCell ref="C10:H10"/>
    <mergeCell ref="I10:J10"/>
    <mergeCell ref="G14:H14"/>
    <mergeCell ref="I14:J14"/>
    <mergeCell ref="C11:H11"/>
    <mergeCell ref="I11:J11"/>
    <mergeCell ref="B12:J12"/>
    <mergeCell ref="B13:F13"/>
    <mergeCell ref="G13:H13"/>
    <mergeCell ref="I13:J13"/>
    <mergeCell ref="B14:F14"/>
    <mergeCell ref="G17:H17"/>
    <mergeCell ref="I17:J17"/>
    <mergeCell ref="B15:F15"/>
    <mergeCell ref="G15:H15"/>
    <mergeCell ref="I15:J15"/>
    <mergeCell ref="B16:F16"/>
    <mergeCell ref="G16:H16"/>
    <mergeCell ref="I16:J16"/>
    <mergeCell ref="B17:F17"/>
    <mergeCell ref="C33:F33"/>
    <mergeCell ref="C34:F34"/>
    <mergeCell ref="G34:H34"/>
    <mergeCell ref="I34:J34"/>
    <mergeCell ref="C35:F35"/>
    <mergeCell ref="G35:H35"/>
    <mergeCell ref="I35:J35"/>
    <mergeCell ref="C36:H36"/>
    <mergeCell ref="I36:J36"/>
    <mergeCell ref="C37:H37"/>
    <mergeCell ref="I37:J37"/>
    <mergeCell ref="C38:H38"/>
    <mergeCell ref="I38:J38"/>
    <mergeCell ref="I39:J39"/>
    <mergeCell ref="C39:H39"/>
    <mergeCell ref="C40:H40"/>
    <mergeCell ref="I40:J40"/>
    <mergeCell ref="C41:H41"/>
    <mergeCell ref="I41:J41"/>
    <mergeCell ref="B42:J42"/>
    <mergeCell ref="B43:J43"/>
    <mergeCell ref="B44:J44"/>
    <mergeCell ref="B45:J45"/>
    <mergeCell ref="C46:H46"/>
    <mergeCell ref="C47:F47"/>
    <mergeCell ref="C48:E48"/>
    <mergeCell ref="F48:H48"/>
    <mergeCell ref="C49:H49"/>
    <mergeCell ref="C50:F50"/>
    <mergeCell ref="G50:H50"/>
    <mergeCell ref="C51:E51"/>
    <mergeCell ref="C52:I52"/>
    <mergeCell ref="C53:I53"/>
    <mergeCell ref="C54:E54"/>
    <mergeCell ref="C55:E55"/>
    <mergeCell ref="C56:I56"/>
    <mergeCell ref="C57:I57"/>
    <mergeCell ref="B58:I58"/>
    <mergeCell ref="C59:I59"/>
    <mergeCell ref="C60:I60"/>
    <mergeCell ref="B61:I61"/>
    <mergeCell ref="B62:J62"/>
    <mergeCell ref="B63:I63"/>
    <mergeCell ref="B64:J64"/>
    <mergeCell ref="B65:J65"/>
    <mergeCell ref="B66:J66"/>
    <mergeCell ref="C114:I114"/>
    <mergeCell ref="C97:I97"/>
    <mergeCell ref="B67:J67"/>
    <mergeCell ref="B68:J68"/>
    <mergeCell ref="C69:I69"/>
    <mergeCell ref="C70:H70"/>
    <mergeCell ref="C71:H71"/>
    <mergeCell ref="B72:I72"/>
    <mergeCell ref="B73:J73"/>
    <mergeCell ref="B74:J74"/>
    <mergeCell ref="B75:J75"/>
    <mergeCell ref="C77:H77"/>
    <mergeCell ref="C78:H78"/>
    <mergeCell ref="C79:H79"/>
    <mergeCell ref="C80:D80"/>
    <mergeCell ref="C81:H81"/>
    <mergeCell ref="C82:H82"/>
    <mergeCell ref="C83:H83"/>
    <mergeCell ref="C84:H84"/>
    <mergeCell ref="C85:H85"/>
    <mergeCell ref="B86:H86"/>
    <mergeCell ref="B88:J88"/>
    <mergeCell ref="B89:J89"/>
    <mergeCell ref="B90:J90"/>
    <mergeCell ref="C188:I188"/>
    <mergeCell ref="C189:I189"/>
    <mergeCell ref="B76:J76"/>
    <mergeCell ref="C120:I120"/>
    <mergeCell ref="C121:I121"/>
    <mergeCell ref="C122:I122"/>
    <mergeCell ref="C123:H123"/>
    <mergeCell ref="B124:I124"/>
    <mergeCell ref="B125:J125"/>
    <mergeCell ref="B126:J126"/>
    <mergeCell ref="B127:J127"/>
    <mergeCell ref="B115:I115"/>
    <mergeCell ref="B116:J116"/>
    <mergeCell ref="B117:J117"/>
    <mergeCell ref="C118:I118"/>
    <mergeCell ref="C119:I119"/>
    <mergeCell ref="C106:I106"/>
    <mergeCell ref="B107:J107"/>
    <mergeCell ref="B108:J108"/>
    <mergeCell ref="B109:J109"/>
    <mergeCell ref="B110:J110"/>
    <mergeCell ref="C111:I111"/>
    <mergeCell ref="C112:I112"/>
    <mergeCell ref="C113:I113"/>
    <mergeCell ref="B180:C182"/>
    <mergeCell ref="D180:J180"/>
    <mergeCell ref="D181:J181"/>
    <mergeCell ref="D182:J182"/>
    <mergeCell ref="B183:J183"/>
    <mergeCell ref="B184:J184"/>
    <mergeCell ref="B185:J185"/>
    <mergeCell ref="B186:J186"/>
    <mergeCell ref="B187:I187"/>
    <mergeCell ref="C171:H171"/>
    <mergeCell ref="C172:H172"/>
    <mergeCell ref="C173:H173"/>
    <mergeCell ref="C174:H174"/>
    <mergeCell ref="C175:H175"/>
    <mergeCell ref="C176:H176"/>
    <mergeCell ref="B177:I177"/>
    <mergeCell ref="B178:J178"/>
    <mergeCell ref="B179:H179"/>
    <mergeCell ref="B208:J208"/>
    <mergeCell ref="B209:J209"/>
    <mergeCell ref="B215:G215"/>
    <mergeCell ref="H215:J215"/>
    <mergeCell ref="B216:J216"/>
    <mergeCell ref="B210:J210"/>
    <mergeCell ref="B211:G211"/>
    <mergeCell ref="H211:J211"/>
    <mergeCell ref="B212:J212"/>
    <mergeCell ref="B213:G213"/>
    <mergeCell ref="H213:J213"/>
    <mergeCell ref="B214:J214"/>
    <mergeCell ref="C190:I190"/>
    <mergeCell ref="C191:I191"/>
    <mergeCell ref="C192:I192"/>
    <mergeCell ref="B193:I193"/>
    <mergeCell ref="C194:I194"/>
    <mergeCell ref="B195:I195"/>
    <mergeCell ref="B196:J196"/>
    <mergeCell ref="B197:J197"/>
    <mergeCell ref="B199:J199"/>
    <mergeCell ref="B200:E200"/>
    <mergeCell ref="F200:G200"/>
    <mergeCell ref="I200:J200"/>
    <mergeCell ref="B201:E201"/>
    <mergeCell ref="F201:G201"/>
    <mergeCell ref="I201:J201"/>
    <mergeCell ref="I203:J203"/>
    <mergeCell ref="I204:J204"/>
    <mergeCell ref="I205:J205"/>
    <mergeCell ref="B205:E205"/>
    <mergeCell ref="F205:G205"/>
    <mergeCell ref="I206:J206"/>
    <mergeCell ref="I207:J207"/>
    <mergeCell ref="B202:E202"/>
    <mergeCell ref="F202:G202"/>
    <mergeCell ref="I202:J202"/>
    <mergeCell ref="B203:E203"/>
    <mergeCell ref="F203:G203"/>
    <mergeCell ref="B204:E204"/>
    <mergeCell ref="F204:G204"/>
    <mergeCell ref="B207:G207"/>
    <mergeCell ref="B206:E206"/>
    <mergeCell ref="F206:G206"/>
  </mergeCells>
  <conditionalFormatting sqref="I49:I50">
    <cfRule type="cellIs" dxfId="54" priority="1" operator="equal">
      <formula>0</formula>
    </cfRule>
  </conditionalFormatting>
  <conditionalFormatting sqref="I48">
    <cfRule type="cellIs" dxfId="53" priority="2" operator="equal">
      <formula>0</formula>
    </cfRule>
  </conditionalFormatting>
  <pageMargins left="0.51181102362204722" right="0.51181102362204722" top="0.78740157480314965" bottom="0.78740157480314965" header="0" footer="0"/>
  <pageSetup scale="75" orientation="portrait" r:id="rId1"/>
  <headerFooter>
    <oddHeader>&amp;L&amp;F&amp;C&amp;A&amp;R&amp;P de &amp;N</oddHeader>
  </headerFooter>
  <rowBreaks count="2" manualBreakCount="2">
    <brk id="140" min="1" max="9" man="1"/>
    <brk id="182" min="1" max="9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K999"/>
  <sheetViews>
    <sheetView zoomScaleNormal="100" zoomScaleSheetLayoutView="45" workbookViewId="0">
      <selection activeCell="J30" sqref="J30"/>
    </sheetView>
  </sheetViews>
  <sheetFormatPr defaultColWidth="14.42578125" defaultRowHeight="15" customHeight="1"/>
  <cols>
    <col min="1" max="1" width="2.85546875" customWidth="1"/>
    <col min="2" max="2" width="74.85546875" customWidth="1"/>
    <col min="3" max="3" width="11.28515625" customWidth="1"/>
    <col min="4" max="4" width="14" customWidth="1"/>
    <col min="5" max="5" width="15" customWidth="1"/>
    <col min="6" max="6" width="24.28515625" customWidth="1"/>
    <col min="7" max="7" width="16.28515625" customWidth="1"/>
    <col min="8" max="8" width="6.7109375" customWidth="1"/>
    <col min="9" max="10" width="7.42578125" customWidth="1"/>
    <col min="11" max="11" width="19.28515625" customWidth="1"/>
  </cols>
  <sheetData>
    <row r="1" spans="1:11">
      <c r="A1" s="389"/>
      <c r="B1" s="899" t="s">
        <v>275</v>
      </c>
      <c r="C1" s="754"/>
      <c r="D1" s="754"/>
      <c r="E1" s="754"/>
      <c r="F1" s="754"/>
      <c r="G1" s="754"/>
      <c r="H1" s="754"/>
      <c r="I1" s="754"/>
      <c r="J1" s="754"/>
      <c r="K1" s="754"/>
    </row>
    <row r="2" spans="1:11" ht="18">
      <c r="A2" s="389"/>
      <c r="B2" s="390"/>
      <c r="C2" s="390"/>
      <c r="D2" s="390"/>
      <c r="E2" s="390"/>
      <c r="F2" s="390"/>
      <c r="G2" s="390"/>
      <c r="H2" s="390"/>
      <c r="I2" s="390"/>
      <c r="J2" s="390"/>
      <c r="K2" s="390"/>
    </row>
    <row r="3" spans="1:11">
      <c r="A3" s="389"/>
      <c r="B3" s="896" t="s">
        <v>276</v>
      </c>
      <c r="C3" s="756"/>
      <c r="D3" s="756"/>
      <c r="E3" s="756"/>
      <c r="F3" s="756"/>
      <c r="G3" s="756"/>
      <c r="H3" s="756"/>
      <c r="I3" s="756"/>
      <c r="J3" s="756"/>
      <c r="K3" s="757"/>
    </row>
    <row r="4" spans="1:11" ht="47.25">
      <c r="A4" s="391"/>
      <c r="B4" s="392" t="s">
        <v>277</v>
      </c>
      <c r="C4" s="392" t="s">
        <v>278</v>
      </c>
      <c r="D4" s="392" t="s">
        <v>279</v>
      </c>
      <c r="E4" s="392" t="s">
        <v>280</v>
      </c>
      <c r="F4" s="392" t="s">
        <v>281</v>
      </c>
      <c r="G4" s="393" t="s">
        <v>282</v>
      </c>
      <c r="H4" s="897" t="s">
        <v>283</v>
      </c>
      <c r="I4" s="756"/>
      <c r="J4" s="756"/>
      <c r="K4" s="757"/>
    </row>
    <row r="5" spans="1:11" ht="15.75">
      <c r="A5" s="389"/>
      <c r="B5" s="394" t="s">
        <v>284</v>
      </c>
      <c r="C5" s="394" t="s">
        <v>285</v>
      </c>
      <c r="D5" s="395">
        <v>24.4</v>
      </c>
      <c r="E5" s="396">
        <f t="shared" ref="E5:E9" si="0">H5*(20/J5)</f>
        <v>4</v>
      </c>
      <c r="F5" s="397">
        <f t="shared" ref="F5:F9" si="1">E5*D5</f>
        <v>97.6</v>
      </c>
      <c r="G5" s="398">
        <f t="shared" ref="G5:G9" si="2">F5/20</f>
        <v>4.88</v>
      </c>
      <c r="H5" s="396">
        <v>2</v>
      </c>
      <c r="I5" s="399" t="s">
        <v>286</v>
      </c>
      <c r="J5" s="399">
        <v>10</v>
      </c>
      <c r="K5" s="399" t="s">
        <v>287</v>
      </c>
    </row>
    <row r="6" spans="1:11" ht="15.75">
      <c r="A6" s="389"/>
      <c r="B6" s="394" t="s">
        <v>288</v>
      </c>
      <c r="C6" s="394" t="s">
        <v>285</v>
      </c>
      <c r="D6" s="395">
        <v>75.900000000000006</v>
      </c>
      <c r="E6" s="396">
        <f t="shared" si="0"/>
        <v>4</v>
      </c>
      <c r="F6" s="397">
        <f t="shared" si="1"/>
        <v>303.60000000000002</v>
      </c>
      <c r="G6" s="398">
        <f t="shared" si="2"/>
        <v>15.180000000000001</v>
      </c>
      <c r="H6" s="396">
        <v>2</v>
      </c>
      <c r="I6" s="399" t="s">
        <v>286</v>
      </c>
      <c r="J6" s="399">
        <v>10</v>
      </c>
      <c r="K6" s="399" t="s">
        <v>287</v>
      </c>
    </row>
    <row r="7" spans="1:11" ht="30.75">
      <c r="A7" s="389"/>
      <c r="B7" s="394" t="s">
        <v>289</v>
      </c>
      <c r="C7" s="394" t="s">
        <v>285</v>
      </c>
      <c r="D7" s="395">
        <v>43.78</v>
      </c>
      <c r="E7" s="396">
        <f t="shared" si="0"/>
        <v>4</v>
      </c>
      <c r="F7" s="397">
        <f t="shared" si="1"/>
        <v>175.12</v>
      </c>
      <c r="G7" s="398">
        <f t="shared" si="2"/>
        <v>8.7560000000000002</v>
      </c>
      <c r="H7" s="396">
        <v>2</v>
      </c>
      <c r="I7" s="399" t="s">
        <v>286</v>
      </c>
      <c r="J7" s="399">
        <v>10</v>
      </c>
      <c r="K7" s="399" t="s">
        <v>287</v>
      </c>
    </row>
    <row r="8" spans="1:11" ht="15.75">
      <c r="A8" s="389"/>
      <c r="B8" s="394" t="s">
        <v>290</v>
      </c>
      <c r="C8" s="394" t="s">
        <v>291</v>
      </c>
      <c r="D8" s="400">
        <v>71.069999999999993</v>
      </c>
      <c r="E8" s="396">
        <f t="shared" si="0"/>
        <v>4</v>
      </c>
      <c r="F8" s="397">
        <f t="shared" si="1"/>
        <v>284.27999999999997</v>
      </c>
      <c r="G8" s="398">
        <f t="shared" si="2"/>
        <v>14.213999999999999</v>
      </c>
      <c r="H8" s="396">
        <v>2</v>
      </c>
      <c r="I8" s="399" t="s">
        <v>286</v>
      </c>
      <c r="J8" s="399">
        <v>10</v>
      </c>
      <c r="K8" s="399" t="s">
        <v>287</v>
      </c>
    </row>
    <row r="9" spans="1:11" ht="30.75">
      <c r="A9" s="389"/>
      <c r="B9" s="394" t="s">
        <v>292</v>
      </c>
      <c r="C9" s="394" t="s">
        <v>293</v>
      </c>
      <c r="D9" s="400">
        <v>25.6</v>
      </c>
      <c r="E9" s="396">
        <f t="shared" si="0"/>
        <v>8</v>
      </c>
      <c r="F9" s="397">
        <f t="shared" si="1"/>
        <v>204.8</v>
      </c>
      <c r="G9" s="398">
        <f t="shared" si="2"/>
        <v>10.24</v>
      </c>
      <c r="H9" s="396">
        <v>4</v>
      </c>
      <c r="I9" s="399" t="s">
        <v>286</v>
      </c>
      <c r="J9" s="399">
        <v>10</v>
      </c>
      <c r="K9" s="399" t="s">
        <v>287</v>
      </c>
    </row>
    <row r="10" spans="1:11" ht="20.25">
      <c r="A10" s="389"/>
      <c r="B10" s="898" t="s">
        <v>294</v>
      </c>
      <c r="C10" s="756"/>
      <c r="D10" s="757"/>
      <c r="E10" s="401"/>
      <c r="F10" s="401">
        <f>SUM(F5:F9)</f>
        <v>1065.4000000000001</v>
      </c>
      <c r="G10" s="402">
        <f>ROUND(F10/30,2)</f>
        <v>35.51</v>
      </c>
      <c r="H10" s="403"/>
      <c r="I10" s="403"/>
      <c r="J10" s="403"/>
      <c r="K10" s="403"/>
    </row>
    <row r="11" spans="1:11">
      <c r="A11" s="404"/>
      <c r="B11" s="405"/>
      <c r="C11" s="405"/>
      <c r="D11" s="405"/>
      <c r="E11" s="405"/>
      <c r="F11" s="405"/>
      <c r="G11" s="405"/>
      <c r="H11" s="405"/>
      <c r="I11" s="406"/>
      <c r="J11" s="406"/>
      <c r="K11" s="406"/>
    </row>
    <row r="12" spans="1:11">
      <c r="A12" s="404"/>
      <c r="B12" s="896" t="s">
        <v>295</v>
      </c>
      <c r="C12" s="756"/>
      <c r="D12" s="756"/>
      <c r="E12" s="756"/>
      <c r="F12" s="756"/>
      <c r="G12" s="756"/>
      <c r="H12" s="756"/>
      <c r="I12" s="756"/>
      <c r="J12" s="756"/>
      <c r="K12" s="757"/>
    </row>
    <row r="13" spans="1:11" ht="36">
      <c r="A13" s="279"/>
      <c r="B13" s="392" t="s">
        <v>277</v>
      </c>
      <c r="C13" s="392" t="s">
        <v>278</v>
      </c>
      <c r="D13" s="392" t="s">
        <v>279</v>
      </c>
      <c r="E13" s="392"/>
      <c r="F13" s="392" t="s">
        <v>281</v>
      </c>
      <c r="G13" s="393" t="s">
        <v>282</v>
      </c>
      <c r="H13" s="897" t="s">
        <v>283</v>
      </c>
      <c r="I13" s="756"/>
      <c r="J13" s="756"/>
      <c r="K13" s="757"/>
    </row>
    <row r="14" spans="1:11" ht="15.75">
      <c r="A14" s="279"/>
      <c r="B14" s="407" t="s">
        <v>296</v>
      </c>
      <c r="C14" s="408" t="s">
        <v>278</v>
      </c>
      <c r="D14" s="409">
        <v>46.93</v>
      </c>
      <c r="E14" s="410">
        <f>H14*(20/J14)</f>
        <v>4</v>
      </c>
      <c r="F14" s="411">
        <f>E14*D14</f>
        <v>187.72</v>
      </c>
      <c r="G14" s="412">
        <f>F14/20</f>
        <v>9.3859999999999992</v>
      </c>
      <c r="H14" s="410">
        <v>2</v>
      </c>
      <c r="I14" s="408" t="s">
        <v>286</v>
      </c>
      <c r="J14" s="408">
        <v>10</v>
      </c>
      <c r="K14" s="408" t="s">
        <v>287</v>
      </c>
    </row>
    <row r="15" spans="1:11" ht="20.25">
      <c r="A15" s="279"/>
      <c r="B15" s="898" t="s">
        <v>294</v>
      </c>
      <c r="C15" s="756"/>
      <c r="D15" s="757"/>
      <c r="E15" s="401"/>
      <c r="F15" s="401">
        <f>SUM(F14)</f>
        <v>187.72</v>
      </c>
      <c r="G15" s="402">
        <f>ROUND(F15/30,2)</f>
        <v>6.26</v>
      </c>
      <c r="H15" s="403"/>
      <c r="I15" s="403"/>
      <c r="J15" s="403"/>
      <c r="K15" s="403"/>
    </row>
    <row r="16" spans="1:11">
      <c r="A16" s="279"/>
      <c r="B16" s="264"/>
      <c r="C16" s="264"/>
      <c r="D16" s="264"/>
      <c r="E16" s="264"/>
      <c r="F16" s="264"/>
      <c r="G16" s="264"/>
      <c r="H16" s="264"/>
      <c r="I16" s="264"/>
      <c r="J16" s="264"/>
      <c r="K16" s="264"/>
    </row>
    <row r="17" spans="1:11">
      <c r="A17" s="279"/>
      <c r="B17" s="896" t="s">
        <v>297</v>
      </c>
      <c r="C17" s="756"/>
      <c r="D17" s="756"/>
      <c r="E17" s="756"/>
      <c r="F17" s="756"/>
      <c r="G17" s="756"/>
      <c r="H17" s="756"/>
      <c r="I17" s="756"/>
      <c r="J17" s="756"/>
      <c r="K17" s="757"/>
    </row>
    <row r="18" spans="1:11" ht="36">
      <c r="A18" s="279"/>
      <c r="B18" s="392" t="s">
        <v>277</v>
      </c>
      <c r="C18" s="392" t="s">
        <v>278</v>
      </c>
      <c r="D18" s="392" t="s">
        <v>279</v>
      </c>
      <c r="E18" s="392"/>
      <c r="F18" s="392" t="s">
        <v>281</v>
      </c>
      <c r="G18" s="393" t="s">
        <v>282</v>
      </c>
      <c r="H18" s="897" t="s">
        <v>283</v>
      </c>
      <c r="I18" s="756"/>
      <c r="J18" s="756"/>
      <c r="K18" s="757"/>
    </row>
    <row r="19" spans="1:11" ht="15.75">
      <c r="A19" s="279"/>
      <c r="B19" s="407" t="s">
        <v>298</v>
      </c>
      <c r="C19" s="408" t="s">
        <v>278</v>
      </c>
      <c r="D19" s="409">
        <v>11.94</v>
      </c>
      <c r="E19" s="410">
        <f>H19*(20/J19)</f>
        <v>1</v>
      </c>
      <c r="F19" s="411">
        <f>H19*D19</f>
        <v>11.94</v>
      </c>
      <c r="G19" s="412">
        <f>F19</f>
        <v>11.94</v>
      </c>
      <c r="H19" s="410">
        <v>1</v>
      </c>
      <c r="I19" s="408" t="s">
        <v>286</v>
      </c>
      <c r="J19" s="408">
        <v>20</v>
      </c>
      <c r="K19" s="408" t="s">
        <v>287</v>
      </c>
    </row>
    <row r="20" spans="1:11" ht="20.25">
      <c r="A20" s="279"/>
      <c r="B20" s="898" t="s">
        <v>294</v>
      </c>
      <c r="C20" s="756"/>
      <c r="D20" s="757"/>
      <c r="E20" s="401"/>
      <c r="F20" s="401">
        <f>SUM(F19)</f>
        <v>11.94</v>
      </c>
      <c r="G20" s="402">
        <f>ROUND(F20/30,2)</f>
        <v>0.4</v>
      </c>
      <c r="H20" s="403"/>
      <c r="I20" s="403"/>
      <c r="J20" s="403"/>
      <c r="K20" s="403"/>
    </row>
    <row r="21" spans="1:11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  <row r="58" spans="1:11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</row>
    <row r="59" spans="1:11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</row>
    <row r="60" spans="1:11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</row>
    <row r="61" spans="1:1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11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</row>
    <row r="63" spans="1:1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</row>
    <row r="64" spans="1:1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</row>
    <row r="65" spans="1:1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</row>
    <row r="66" spans="1:11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</row>
    <row r="67" spans="1:11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</row>
    <row r="68" spans="1:1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</row>
    <row r="69" spans="1:1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</row>
    <row r="70" spans="1:1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</row>
    <row r="71" spans="1:1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</row>
    <row r="72" spans="1:1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</row>
    <row r="73" spans="1:1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</row>
    <row r="74" spans="1:1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</row>
    <row r="75" spans="1:1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  <row r="76" spans="1:1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1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</row>
    <row r="78" spans="1:1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</row>
    <row r="79" spans="1:1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</row>
    <row r="80" spans="1:1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</row>
    <row r="81" spans="1:1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</row>
    <row r="82" spans="1:1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</row>
    <row r="83" spans="1:1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</row>
    <row r="84" spans="1:1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</row>
    <row r="85" spans="1:1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</row>
    <row r="86" spans="1:1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</row>
    <row r="87" spans="1:1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</row>
    <row r="88" spans="1:1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</row>
    <row r="89" spans="1:1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</row>
    <row r="90" spans="1:1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</row>
    <row r="91" spans="1:1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1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</row>
    <row r="93" spans="1:1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</row>
    <row r="94" spans="1:1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</row>
    <row r="95" spans="1:1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</row>
    <row r="96" spans="1:1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8" spans="1:1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</row>
    <row r="99" spans="1:1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</row>
    <row r="102" spans="1:1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</row>
    <row r="103" spans="1:1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</row>
    <row r="104" spans="1:1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</row>
    <row r="105" spans="1:1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</row>
    <row r="106" spans="1:1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1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</row>
    <row r="109" spans="1:1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</row>
    <row r="110" spans="1:1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</row>
    <row r="111" spans="1: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</row>
    <row r="112" spans="1:1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3" spans="1:1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</row>
    <row r="114" spans="1:1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</row>
    <row r="115" spans="1:1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</row>
    <row r="116" spans="1:1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</row>
    <row r="117" spans="1:1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</row>
    <row r="118" spans="1:1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</row>
    <row r="119" spans="1:1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</row>
    <row r="120" spans="1:1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</row>
    <row r="121" spans="1:1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1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</row>
    <row r="123" spans="1:1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</row>
    <row r="124" spans="1:1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</row>
    <row r="125" spans="1:1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</row>
    <row r="126" spans="1:1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</row>
    <row r="127" spans="1:1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</row>
    <row r="128" spans="1:1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</row>
    <row r="129" spans="1:1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</row>
    <row r="130" spans="1:1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</row>
    <row r="131" spans="1:1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</row>
    <row r="132" spans="1:1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</row>
    <row r="133" spans="1:1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</row>
    <row r="134" spans="1:1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</row>
    <row r="135" spans="1:1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</row>
    <row r="136" spans="1:1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37" spans="1:1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</row>
    <row r="138" spans="1:1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</row>
    <row r="139" spans="1:1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</row>
    <row r="140" spans="1:1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</row>
    <row r="141" spans="1:1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</row>
    <row r="142" spans="1:1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</row>
    <row r="143" spans="1:1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</row>
    <row r="144" spans="1:1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</row>
    <row r="145" spans="1:1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</row>
    <row r="146" spans="1:1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</row>
    <row r="147" spans="1:1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</row>
    <row r="148" spans="1:1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</row>
    <row r="149" spans="1:1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</row>
    <row r="150" spans="1:1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</row>
    <row r="151" spans="1:1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52" spans="1:1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</row>
    <row r="153" spans="1:1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</row>
    <row r="154" spans="1:1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</row>
    <row r="155" spans="1:1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</row>
    <row r="156" spans="1:1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</row>
    <row r="157" spans="1:1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</row>
    <row r="158" spans="1:1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</row>
    <row r="159" spans="1:1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</row>
    <row r="160" spans="1:1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</row>
    <row r="161" spans="1:1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</row>
    <row r="162" spans="1:1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</row>
    <row r="163" spans="1:1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</row>
    <row r="164" spans="1:1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</row>
    <row r="165" spans="1:1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</row>
    <row r="166" spans="1:1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  <row r="167" spans="1:1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</row>
    <row r="168" spans="1:1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</row>
    <row r="169" spans="1:1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</row>
    <row r="170" spans="1:1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</row>
    <row r="171" spans="1:1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</row>
    <row r="172" spans="1:1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</row>
    <row r="173" spans="1:1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</row>
    <row r="174" spans="1:1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</row>
    <row r="175" spans="1:1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</row>
    <row r="176" spans="1:1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</row>
    <row r="177" spans="1:1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</row>
    <row r="178" spans="1:1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</row>
    <row r="179" spans="1:1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</row>
    <row r="180" spans="1:1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</row>
    <row r="181" spans="1:1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</row>
    <row r="182" spans="1:1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</row>
    <row r="183" spans="1:1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</row>
    <row r="184" spans="1:1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</row>
    <row r="185" spans="1:1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</row>
    <row r="186" spans="1:1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</row>
    <row r="187" spans="1:1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</row>
    <row r="188" spans="1:1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</row>
    <row r="189" spans="1:1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</row>
    <row r="190" spans="1:1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</row>
    <row r="191" spans="1:1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</row>
    <row r="192" spans="1:1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</row>
    <row r="193" spans="1:1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</row>
    <row r="194" spans="1:1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</row>
    <row r="195" spans="1:1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</row>
    <row r="196" spans="1:1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</row>
    <row r="197" spans="1:1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</row>
    <row r="198" spans="1:1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</row>
    <row r="199" spans="1:1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</row>
    <row r="200" spans="1:1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</row>
    <row r="201" spans="1:1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</row>
    <row r="202" spans="1:1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</row>
    <row r="203" spans="1:1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</row>
    <row r="204" spans="1:1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</row>
    <row r="205" spans="1:1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</row>
    <row r="206" spans="1:1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</row>
    <row r="207" spans="1:1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</row>
    <row r="208" spans="1:1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</row>
    <row r="209" spans="1:1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</row>
    <row r="210" spans="1:1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</row>
    <row r="211" spans="1: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</row>
    <row r="212" spans="1:1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</row>
    <row r="213" spans="1:1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</row>
    <row r="214" spans="1:1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</row>
    <row r="215" spans="1:1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</row>
    <row r="216" spans="1:1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</row>
    <row r="217" spans="1:1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</row>
    <row r="218" spans="1:1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</row>
    <row r="219" spans="1:1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</row>
    <row r="220" spans="1:1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</row>
    <row r="221" spans="1:1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</row>
    <row r="222" spans="1:1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</row>
    <row r="223" spans="1:1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</row>
    <row r="224" spans="1:1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</row>
    <row r="225" spans="1:1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</row>
    <row r="226" spans="1:1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</row>
    <row r="227" spans="1:1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</row>
    <row r="228" spans="1:1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</row>
    <row r="229" spans="1:1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</row>
    <row r="230" spans="1:1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</row>
    <row r="231" spans="1:1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</row>
    <row r="232" spans="1:1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</row>
    <row r="233" spans="1:1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</row>
    <row r="234" spans="1:1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</row>
    <row r="235" spans="1:1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</row>
    <row r="236" spans="1:1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</row>
    <row r="237" spans="1:1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</row>
    <row r="238" spans="1:1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</row>
    <row r="239" spans="1:1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</row>
    <row r="240" spans="1:1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</row>
    <row r="241" spans="1:1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</row>
    <row r="242" spans="1:1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</row>
    <row r="243" spans="1:1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</row>
    <row r="244" spans="1:1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</row>
    <row r="245" spans="1:1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</row>
    <row r="246" spans="1:1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</row>
    <row r="247" spans="1:1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</row>
    <row r="248" spans="1:1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</row>
    <row r="249" spans="1:1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</row>
    <row r="250" spans="1:1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</row>
    <row r="251" spans="1:1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</row>
    <row r="252" spans="1:1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</row>
    <row r="253" spans="1:1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</row>
    <row r="254" spans="1:1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</row>
    <row r="255" spans="1:1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</row>
    <row r="256" spans="1:1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</row>
    <row r="257" spans="1:1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</row>
    <row r="258" spans="1:1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</row>
    <row r="259" spans="1:1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</row>
    <row r="260" spans="1:1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</row>
    <row r="261" spans="1:1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</row>
    <row r="262" spans="1:1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</row>
    <row r="263" spans="1:1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</row>
    <row r="264" spans="1:1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</row>
    <row r="265" spans="1:1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</row>
    <row r="266" spans="1:1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</row>
    <row r="267" spans="1:1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</row>
    <row r="268" spans="1:1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</row>
    <row r="269" spans="1:1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</row>
    <row r="270" spans="1:1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</row>
    <row r="271" spans="1:1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</row>
    <row r="272" spans="1:1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</row>
    <row r="273" spans="1:1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</row>
    <row r="274" spans="1:1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</row>
    <row r="275" spans="1:1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</row>
    <row r="276" spans="1:1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</row>
    <row r="277" spans="1:1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</row>
    <row r="278" spans="1:1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</row>
    <row r="279" spans="1:1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</row>
    <row r="280" spans="1:1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</row>
    <row r="281" spans="1:1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</row>
    <row r="282" spans="1:1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</row>
    <row r="283" spans="1:1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</row>
    <row r="284" spans="1:1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</row>
    <row r="285" spans="1:1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</row>
    <row r="286" spans="1:1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</row>
    <row r="287" spans="1:1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</row>
    <row r="288" spans="1:1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</row>
    <row r="289" spans="1:1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</row>
    <row r="290" spans="1:1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</row>
    <row r="291" spans="1:1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</row>
    <row r="292" spans="1:1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</row>
    <row r="293" spans="1:1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</row>
    <row r="294" spans="1:1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</row>
    <row r="295" spans="1:1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</row>
    <row r="296" spans="1:1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</row>
    <row r="297" spans="1:1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</row>
    <row r="298" spans="1:1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</row>
    <row r="299" spans="1:1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</row>
    <row r="300" spans="1:1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</row>
    <row r="301" spans="1:1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</row>
    <row r="302" spans="1:1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</row>
    <row r="303" spans="1:1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</row>
    <row r="304" spans="1:1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</row>
    <row r="305" spans="1:1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</row>
    <row r="306" spans="1:1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</row>
    <row r="307" spans="1:1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</row>
    <row r="308" spans="1:1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</row>
    <row r="309" spans="1:1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</row>
    <row r="310" spans="1:1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</row>
    <row r="311" spans="1: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</row>
    <row r="312" spans="1:1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</row>
    <row r="313" spans="1:1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</row>
    <row r="314" spans="1:1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</row>
    <row r="315" spans="1:1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</row>
    <row r="316" spans="1:1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</row>
    <row r="317" spans="1:1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</row>
    <row r="318" spans="1:1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</row>
    <row r="319" spans="1:1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</row>
    <row r="320" spans="1:1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</row>
    <row r="321" spans="1:1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</row>
    <row r="322" spans="1:1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</row>
    <row r="323" spans="1:1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</row>
    <row r="324" spans="1:1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</row>
    <row r="325" spans="1:1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</row>
    <row r="326" spans="1:1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</row>
    <row r="327" spans="1:1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</row>
    <row r="328" spans="1:1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</row>
    <row r="329" spans="1:1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</row>
    <row r="330" spans="1:1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</row>
    <row r="331" spans="1:1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</row>
    <row r="332" spans="1:1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</row>
    <row r="333" spans="1:1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</row>
    <row r="334" spans="1:1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</row>
    <row r="335" spans="1:1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</row>
    <row r="336" spans="1:1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</row>
    <row r="337" spans="1:1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</row>
    <row r="338" spans="1:1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</row>
    <row r="339" spans="1:1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</row>
    <row r="340" spans="1:1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</row>
    <row r="341" spans="1:1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</row>
    <row r="342" spans="1:1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</row>
    <row r="343" spans="1:1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</row>
    <row r="344" spans="1:1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</row>
    <row r="345" spans="1:1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</row>
    <row r="346" spans="1:1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</row>
    <row r="347" spans="1:1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</row>
    <row r="348" spans="1:1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</row>
    <row r="349" spans="1:1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</row>
    <row r="350" spans="1:1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</row>
    <row r="351" spans="1:1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</row>
    <row r="352" spans="1:1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</row>
    <row r="353" spans="1:1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</row>
    <row r="354" spans="1:1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</row>
    <row r="355" spans="1:1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</row>
    <row r="356" spans="1:1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</row>
    <row r="357" spans="1:1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</row>
    <row r="358" spans="1:1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</row>
    <row r="359" spans="1:1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</row>
    <row r="360" spans="1:1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</row>
    <row r="361" spans="1:1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</row>
    <row r="362" spans="1:1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</row>
    <row r="363" spans="1:1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</row>
    <row r="364" spans="1:1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</row>
    <row r="365" spans="1:1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</row>
    <row r="366" spans="1:1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</row>
    <row r="367" spans="1:1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</row>
    <row r="368" spans="1:1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</row>
    <row r="369" spans="1:1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</row>
    <row r="370" spans="1:1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</row>
    <row r="371" spans="1:1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</row>
    <row r="372" spans="1:1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</row>
    <row r="373" spans="1:1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</row>
    <row r="374" spans="1:1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</row>
    <row r="375" spans="1:1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</row>
    <row r="376" spans="1:1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</row>
    <row r="377" spans="1:1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</row>
    <row r="378" spans="1:1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</row>
    <row r="379" spans="1:1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</row>
    <row r="380" spans="1:1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</row>
    <row r="381" spans="1:1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</row>
    <row r="382" spans="1:1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</row>
    <row r="383" spans="1:1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</row>
    <row r="384" spans="1:1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</row>
    <row r="385" spans="1:1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</row>
    <row r="386" spans="1:1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</row>
    <row r="387" spans="1:1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</row>
    <row r="388" spans="1:1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</row>
    <row r="389" spans="1:1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</row>
    <row r="390" spans="1:1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</row>
    <row r="391" spans="1:1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</row>
    <row r="392" spans="1:1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</row>
    <row r="393" spans="1:1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</row>
    <row r="394" spans="1:1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</row>
    <row r="395" spans="1:1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</row>
    <row r="396" spans="1:1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</row>
    <row r="397" spans="1:1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</row>
    <row r="398" spans="1:1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</row>
    <row r="399" spans="1:1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</row>
    <row r="400" spans="1:1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</row>
    <row r="401" spans="1:1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</row>
    <row r="402" spans="1:1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</row>
    <row r="403" spans="1:1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</row>
    <row r="404" spans="1:1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</row>
    <row r="405" spans="1:1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</row>
    <row r="406" spans="1:1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</row>
    <row r="407" spans="1:1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</row>
    <row r="408" spans="1:1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</row>
    <row r="409" spans="1:1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</row>
    <row r="410" spans="1:1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</row>
    <row r="411" spans="1: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</row>
    <row r="412" spans="1:1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</row>
    <row r="413" spans="1:1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</row>
    <row r="414" spans="1:1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</row>
    <row r="415" spans="1:1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</row>
    <row r="416" spans="1:1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</row>
    <row r="417" spans="1:1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</row>
    <row r="418" spans="1:1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</row>
    <row r="419" spans="1:1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</row>
    <row r="420" spans="1:1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</row>
    <row r="421" spans="1:1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</row>
    <row r="422" spans="1:1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</row>
    <row r="423" spans="1:1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</row>
    <row r="424" spans="1:1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</row>
    <row r="425" spans="1:1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</row>
    <row r="426" spans="1:1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</row>
    <row r="427" spans="1:1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</row>
    <row r="428" spans="1:1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</row>
    <row r="429" spans="1:1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</row>
    <row r="430" spans="1:1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</row>
    <row r="431" spans="1:1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</row>
    <row r="432" spans="1:1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</row>
    <row r="433" spans="1:1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</row>
    <row r="434" spans="1:1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</row>
    <row r="435" spans="1:1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</row>
    <row r="436" spans="1:1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</row>
    <row r="437" spans="1:1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</row>
    <row r="438" spans="1:1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</row>
    <row r="439" spans="1:1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</row>
    <row r="440" spans="1:1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</row>
    <row r="441" spans="1:1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</row>
    <row r="442" spans="1:1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</row>
    <row r="443" spans="1:1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</row>
    <row r="444" spans="1:1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</row>
    <row r="445" spans="1:1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</row>
    <row r="446" spans="1:1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</row>
    <row r="447" spans="1:1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</row>
    <row r="448" spans="1:1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</row>
    <row r="449" spans="1:1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</row>
    <row r="450" spans="1:1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</row>
    <row r="451" spans="1:1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</row>
    <row r="452" spans="1:1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</row>
    <row r="453" spans="1:1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</row>
    <row r="454" spans="1:1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</row>
    <row r="455" spans="1:1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</row>
    <row r="456" spans="1:1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</row>
    <row r="457" spans="1:1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</row>
    <row r="458" spans="1:1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</row>
    <row r="459" spans="1:1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</row>
    <row r="460" spans="1:1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</row>
    <row r="461" spans="1:1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</row>
    <row r="462" spans="1:1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</row>
    <row r="463" spans="1:1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</row>
    <row r="464" spans="1:1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</row>
    <row r="465" spans="1:1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</row>
    <row r="466" spans="1:1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</row>
    <row r="467" spans="1:1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</row>
    <row r="468" spans="1:1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</row>
    <row r="469" spans="1:1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</row>
    <row r="470" spans="1:1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</row>
    <row r="471" spans="1:1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</row>
    <row r="472" spans="1:1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</row>
    <row r="473" spans="1:1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</row>
    <row r="474" spans="1:1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</row>
    <row r="475" spans="1:1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</row>
    <row r="476" spans="1:1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</row>
    <row r="477" spans="1:1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</row>
    <row r="478" spans="1:1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</row>
    <row r="479" spans="1:1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</row>
    <row r="480" spans="1:1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</row>
    <row r="481" spans="1:1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</row>
    <row r="482" spans="1:1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</row>
    <row r="483" spans="1:1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</row>
    <row r="484" spans="1:1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</row>
    <row r="485" spans="1:1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</row>
    <row r="486" spans="1:1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</row>
    <row r="487" spans="1:1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</row>
    <row r="488" spans="1:1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</row>
    <row r="489" spans="1:1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</row>
    <row r="490" spans="1:1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</row>
    <row r="491" spans="1:1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</row>
    <row r="492" spans="1:1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</row>
    <row r="493" spans="1:1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</row>
    <row r="494" spans="1:1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</row>
    <row r="495" spans="1:1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</row>
    <row r="496" spans="1:1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</row>
    <row r="497" spans="1:1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</row>
    <row r="498" spans="1:1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</row>
    <row r="499" spans="1:1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</row>
    <row r="500" spans="1:1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</row>
    <row r="501" spans="1:1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</row>
    <row r="502" spans="1:1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</row>
    <row r="503" spans="1:1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</row>
    <row r="504" spans="1:1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</row>
    <row r="505" spans="1:1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</row>
    <row r="506" spans="1:1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</row>
    <row r="507" spans="1:1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</row>
    <row r="508" spans="1:1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</row>
    <row r="509" spans="1:1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</row>
    <row r="510" spans="1:1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</row>
    <row r="511" spans="1: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</row>
    <row r="512" spans="1:1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</row>
    <row r="513" spans="1:1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</row>
    <row r="514" spans="1:1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</row>
    <row r="515" spans="1:1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</row>
    <row r="516" spans="1:1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</row>
    <row r="517" spans="1:1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</row>
    <row r="518" spans="1:1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</row>
    <row r="519" spans="1:1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</row>
    <row r="520" spans="1:1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</row>
    <row r="521" spans="1:1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</row>
    <row r="522" spans="1:1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</row>
    <row r="523" spans="1:1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</row>
    <row r="524" spans="1:1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</row>
    <row r="525" spans="1:1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</row>
    <row r="526" spans="1:1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</row>
    <row r="527" spans="1:1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</row>
    <row r="528" spans="1:1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</row>
    <row r="529" spans="1:1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</row>
    <row r="530" spans="1:1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</row>
    <row r="531" spans="1:1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</row>
    <row r="532" spans="1:1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</row>
    <row r="533" spans="1:1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</row>
    <row r="534" spans="1:1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</row>
    <row r="535" spans="1:1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</row>
    <row r="536" spans="1:1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</row>
    <row r="537" spans="1:1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</row>
    <row r="538" spans="1:1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</row>
    <row r="539" spans="1:1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</row>
    <row r="540" spans="1:1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</row>
    <row r="541" spans="1:1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</row>
    <row r="542" spans="1:1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</row>
    <row r="543" spans="1:1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</row>
    <row r="544" spans="1:1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</row>
    <row r="545" spans="1:1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</row>
    <row r="546" spans="1:1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</row>
    <row r="547" spans="1:1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</row>
    <row r="548" spans="1:1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</row>
    <row r="549" spans="1:1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</row>
    <row r="550" spans="1:1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</row>
    <row r="551" spans="1:1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</row>
    <row r="552" spans="1:1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</row>
    <row r="553" spans="1:1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</row>
    <row r="554" spans="1:1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</row>
    <row r="555" spans="1:1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</row>
    <row r="556" spans="1:1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</row>
    <row r="557" spans="1:1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</row>
    <row r="558" spans="1:1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</row>
    <row r="559" spans="1:1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</row>
    <row r="560" spans="1:1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</row>
    <row r="561" spans="1:1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</row>
    <row r="562" spans="1:1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</row>
    <row r="563" spans="1:1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</row>
    <row r="564" spans="1:1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</row>
    <row r="565" spans="1:1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</row>
    <row r="566" spans="1:1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</row>
    <row r="567" spans="1:1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</row>
    <row r="568" spans="1:1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</row>
    <row r="569" spans="1:1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</row>
    <row r="570" spans="1:1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</row>
    <row r="571" spans="1:1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</row>
    <row r="572" spans="1:1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</row>
    <row r="573" spans="1:1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</row>
    <row r="574" spans="1:1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</row>
    <row r="575" spans="1:1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</row>
    <row r="576" spans="1:1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</row>
    <row r="577" spans="1:1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</row>
    <row r="578" spans="1:1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</row>
    <row r="579" spans="1:1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</row>
    <row r="580" spans="1:1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</row>
    <row r="581" spans="1:1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</row>
    <row r="582" spans="1:1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</row>
    <row r="583" spans="1:1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</row>
    <row r="584" spans="1:1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</row>
    <row r="585" spans="1:1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</row>
    <row r="586" spans="1:1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</row>
    <row r="587" spans="1:1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</row>
    <row r="588" spans="1:1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</row>
    <row r="589" spans="1:1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</row>
    <row r="590" spans="1:1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</row>
    <row r="591" spans="1:1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</row>
    <row r="592" spans="1:1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</row>
    <row r="593" spans="1:1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</row>
    <row r="594" spans="1:1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</row>
    <row r="595" spans="1:1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</row>
    <row r="596" spans="1:1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</row>
    <row r="597" spans="1:1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</row>
    <row r="598" spans="1:1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</row>
    <row r="599" spans="1:1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</row>
    <row r="600" spans="1:1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</row>
    <row r="601" spans="1:1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</row>
    <row r="602" spans="1:1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</row>
    <row r="603" spans="1:1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</row>
    <row r="604" spans="1:1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</row>
    <row r="605" spans="1:1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</row>
    <row r="606" spans="1:1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</row>
    <row r="607" spans="1:1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</row>
    <row r="608" spans="1:1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</row>
    <row r="609" spans="1:1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</row>
    <row r="610" spans="1:1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</row>
    <row r="611" spans="1: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</row>
    <row r="612" spans="1:1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</row>
    <row r="613" spans="1:1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</row>
    <row r="614" spans="1:1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</row>
    <row r="615" spans="1:1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</row>
    <row r="616" spans="1:1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</row>
    <row r="617" spans="1:1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</row>
    <row r="618" spans="1:1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</row>
    <row r="619" spans="1:1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</row>
    <row r="620" spans="1:1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</row>
    <row r="621" spans="1:1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</row>
    <row r="622" spans="1:1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</row>
    <row r="623" spans="1:1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</row>
    <row r="624" spans="1:1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</row>
    <row r="625" spans="1:1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</row>
    <row r="626" spans="1:1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</row>
    <row r="627" spans="1:1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</row>
    <row r="628" spans="1:1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</row>
    <row r="629" spans="1:1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</row>
    <row r="630" spans="1:1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</row>
    <row r="631" spans="1:1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</row>
    <row r="632" spans="1:1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</row>
    <row r="633" spans="1:1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</row>
    <row r="634" spans="1:1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</row>
    <row r="635" spans="1:1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</row>
    <row r="636" spans="1:1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</row>
    <row r="637" spans="1:1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</row>
    <row r="638" spans="1:1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</row>
    <row r="639" spans="1:1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</row>
    <row r="640" spans="1:1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</row>
    <row r="641" spans="1:1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</row>
    <row r="642" spans="1:1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</row>
    <row r="643" spans="1:1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</row>
    <row r="644" spans="1:1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</row>
    <row r="645" spans="1:1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</row>
    <row r="646" spans="1:1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</row>
    <row r="647" spans="1:1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</row>
    <row r="648" spans="1:1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</row>
    <row r="649" spans="1:1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</row>
    <row r="650" spans="1:1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</row>
    <row r="651" spans="1:1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</row>
    <row r="652" spans="1:1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</row>
    <row r="653" spans="1:1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</row>
    <row r="654" spans="1:1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</row>
    <row r="655" spans="1:1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</row>
    <row r="656" spans="1:1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</row>
    <row r="657" spans="1:1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</row>
    <row r="658" spans="1:1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</row>
    <row r="659" spans="1:1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</row>
    <row r="660" spans="1:1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</row>
    <row r="661" spans="1:1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</row>
    <row r="662" spans="1:1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</row>
    <row r="663" spans="1:1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</row>
    <row r="664" spans="1:1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</row>
    <row r="665" spans="1:1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</row>
    <row r="666" spans="1:1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</row>
    <row r="667" spans="1:1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</row>
    <row r="668" spans="1:1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</row>
    <row r="669" spans="1:1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</row>
    <row r="670" spans="1:1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</row>
    <row r="671" spans="1:1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</row>
    <row r="672" spans="1:1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</row>
    <row r="673" spans="1:1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</row>
    <row r="674" spans="1:1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</row>
    <row r="675" spans="1:1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</row>
    <row r="676" spans="1:1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</row>
    <row r="677" spans="1:1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</row>
    <row r="678" spans="1:1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</row>
    <row r="679" spans="1:1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</row>
    <row r="680" spans="1:1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</row>
    <row r="681" spans="1:1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</row>
    <row r="682" spans="1:1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</row>
    <row r="683" spans="1:1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</row>
    <row r="684" spans="1:1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</row>
    <row r="685" spans="1:1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</row>
    <row r="686" spans="1:1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</row>
    <row r="687" spans="1:1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</row>
    <row r="688" spans="1:1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</row>
    <row r="689" spans="1:1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</row>
    <row r="690" spans="1:1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</row>
    <row r="691" spans="1:1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</row>
    <row r="692" spans="1:1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</row>
    <row r="693" spans="1:1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</row>
    <row r="694" spans="1:1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</row>
    <row r="695" spans="1:1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</row>
    <row r="696" spans="1:1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</row>
    <row r="697" spans="1:1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</row>
    <row r="698" spans="1:1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</row>
    <row r="699" spans="1:1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</row>
    <row r="700" spans="1:1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</row>
    <row r="701" spans="1:1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</row>
    <row r="702" spans="1:1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</row>
    <row r="703" spans="1:1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</row>
    <row r="704" spans="1:1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</row>
    <row r="705" spans="1:1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</row>
    <row r="706" spans="1:1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</row>
    <row r="707" spans="1:1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</row>
    <row r="708" spans="1:1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</row>
    <row r="709" spans="1:1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</row>
    <row r="710" spans="1:1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</row>
    <row r="711" spans="1: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</row>
    <row r="712" spans="1:1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</row>
    <row r="713" spans="1:1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</row>
    <row r="714" spans="1:1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</row>
    <row r="715" spans="1:1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</row>
    <row r="716" spans="1:1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</row>
    <row r="717" spans="1:1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</row>
    <row r="718" spans="1:1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</row>
    <row r="719" spans="1:1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</row>
    <row r="720" spans="1:1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</row>
    <row r="721" spans="1:1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</row>
    <row r="722" spans="1:1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</row>
    <row r="723" spans="1:1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</row>
    <row r="724" spans="1:1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</row>
    <row r="725" spans="1:1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</row>
    <row r="726" spans="1:1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</row>
    <row r="727" spans="1:1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</row>
    <row r="728" spans="1:1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</row>
    <row r="729" spans="1:1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</row>
    <row r="730" spans="1:1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</row>
    <row r="731" spans="1:1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</row>
    <row r="732" spans="1:1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</row>
    <row r="733" spans="1:1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</row>
    <row r="734" spans="1:1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</row>
    <row r="735" spans="1:1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</row>
    <row r="736" spans="1:1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</row>
    <row r="737" spans="1:1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</row>
    <row r="738" spans="1:1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</row>
    <row r="739" spans="1:1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</row>
    <row r="740" spans="1:1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</row>
    <row r="741" spans="1:1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</row>
    <row r="742" spans="1:1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</row>
    <row r="743" spans="1:1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</row>
    <row r="744" spans="1:1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</row>
    <row r="745" spans="1:1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</row>
    <row r="746" spans="1:1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</row>
    <row r="747" spans="1:1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</row>
    <row r="748" spans="1:1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</row>
    <row r="749" spans="1:1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</row>
    <row r="750" spans="1:1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</row>
    <row r="751" spans="1:1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</row>
    <row r="752" spans="1:1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</row>
    <row r="753" spans="1:1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</row>
    <row r="754" spans="1:1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</row>
    <row r="755" spans="1:1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</row>
    <row r="756" spans="1:1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</row>
    <row r="757" spans="1:1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</row>
    <row r="758" spans="1:1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</row>
    <row r="759" spans="1:1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</row>
    <row r="760" spans="1:1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</row>
    <row r="761" spans="1:1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</row>
    <row r="762" spans="1:1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</row>
    <row r="763" spans="1:1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</row>
    <row r="764" spans="1:1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</row>
    <row r="765" spans="1:1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</row>
    <row r="766" spans="1:1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</row>
    <row r="767" spans="1:1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</row>
    <row r="768" spans="1:1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</row>
    <row r="769" spans="1:1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</row>
    <row r="770" spans="1:1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</row>
    <row r="771" spans="1:1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</row>
    <row r="772" spans="1:1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</row>
    <row r="773" spans="1:1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</row>
    <row r="774" spans="1:1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</row>
    <row r="775" spans="1:1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</row>
    <row r="776" spans="1:1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</row>
    <row r="777" spans="1:1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</row>
    <row r="778" spans="1:1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</row>
    <row r="779" spans="1:1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</row>
    <row r="780" spans="1:1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</row>
    <row r="781" spans="1:1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</row>
    <row r="782" spans="1:1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</row>
    <row r="783" spans="1:1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</row>
    <row r="784" spans="1:1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</row>
    <row r="785" spans="1:1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</row>
    <row r="786" spans="1:1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</row>
    <row r="787" spans="1:1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</row>
    <row r="788" spans="1:1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</row>
    <row r="789" spans="1:1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</row>
    <row r="790" spans="1:1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</row>
    <row r="791" spans="1:1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</row>
    <row r="792" spans="1:1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</row>
    <row r="793" spans="1:1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</row>
    <row r="794" spans="1:1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</row>
    <row r="795" spans="1:1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</row>
    <row r="796" spans="1:1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</row>
    <row r="797" spans="1:1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</row>
    <row r="798" spans="1:1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</row>
    <row r="799" spans="1:1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</row>
    <row r="800" spans="1:1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</row>
    <row r="801" spans="1:1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</row>
    <row r="802" spans="1:1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</row>
    <row r="803" spans="1:1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</row>
    <row r="804" spans="1:1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</row>
    <row r="805" spans="1:1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</row>
    <row r="806" spans="1:1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</row>
    <row r="807" spans="1:1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</row>
    <row r="808" spans="1:1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</row>
    <row r="809" spans="1:1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</row>
    <row r="810" spans="1:1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</row>
    <row r="811" spans="1: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</row>
    <row r="812" spans="1:1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</row>
    <row r="813" spans="1:1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</row>
    <row r="814" spans="1:1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</row>
    <row r="815" spans="1:1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</row>
    <row r="816" spans="1:1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</row>
    <row r="817" spans="1:1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</row>
    <row r="818" spans="1:1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</row>
    <row r="819" spans="1:1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</row>
    <row r="820" spans="1:1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</row>
    <row r="821" spans="1:1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</row>
    <row r="822" spans="1:1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</row>
    <row r="823" spans="1:1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</row>
    <row r="824" spans="1:1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</row>
    <row r="825" spans="1:1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</row>
    <row r="826" spans="1:1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</row>
    <row r="827" spans="1:1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</row>
    <row r="828" spans="1:1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</row>
    <row r="829" spans="1:1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</row>
    <row r="830" spans="1:1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</row>
    <row r="831" spans="1:1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</row>
    <row r="832" spans="1:1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</row>
    <row r="833" spans="1:1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</row>
    <row r="834" spans="1:1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</row>
    <row r="835" spans="1:1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</row>
    <row r="836" spans="1:1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</row>
    <row r="837" spans="1:1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</row>
    <row r="838" spans="1:1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</row>
    <row r="839" spans="1:1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</row>
    <row r="840" spans="1:1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</row>
    <row r="841" spans="1:1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</row>
    <row r="842" spans="1:1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</row>
    <row r="843" spans="1:1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</row>
    <row r="844" spans="1:1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</row>
    <row r="845" spans="1:1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</row>
    <row r="846" spans="1:1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</row>
    <row r="847" spans="1:1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</row>
    <row r="848" spans="1:1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</row>
    <row r="849" spans="1:1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</row>
    <row r="850" spans="1:1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</row>
    <row r="851" spans="1:1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</row>
    <row r="852" spans="1:1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</row>
    <row r="853" spans="1:1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</row>
    <row r="854" spans="1:1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</row>
    <row r="855" spans="1:1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</row>
    <row r="856" spans="1:1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</row>
    <row r="857" spans="1:1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</row>
    <row r="858" spans="1:1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</row>
    <row r="859" spans="1:1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</row>
    <row r="860" spans="1:1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</row>
    <row r="861" spans="1:1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</row>
    <row r="862" spans="1:1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</row>
    <row r="863" spans="1:1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</row>
    <row r="864" spans="1:1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</row>
    <row r="865" spans="1:1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</row>
    <row r="866" spans="1:1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</row>
    <row r="867" spans="1:1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</row>
    <row r="868" spans="1:1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</row>
    <row r="869" spans="1:1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</row>
    <row r="870" spans="1:1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</row>
    <row r="871" spans="1:1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</row>
    <row r="872" spans="1:1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</row>
    <row r="873" spans="1:1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</row>
    <row r="874" spans="1:1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</row>
    <row r="875" spans="1:1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</row>
    <row r="876" spans="1:1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</row>
    <row r="877" spans="1:1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</row>
    <row r="878" spans="1:1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</row>
    <row r="879" spans="1:1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</row>
    <row r="880" spans="1:1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</row>
    <row r="881" spans="1:1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</row>
    <row r="882" spans="1:1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</row>
    <row r="883" spans="1:1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</row>
    <row r="884" spans="1:1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</row>
    <row r="885" spans="1:1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</row>
    <row r="886" spans="1:1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</row>
    <row r="887" spans="1:1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</row>
    <row r="888" spans="1:1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</row>
    <row r="889" spans="1:1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</row>
    <row r="890" spans="1:1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</row>
    <row r="891" spans="1:1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</row>
    <row r="892" spans="1:1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</row>
    <row r="893" spans="1:1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</row>
    <row r="894" spans="1:1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</row>
    <row r="895" spans="1:1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</row>
    <row r="896" spans="1:1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</row>
    <row r="897" spans="1:1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</row>
    <row r="898" spans="1:1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</row>
    <row r="899" spans="1:1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</row>
    <row r="900" spans="1:1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</row>
    <row r="901" spans="1:1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</row>
    <row r="902" spans="1:1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</row>
    <row r="903" spans="1:1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</row>
    <row r="904" spans="1:1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</row>
    <row r="905" spans="1:1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</row>
    <row r="906" spans="1:1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</row>
    <row r="907" spans="1:1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</row>
    <row r="908" spans="1:1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</row>
    <row r="909" spans="1:1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</row>
    <row r="910" spans="1:1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</row>
    <row r="911" spans="1: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</row>
    <row r="912" spans="1:1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</row>
    <row r="913" spans="1:1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</row>
    <row r="914" spans="1:1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</row>
    <row r="915" spans="1:1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</row>
    <row r="916" spans="1:1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</row>
    <row r="917" spans="1:1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</row>
    <row r="918" spans="1:1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</row>
    <row r="919" spans="1:1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</row>
    <row r="920" spans="1:1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</row>
    <row r="921" spans="1:1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</row>
    <row r="922" spans="1:1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</row>
    <row r="923" spans="1:1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</row>
    <row r="924" spans="1:1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</row>
    <row r="925" spans="1:1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</row>
    <row r="926" spans="1:1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</row>
    <row r="927" spans="1:1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</row>
    <row r="928" spans="1:1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</row>
    <row r="929" spans="1:1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</row>
    <row r="930" spans="1:1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</row>
    <row r="931" spans="1:1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</row>
    <row r="932" spans="1:1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</row>
    <row r="933" spans="1:1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</row>
    <row r="934" spans="1:1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</row>
    <row r="935" spans="1:1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</row>
    <row r="936" spans="1:1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</row>
    <row r="937" spans="1:1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</row>
    <row r="938" spans="1:1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</row>
    <row r="939" spans="1:1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</row>
    <row r="940" spans="1:1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</row>
    <row r="941" spans="1:1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</row>
    <row r="942" spans="1:1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</row>
    <row r="943" spans="1:1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</row>
    <row r="944" spans="1:1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</row>
    <row r="945" spans="1:1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</row>
    <row r="946" spans="1:1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</row>
    <row r="947" spans="1:1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</row>
    <row r="948" spans="1:1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</row>
    <row r="949" spans="1:1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</row>
    <row r="950" spans="1:1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</row>
    <row r="951" spans="1:1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</row>
    <row r="952" spans="1:1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</row>
    <row r="953" spans="1:1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</row>
    <row r="954" spans="1:1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</row>
    <row r="955" spans="1:1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</row>
    <row r="956" spans="1:1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</row>
    <row r="957" spans="1:1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</row>
    <row r="958" spans="1:1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</row>
    <row r="959" spans="1:1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</row>
    <row r="960" spans="1:1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</row>
    <row r="961" spans="1:1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</row>
    <row r="962" spans="1:1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</row>
    <row r="963" spans="1:1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</row>
    <row r="964" spans="1:1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</row>
    <row r="965" spans="1:1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</row>
    <row r="966" spans="1:1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</row>
    <row r="967" spans="1:1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</row>
    <row r="968" spans="1:1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</row>
    <row r="969" spans="1:1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</row>
    <row r="970" spans="1:1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</row>
    <row r="971" spans="1:1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</row>
    <row r="972" spans="1:1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</row>
    <row r="973" spans="1:1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</row>
    <row r="974" spans="1:1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</row>
    <row r="975" spans="1:1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</row>
    <row r="976" spans="1:1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</row>
    <row r="977" spans="1:1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</row>
    <row r="978" spans="1:1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</row>
    <row r="979" spans="1:1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</row>
    <row r="980" spans="1:1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</row>
    <row r="981" spans="1:1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</row>
    <row r="982" spans="1:1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</row>
    <row r="983" spans="1:1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</row>
    <row r="984" spans="1:1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</row>
    <row r="985" spans="1:1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</row>
    <row r="986" spans="1:1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</row>
    <row r="987" spans="1:1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</row>
    <row r="988" spans="1:1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</row>
    <row r="989" spans="1:1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</row>
    <row r="990" spans="1:1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</row>
    <row r="991" spans="1:1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</row>
    <row r="992" spans="1:1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</row>
    <row r="993" spans="1:1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</row>
    <row r="994" spans="1:1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</row>
    <row r="995" spans="1:1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</row>
    <row r="996" spans="1:1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</row>
    <row r="997" spans="1:1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</row>
    <row r="998" spans="1:1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</row>
    <row r="999" spans="1:1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</row>
  </sheetData>
  <mergeCells count="10">
    <mergeCell ref="B17:K17"/>
    <mergeCell ref="H18:K18"/>
    <mergeCell ref="B20:D20"/>
    <mergeCell ref="B1:K1"/>
    <mergeCell ref="B3:K3"/>
    <mergeCell ref="H4:K4"/>
    <mergeCell ref="B10:D10"/>
    <mergeCell ref="B12:K12"/>
    <mergeCell ref="H13:K13"/>
    <mergeCell ref="B15:D15"/>
  </mergeCells>
  <pageMargins left="0.51181102362204722" right="0.51181102362204722" top="0.78740157480314965" bottom="0.78740157480314965" header="0" footer="0"/>
  <pageSetup scale="64" fitToHeight="0" orientation="landscape" r:id="rId1"/>
  <headerFooter>
    <oddHeader>&amp;L&amp;F&amp;C&amp;A&amp;R&amp;P de &amp;N</oddHeader>
  </headerFooter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00B050"/>
  </sheetPr>
  <dimension ref="A1:AA1000"/>
  <sheetViews>
    <sheetView zoomScale="85" zoomScaleNormal="85" zoomScaleSheetLayoutView="45" workbookViewId="0">
      <selection activeCell="J30" sqref="J30"/>
    </sheetView>
  </sheetViews>
  <sheetFormatPr defaultColWidth="14.42578125" defaultRowHeight="15" customHeight="1"/>
  <cols>
    <col min="1" max="1" width="1.7109375" customWidth="1"/>
    <col min="2" max="2" width="10.140625" customWidth="1"/>
    <col min="3" max="3" width="42.7109375" customWidth="1"/>
    <col min="4" max="4" width="17.7109375" customWidth="1"/>
    <col min="5" max="5" width="17" customWidth="1"/>
    <col min="6" max="6" width="16.140625" customWidth="1"/>
    <col min="7" max="7" width="19" customWidth="1"/>
    <col min="8" max="8" width="22.28515625" customWidth="1"/>
    <col min="9" max="9" width="21.7109375" customWidth="1"/>
    <col min="10" max="10" width="13" customWidth="1"/>
    <col min="11" max="11" width="22.42578125" customWidth="1"/>
    <col min="12" max="12" width="21.7109375" customWidth="1"/>
    <col min="13" max="13" width="25.7109375" customWidth="1"/>
    <col min="14" max="14" width="17.42578125" hidden="1" customWidth="1"/>
    <col min="15" max="15" width="8.7109375" customWidth="1"/>
    <col min="16" max="16" width="14" customWidth="1"/>
    <col min="17" max="27" width="8.7109375" customWidth="1"/>
  </cols>
  <sheetData>
    <row r="1" spans="1:27">
      <c r="A1" s="346" t="s">
        <v>243</v>
      </c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</row>
    <row r="2" spans="1:27">
      <c r="A2" s="348" t="s">
        <v>243</v>
      </c>
      <c r="B2" s="908" t="s">
        <v>244</v>
      </c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349"/>
      <c r="N2" s="349"/>
      <c r="O2" s="349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</row>
    <row r="3" spans="1:27">
      <c r="A3" s="348" t="s">
        <v>243</v>
      </c>
      <c r="B3" s="350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349"/>
      <c r="N3" s="349"/>
      <c r="O3" s="349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</row>
    <row r="4" spans="1:27" ht="21.75" customHeight="1">
      <c r="A4" s="348" t="s">
        <v>243</v>
      </c>
      <c r="B4" s="909" t="s">
        <v>245</v>
      </c>
      <c r="C4" s="754"/>
      <c r="D4" s="910" t="str">
        <f>'1-ABA-DE-CARREGAMENTO'!C14</f>
        <v xml:space="preserve">ALEGRETE </v>
      </c>
      <c r="E4" s="754"/>
      <c r="F4" s="754"/>
      <c r="G4" s="754"/>
      <c r="H4" s="754"/>
      <c r="I4" s="754"/>
      <c r="J4" s="754"/>
      <c r="K4" s="754"/>
      <c r="L4" s="754"/>
      <c r="M4" s="349"/>
      <c r="N4" s="349"/>
      <c r="O4" s="34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</row>
    <row r="5" spans="1:27" ht="18.75">
      <c r="A5" s="348" t="s">
        <v>243</v>
      </c>
      <c r="B5" s="264"/>
      <c r="C5" s="279"/>
      <c r="D5" s="351"/>
      <c r="E5" s="351"/>
      <c r="F5" s="351"/>
      <c r="G5" s="351"/>
      <c r="H5" s="351"/>
      <c r="I5" s="351"/>
      <c r="J5" s="351"/>
      <c r="K5" s="351"/>
      <c r="L5" s="351"/>
      <c r="M5" s="349"/>
      <c r="N5" s="349"/>
      <c r="O5" s="34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279"/>
    </row>
    <row r="6" spans="1:27" ht="15.75">
      <c r="A6" s="348" t="s">
        <v>243</v>
      </c>
      <c r="B6" s="901" t="s">
        <v>187</v>
      </c>
      <c r="C6" s="801"/>
      <c r="D6" s="911">
        <f>'1-ABA-DE-CARREGAMENTO'!C17</f>
        <v>0</v>
      </c>
      <c r="E6" s="754"/>
      <c r="F6" s="754"/>
      <c r="G6" s="754"/>
      <c r="H6" s="352"/>
      <c r="I6" s="353" t="s">
        <v>246</v>
      </c>
      <c r="J6" s="911">
        <f>'1-ABA-DE-CARREGAMENTO'!C18</f>
        <v>0</v>
      </c>
      <c r="K6" s="754"/>
      <c r="L6" s="754"/>
      <c r="M6" s="349"/>
      <c r="N6" s="349"/>
      <c r="O6" s="349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</row>
    <row r="7" spans="1:27">
      <c r="A7" s="348" t="s">
        <v>243</v>
      </c>
      <c r="B7" s="901" t="s">
        <v>247</v>
      </c>
      <c r="C7" s="754"/>
      <c r="D7" s="900">
        <f>'1-ABA-DE-CARREGAMENTO'!C15</f>
        <v>0</v>
      </c>
      <c r="E7" s="754"/>
      <c r="F7" s="754"/>
      <c r="G7" s="754"/>
      <c r="H7" s="754"/>
      <c r="I7" s="754"/>
      <c r="J7" s="754"/>
      <c r="K7" s="754"/>
      <c r="L7" s="754"/>
      <c r="M7" s="349"/>
      <c r="N7" s="349"/>
      <c r="O7" s="349"/>
      <c r="P7" s="264"/>
      <c r="Q7" s="264"/>
      <c r="R7" s="264"/>
      <c r="S7" s="264"/>
      <c r="T7" s="264"/>
      <c r="U7" s="264"/>
      <c r="V7" s="264"/>
      <c r="W7" s="264"/>
      <c r="X7" s="264"/>
      <c r="Y7" s="264"/>
      <c r="Z7" s="264"/>
      <c r="AA7" s="264"/>
    </row>
    <row r="8" spans="1:27">
      <c r="A8" s="348" t="s">
        <v>243</v>
      </c>
      <c r="B8" s="901" t="s">
        <v>248</v>
      </c>
      <c r="C8" s="754"/>
      <c r="D8" s="900">
        <f>'1-ABA-DE-CARREGAMENTO'!C19</f>
        <v>0</v>
      </c>
      <c r="E8" s="754"/>
      <c r="F8" s="754"/>
      <c r="G8" s="754"/>
      <c r="H8" s="354"/>
      <c r="I8" s="906"/>
      <c r="J8" s="754"/>
      <c r="K8" s="754"/>
      <c r="L8" s="754"/>
      <c r="M8" s="349"/>
      <c r="N8" s="349"/>
      <c r="O8" s="349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</row>
    <row r="9" spans="1:27">
      <c r="A9" s="348" t="s">
        <v>243</v>
      </c>
      <c r="B9" s="901" t="s">
        <v>249</v>
      </c>
      <c r="C9" s="801"/>
      <c r="D9" s="900">
        <f>'1-ABA-DE-CARREGAMENTO'!C21</f>
        <v>0</v>
      </c>
      <c r="E9" s="754"/>
      <c r="F9" s="754"/>
      <c r="G9" s="754"/>
      <c r="H9" s="352"/>
      <c r="I9" s="353" t="s">
        <v>250</v>
      </c>
      <c r="J9" s="907">
        <f>'1-ABA-DE-CARREGAMENTO'!C22</f>
        <v>0</v>
      </c>
      <c r="K9" s="756"/>
      <c r="L9" s="757"/>
      <c r="M9" s="349"/>
      <c r="N9" s="349"/>
      <c r="O9" s="349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64"/>
      <c r="AA9" s="264"/>
    </row>
    <row r="10" spans="1:27">
      <c r="A10" s="348" t="s">
        <v>243</v>
      </c>
      <c r="B10" s="901" t="s">
        <v>251</v>
      </c>
      <c r="C10" s="801"/>
      <c r="D10" s="902">
        <f ca="1">'1-ABA-DE-CARREGAMENTO'!C16</f>
        <v>44830</v>
      </c>
      <c r="E10" s="754"/>
      <c r="F10" s="754"/>
      <c r="G10" s="754"/>
      <c r="H10" s="349"/>
      <c r="I10" s="349"/>
      <c r="J10" s="349"/>
      <c r="K10" s="349"/>
      <c r="L10" s="349"/>
      <c r="M10" s="349"/>
      <c r="N10" s="349"/>
      <c r="O10" s="349"/>
      <c r="P10" s="264"/>
      <c r="Q10" s="264"/>
      <c r="R10" s="264"/>
      <c r="S10" s="264"/>
      <c r="T10" s="264"/>
      <c r="U10" s="264"/>
      <c r="V10" s="264"/>
      <c r="W10" s="264"/>
      <c r="X10" s="264"/>
      <c r="Y10" s="264"/>
      <c r="Z10" s="264"/>
      <c r="AA10" s="264"/>
    </row>
    <row r="11" spans="1:27">
      <c r="A11" s="348" t="s">
        <v>243</v>
      </c>
      <c r="B11" s="264"/>
      <c r="C11" s="349"/>
      <c r="D11" s="349"/>
      <c r="E11" s="349"/>
      <c r="F11" s="349"/>
      <c r="G11" s="349"/>
      <c r="H11" s="349"/>
      <c r="I11" s="349"/>
      <c r="J11" s="349"/>
      <c r="K11" s="349"/>
      <c r="L11" s="349"/>
      <c r="M11" s="349"/>
      <c r="N11" s="349"/>
      <c r="O11" s="349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</row>
    <row r="12" spans="1:27">
      <c r="A12" s="348" t="s">
        <v>243</v>
      </c>
      <c r="B12" s="264"/>
      <c r="C12" s="903" t="str">
        <f>'1-ABA-DE-CARREGAMENTO'!C11</f>
        <v xml:space="preserve"> S E R V I Ç O S    D I V S.   A P O I O   A D M I N I S T R A T I V O .-2</v>
      </c>
      <c r="D12" s="756"/>
      <c r="E12" s="756"/>
      <c r="F12" s="756"/>
      <c r="G12" s="756"/>
      <c r="H12" s="756"/>
      <c r="I12" s="756"/>
      <c r="J12" s="756"/>
      <c r="K12" s="756"/>
      <c r="L12" s="757"/>
      <c r="M12" s="349"/>
      <c r="N12" s="349"/>
      <c r="O12" s="349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</row>
    <row r="13" spans="1:27" ht="60.75">
      <c r="A13" s="348" t="s">
        <v>243</v>
      </c>
      <c r="B13" s="355"/>
      <c r="C13" s="356" t="s">
        <v>252</v>
      </c>
      <c r="D13" s="356" t="s">
        <v>253</v>
      </c>
      <c r="E13" s="356" t="s">
        <v>254</v>
      </c>
      <c r="F13" s="356" t="s">
        <v>255</v>
      </c>
      <c r="G13" s="356" t="s">
        <v>256</v>
      </c>
      <c r="H13" s="357" t="s">
        <v>257</v>
      </c>
      <c r="I13" s="358" t="s">
        <v>258</v>
      </c>
      <c r="J13" s="359" t="s">
        <v>259</v>
      </c>
      <c r="K13" s="360" t="s">
        <v>260</v>
      </c>
      <c r="L13" s="356" t="s">
        <v>261</v>
      </c>
      <c r="M13" s="356" t="s">
        <v>262</v>
      </c>
      <c r="N13" s="349"/>
      <c r="O13" s="349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</row>
    <row r="14" spans="1:27" ht="20.25">
      <c r="A14" s="348" t="s">
        <v>243</v>
      </c>
      <c r="B14" s="904" t="s">
        <v>263</v>
      </c>
      <c r="C14" s="361" t="str">
        <f>'1-ABA-DE-CARREGAMENTO'!C33</f>
        <v>AUX.ENFER_CBO.3222-30_40hs</v>
      </c>
      <c r="D14" s="362">
        <f>'1-ABA-DE-CARREGAMENTO'!C52</f>
        <v>200</v>
      </c>
      <c r="E14" s="363">
        <f>'1-ABA-DE-CARREGAMENTO'!C92</f>
        <v>0</v>
      </c>
      <c r="F14" s="363">
        <f>'1-ABA-DE-CARREGAMENTO'!C93</f>
        <v>1</v>
      </c>
      <c r="G14" s="364">
        <f>'AUX.ENFER_CBO.3222-30_40hs'!J195/F14</f>
        <v>2960.86</v>
      </c>
      <c r="H14" s="365">
        <f t="shared" ref="H14:H25" si="0">G14*F14</f>
        <v>2960.86</v>
      </c>
      <c r="I14" s="366">
        <f t="shared" ref="I14:I25" si="1">H14*E14</f>
        <v>0</v>
      </c>
      <c r="J14" s="363">
        <f>'1-ABA-DE-CARREGAMENTO'!C94</f>
        <v>20</v>
      </c>
      <c r="K14" s="367">
        <f t="shared" ref="K14:K25" si="2">J14*E14</f>
        <v>0</v>
      </c>
      <c r="L14" s="364">
        <f t="shared" ref="L14:L25" si="3">I14*12</f>
        <v>0</v>
      </c>
      <c r="M14" s="368">
        <f t="shared" ref="M14:M25" si="4">I14*J14</f>
        <v>0</v>
      </c>
      <c r="N14" s="369" t="s">
        <v>264</v>
      </c>
      <c r="O14" s="370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</row>
    <row r="15" spans="1:27" ht="20.25">
      <c r="A15" s="348" t="s">
        <v>243</v>
      </c>
      <c r="B15" s="675"/>
      <c r="C15" s="361" t="str">
        <f>'1-ABA-DE-CARREGAMENTO'!D33</f>
        <v>AUX.LICIT_CBO.4110-05_40.hs</v>
      </c>
      <c r="D15" s="371">
        <f>'1-ABA-DE-CARREGAMENTO'!D52</f>
        <v>200</v>
      </c>
      <c r="E15" s="363">
        <f>'1-ABA-DE-CARREGAMENTO'!D92</f>
        <v>1</v>
      </c>
      <c r="F15" s="363">
        <f>'1-ABA-DE-CARREGAMENTO'!D93</f>
        <v>1</v>
      </c>
      <c r="G15" s="372">
        <f>'AUX.LICIT_CBO.4110-05_40.hs'!J195/F15</f>
        <v>4058.94</v>
      </c>
      <c r="H15" s="365">
        <f t="shared" si="0"/>
        <v>4058.94</v>
      </c>
      <c r="I15" s="366">
        <f t="shared" si="1"/>
        <v>4058.94</v>
      </c>
      <c r="J15" s="363">
        <f>'1-ABA-DE-CARREGAMENTO'!D94</f>
        <v>20</v>
      </c>
      <c r="K15" s="367">
        <f t="shared" si="2"/>
        <v>20</v>
      </c>
      <c r="L15" s="364">
        <f t="shared" si="3"/>
        <v>48707.28</v>
      </c>
      <c r="M15" s="368">
        <f t="shared" si="4"/>
        <v>81178.8</v>
      </c>
      <c r="N15" s="369" t="s">
        <v>265</v>
      </c>
      <c r="O15" s="370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</row>
    <row r="16" spans="1:27" ht="20.25">
      <c r="A16" s="348" t="s">
        <v>243</v>
      </c>
      <c r="B16" s="675"/>
      <c r="C16" s="373" t="str">
        <f>'1-ABA-DE-CARREGAMENTO'!E33</f>
        <v>AUX.S.BUC_CBO.3224-15_40hs</v>
      </c>
      <c r="D16" s="371">
        <f>'1-ABA-DE-CARREGAMENTO'!E52</f>
        <v>200</v>
      </c>
      <c r="E16" s="363">
        <f>'1-ABA-DE-CARREGAMENTO'!E92</f>
        <v>1</v>
      </c>
      <c r="F16" s="374">
        <f>'1-ABA-DE-CARREGAMENTO'!E93</f>
        <v>1</v>
      </c>
      <c r="G16" s="372">
        <f>'AUX.S.BUC_CBO.3224-15_40hs'!J195/F16</f>
        <v>4542.8899999999994</v>
      </c>
      <c r="H16" s="365">
        <f t="shared" si="0"/>
        <v>4542.8899999999994</v>
      </c>
      <c r="I16" s="366">
        <f t="shared" si="1"/>
        <v>4542.8899999999994</v>
      </c>
      <c r="J16" s="363">
        <f>'1-ABA-DE-CARREGAMENTO'!E94</f>
        <v>20</v>
      </c>
      <c r="K16" s="367">
        <f t="shared" si="2"/>
        <v>20</v>
      </c>
      <c r="L16" s="364">
        <f t="shared" si="3"/>
        <v>54514.679999999993</v>
      </c>
      <c r="M16" s="368">
        <f t="shared" si="4"/>
        <v>90857.799999999988</v>
      </c>
      <c r="N16" s="369" t="s">
        <v>266</v>
      </c>
      <c r="O16" s="370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</row>
    <row r="17" spans="1:27" ht="20.25">
      <c r="A17" s="348"/>
      <c r="B17" s="675"/>
      <c r="C17" s="373" t="str">
        <f>'1-ABA-DE-CARREGAMENTO'!F33</f>
        <v>INT.LIBRA_CBO.2614-25_20.hs</v>
      </c>
      <c r="D17" s="371">
        <f>'1-ABA-DE-CARREGAMENTO'!F52</f>
        <v>100</v>
      </c>
      <c r="E17" s="363">
        <f>'1-ABA-DE-CARREGAMENTO'!F92</f>
        <v>2</v>
      </c>
      <c r="F17" s="374">
        <f>'1-ABA-DE-CARREGAMENTO'!F93</f>
        <v>2</v>
      </c>
      <c r="G17" s="372">
        <f>'INT.LIBRA_CBO.2614-25_20.hs'!J195/F17</f>
        <v>2483.6</v>
      </c>
      <c r="H17" s="365">
        <f t="shared" si="0"/>
        <v>4967.2</v>
      </c>
      <c r="I17" s="366">
        <f t="shared" si="1"/>
        <v>9934.4</v>
      </c>
      <c r="J17" s="363">
        <f>'1-ABA-DE-CARREGAMENTO'!F94</f>
        <v>20</v>
      </c>
      <c r="K17" s="367">
        <f t="shared" si="2"/>
        <v>40</v>
      </c>
      <c r="L17" s="364">
        <f t="shared" si="3"/>
        <v>119212.79999999999</v>
      </c>
      <c r="M17" s="368">
        <f t="shared" si="4"/>
        <v>198688</v>
      </c>
      <c r="N17" s="369" t="s">
        <v>267</v>
      </c>
      <c r="O17" s="370"/>
      <c r="P17" s="279"/>
      <c r="Q17" s="279"/>
      <c r="R17" s="279"/>
      <c r="S17" s="279"/>
      <c r="T17" s="279"/>
      <c r="U17" s="279"/>
      <c r="V17" s="279"/>
      <c r="W17" s="279"/>
      <c r="X17" s="279"/>
      <c r="Y17" s="279"/>
      <c r="Z17" s="279"/>
      <c r="AA17" s="279"/>
    </row>
    <row r="18" spans="1:27" ht="20.25">
      <c r="A18" s="348"/>
      <c r="B18" s="675"/>
      <c r="C18" s="373" t="str">
        <f>'1-ABA-DE-CARREGAMENTO'!G33</f>
        <v>INT.LIBRA_CBO.2614-25_40.hs</v>
      </c>
      <c r="D18" s="371">
        <f>'1-ABA-DE-CARREGAMENTO'!G52</f>
        <v>200</v>
      </c>
      <c r="E18" s="363">
        <f>'1-ABA-DE-CARREGAMENTO'!G92</f>
        <v>1</v>
      </c>
      <c r="F18" s="374">
        <f>'1-ABA-DE-CARREGAMENTO'!G93</f>
        <v>2</v>
      </c>
      <c r="G18" s="372">
        <f>'INT.LIBRA_CBO.2614-25_40.hs'!J195/F18</f>
        <v>4872.7749999999996</v>
      </c>
      <c r="H18" s="365">
        <f t="shared" si="0"/>
        <v>9745.5499999999993</v>
      </c>
      <c r="I18" s="366">
        <f t="shared" si="1"/>
        <v>9745.5499999999993</v>
      </c>
      <c r="J18" s="363">
        <f>'1-ABA-DE-CARREGAMENTO'!G94</f>
        <v>20</v>
      </c>
      <c r="K18" s="367">
        <f t="shared" si="2"/>
        <v>20</v>
      </c>
      <c r="L18" s="364">
        <f t="shared" si="3"/>
        <v>116946.59999999999</v>
      </c>
      <c r="M18" s="368">
        <f t="shared" si="4"/>
        <v>194911</v>
      </c>
      <c r="N18" s="369" t="s">
        <v>268</v>
      </c>
      <c r="O18" s="370"/>
      <c r="P18" s="279"/>
      <c r="Q18" s="279"/>
      <c r="R18" s="279"/>
      <c r="S18" s="279"/>
      <c r="T18" s="279"/>
      <c r="U18" s="279"/>
      <c r="V18" s="279"/>
      <c r="W18" s="279"/>
      <c r="X18" s="279"/>
      <c r="Y18" s="279"/>
      <c r="Z18" s="279"/>
      <c r="AA18" s="279"/>
    </row>
    <row r="19" spans="1:27" ht="20.25">
      <c r="A19" s="348"/>
      <c r="B19" s="675"/>
      <c r="C19" s="373" t="str">
        <f>'1-ABA-DE-CARREGAMENTO'!H33</f>
        <v>MONITOR_CBO.3341-10_20hs</v>
      </c>
      <c r="D19" s="371">
        <f>'1-ABA-DE-CARREGAMENTO'!H52</f>
        <v>100</v>
      </c>
      <c r="E19" s="363">
        <f>'1-ABA-DE-CARREGAMENTO'!H92</f>
        <v>0</v>
      </c>
      <c r="F19" s="374">
        <f>'1-ABA-DE-CARREGAMENTO'!H93</f>
        <v>1</v>
      </c>
      <c r="G19" s="372">
        <f>'MONITOR_CBO.3341-10_20hs'!J195/F19</f>
        <v>1856.62</v>
      </c>
      <c r="H19" s="365">
        <f t="shared" si="0"/>
        <v>1856.62</v>
      </c>
      <c r="I19" s="366">
        <f t="shared" si="1"/>
        <v>0</v>
      </c>
      <c r="J19" s="363">
        <f>'1-ABA-DE-CARREGAMENTO'!H94</f>
        <v>20</v>
      </c>
      <c r="K19" s="367">
        <f t="shared" si="2"/>
        <v>0</v>
      </c>
      <c r="L19" s="364">
        <f t="shared" si="3"/>
        <v>0</v>
      </c>
      <c r="M19" s="368">
        <f t="shared" si="4"/>
        <v>0</v>
      </c>
      <c r="N19" s="369" t="s">
        <v>269</v>
      </c>
      <c r="O19" s="370"/>
      <c r="P19" s="279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</row>
    <row r="20" spans="1:27" ht="20.25">
      <c r="A20" s="348" t="s">
        <v>243</v>
      </c>
      <c r="B20" s="675"/>
      <c r="C20" s="373" t="str">
        <f>'1-ABA-DE-CARREGAMENTO'!I33</f>
        <v>MONITOR_CBO.3341-10_40hs</v>
      </c>
      <c r="D20" s="371">
        <f>'1-ABA-DE-CARREGAMENTO'!I52</f>
        <v>200</v>
      </c>
      <c r="E20" s="363">
        <f>'1-ABA-DE-CARREGAMENTO'!I92</f>
        <v>1</v>
      </c>
      <c r="F20" s="374">
        <f>'1-ABA-DE-CARREGAMENTO'!I93</f>
        <v>1</v>
      </c>
      <c r="G20" s="372">
        <f>'MONITOR_CBO.3341-10_40hs'!J195/F20</f>
        <v>3442.7200000000003</v>
      </c>
      <c r="H20" s="365">
        <f t="shared" si="0"/>
        <v>3442.7200000000003</v>
      </c>
      <c r="I20" s="366">
        <f t="shared" si="1"/>
        <v>3442.7200000000003</v>
      </c>
      <c r="J20" s="363">
        <f>'1-ABA-DE-CARREGAMENTO'!I94</f>
        <v>20</v>
      </c>
      <c r="K20" s="367">
        <f t="shared" si="2"/>
        <v>20</v>
      </c>
      <c r="L20" s="364">
        <f t="shared" si="3"/>
        <v>41312.639999999999</v>
      </c>
      <c r="M20" s="368">
        <f t="shared" si="4"/>
        <v>68854.400000000009</v>
      </c>
      <c r="N20" s="369" t="s">
        <v>270</v>
      </c>
      <c r="O20" s="370"/>
      <c r="P20" s="279"/>
      <c r="Q20" s="279"/>
      <c r="R20" s="279"/>
      <c r="S20" s="279"/>
      <c r="T20" s="279"/>
      <c r="U20" s="279"/>
      <c r="V20" s="279"/>
      <c r="W20" s="279"/>
      <c r="X20" s="279"/>
      <c r="Y20" s="279"/>
      <c r="Z20" s="279"/>
      <c r="AA20" s="279"/>
    </row>
    <row r="21" spans="1:27" ht="20.25">
      <c r="A21" s="348" t="s">
        <v>243</v>
      </c>
      <c r="B21" s="675"/>
      <c r="C21" s="373" t="str">
        <f>'1-ABA-DE-CARREGAMENTO'!J33</f>
        <v>PSICOPED_CBO.2394-25_20hs</v>
      </c>
      <c r="D21" s="371">
        <f>'1-ABA-DE-CARREGAMENTO'!J52</f>
        <v>100</v>
      </c>
      <c r="E21" s="363">
        <f>'1-ABA-DE-CARREGAMENTO'!J92</f>
        <v>0</v>
      </c>
      <c r="F21" s="374">
        <f>'1-ABA-DE-CARREGAMENTO'!J93</f>
        <v>1</v>
      </c>
      <c r="G21" s="372">
        <f>'PSICOPED_CBO.2394-25_20hs'!J195/F21</f>
        <v>4727.5300000000007</v>
      </c>
      <c r="H21" s="365">
        <f t="shared" si="0"/>
        <v>4727.5300000000007</v>
      </c>
      <c r="I21" s="366">
        <f t="shared" si="1"/>
        <v>0</v>
      </c>
      <c r="J21" s="363">
        <f>'1-ABA-DE-CARREGAMENTO'!J94</f>
        <v>20</v>
      </c>
      <c r="K21" s="367">
        <f t="shared" si="2"/>
        <v>0</v>
      </c>
      <c r="L21" s="364">
        <f t="shared" si="3"/>
        <v>0</v>
      </c>
      <c r="M21" s="368">
        <f t="shared" si="4"/>
        <v>0</v>
      </c>
      <c r="N21" s="369" t="s">
        <v>271</v>
      </c>
      <c r="O21" s="370"/>
      <c r="P21" s="279"/>
      <c r="Q21" s="279"/>
      <c r="R21" s="279"/>
      <c r="S21" s="279"/>
      <c r="T21" s="279"/>
      <c r="U21" s="279"/>
      <c r="V21" s="279"/>
      <c r="W21" s="279"/>
      <c r="X21" s="279"/>
      <c r="Y21" s="279"/>
      <c r="Z21" s="279"/>
      <c r="AA21" s="279"/>
    </row>
    <row r="22" spans="1:27" ht="20.25">
      <c r="A22" s="348"/>
      <c r="B22" s="675"/>
      <c r="C22" s="373" t="str">
        <f>'1-ABA-DE-CARREGAMENTO'!K33</f>
        <v>PSICOPED_CBO.2394-25_40hs</v>
      </c>
      <c r="D22" s="371">
        <f>'1-ABA-DE-CARREGAMENTO'!K52</f>
        <v>200</v>
      </c>
      <c r="E22" s="363">
        <f>'1-ABA-DE-CARREGAMENTO'!K92</f>
        <v>1</v>
      </c>
      <c r="F22" s="374">
        <f>'1-ABA-DE-CARREGAMENTO'!K93</f>
        <v>1</v>
      </c>
      <c r="G22" s="372">
        <f>'PSICOPED_CBO.2394-25_40hs'!J195/F22</f>
        <v>9639.7200000000012</v>
      </c>
      <c r="H22" s="365">
        <f t="shared" si="0"/>
        <v>9639.7200000000012</v>
      </c>
      <c r="I22" s="366">
        <f t="shared" si="1"/>
        <v>9639.7200000000012</v>
      </c>
      <c r="J22" s="363">
        <f>'1-ABA-DE-CARREGAMENTO'!K94</f>
        <v>20</v>
      </c>
      <c r="K22" s="367">
        <f t="shared" si="2"/>
        <v>20</v>
      </c>
      <c r="L22" s="364">
        <f t="shared" si="3"/>
        <v>115676.64000000001</v>
      </c>
      <c r="M22" s="368">
        <f t="shared" si="4"/>
        <v>192794.40000000002</v>
      </c>
      <c r="N22" s="369" t="s">
        <v>272</v>
      </c>
      <c r="O22" s="370"/>
      <c r="P22" s="279"/>
      <c r="Q22" s="279"/>
      <c r="R22" s="279"/>
      <c r="S22" s="279"/>
      <c r="T22" s="279"/>
      <c r="U22" s="279"/>
      <c r="V22" s="279"/>
      <c r="W22" s="279"/>
      <c r="X22" s="279"/>
      <c r="Y22" s="279"/>
      <c r="Z22" s="279"/>
      <c r="AA22" s="279"/>
    </row>
    <row r="23" spans="1:27" ht="20.25">
      <c r="A23" s="348"/>
      <c r="B23" s="675"/>
      <c r="C23" s="373" t="str">
        <f>'1-ABA-DE-CARREGAMENTO'!L33</f>
        <v>AUX.S.BUC_CBO.3224-15_20hs</v>
      </c>
      <c r="D23" s="371">
        <f>'1-ABA-DE-CARREGAMENTO'!L52</f>
        <v>100</v>
      </c>
      <c r="E23" s="363">
        <f>'1-ABA-DE-CARREGAMENTO'!L92</f>
        <v>0</v>
      </c>
      <c r="F23" s="374">
        <f>'1-ABA-DE-CARREGAMENTO'!L93</f>
        <v>1</v>
      </c>
      <c r="G23" s="372">
        <f>'AUX.S.BUC_CBO.3224-15_20hs'!J195/F23</f>
        <v>2541.0100000000002</v>
      </c>
      <c r="H23" s="365">
        <f t="shared" si="0"/>
        <v>2541.0100000000002</v>
      </c>
      <c r="I23" s="366">
        <f t="shared" si="1"/>
        <v>0</v>
      </c>
      <c r="J23" s="363">
        <f>'1-ABA-DE-CARREGAMENTO'!L94</f>
        <v>20</v>
      </c>
      <c r="K23" s="367">
        <f t="shared" si="2"/>
        <v>0</v>
      </c>
      <c r="L23" s="364">
        <f t="shared" si="3"/>
        <v>0</v>
      </c>
      <c r="M23" s="368">
        <f t="shared" si="4"/>
        <v>0</v>
      </c>
      <c r="N23" s="369" t="s">
        <v>273</v>
      </c>
      <c r="O23" s="370"/>
      <c r="P23" s="279"/>
      <c r="Q23" s="279"/>
      <c r="R23" s="279"/>
      <c r="S23" s="279"/>
      <c r="T23" s="279"/>
      <c r="U23" s="279"/>
      <c r="V23" s="279"/>
      <c r="W23" s="279"/>
      <c r="X23" s="279"/>
      <c r="Y23" s="279"/>
      <c r="Z23" s="279"/>
      <c r="AA23" s="279"/>
    </row>
    <row r="24" spans="1:27" ht="20.25" hidden="1">
      <c r="A24" s="348" t="s">
        <v>243</v>
      </c>
      <c r="B24" s="675"/>
      <c r="C24" s="373" t="str">
        <f>'1-ABA-DE-CARREGAMENTO'!M33</f>
        <v>A NÃO TEM MAIS POSTOS-88</v>
      </c>
      <c r="D24" s="371">
        <f>'1-ABA-DE-CARREGAMENTO'!M52</f>
        <v>0</v>
      </c>
      <c r="E24" s="363">
        <f>'1-ABA-DE-CARREGAMENTO'!M92</f>
        <v>0</v>
      </c>
      <c r="F24" s="374">
        <f>'1-ABA-DE-CARREGAMENTO'!M93</f>
        <v>1</v>
      </c>
      <c r="G24" s="372">
        <f>'A NÃO TEM MAIS POSTOS-88'!J195/F24</f>
        <v>898.22</v>
      </c>
      <c r="H24" s="375">
        <f t="shared" si="0"/>
        <v>898.22</v>
      </c>
      <c r="I24" s="366">
        <f t="shared" si="1"/>
        <v>0</v>
      </c>
      <c r="J24" s="363">
        <f>'1-ABA-DE-CARREGAMENTO'!M94</f>
        <v>20</v>
      </c>
      <c r="K24" s="367">
        <f t="shared" si="2"/>
        <v>0</v>
      </c>
      <c r="L24" s="364">
        <f t="shared" si="3"/>
        <v>0</v>
      </c>
      <c r="M24" s="368">
        <f t="shared" si="4"/>
        <v>0</v>
      </c>
      <c r="N24" s="370"/>
      <c r="O24" s="370"/>
      <c r="P24" s="279"/>
      <c r="Q24" s="279"/>
      <c r="R24" s="279"/>
      <c r="S24" s="279"/>
      <c r="T24" s="279"/>
      <c r="U24" s="279"/>
      <c r="V24" s="279"/>
      <c r="W24" s="279"/>
      <c r="X24" s="279"/>
      <c r="Y24" s="279"/>
      <c r="Z24" s="279"/>
      <c r="AA24" s="279"/>
    </row>
    <row r="25" spans="1:27" ht="20.25" hidden="1">
      <c r="A25" s="348" t="s">
        <v>243</v>
      </c>
      <c r="B25" s="675"/>
      <c r="C25" s="373" t="str">
        <f>'1-ABA-DE-CARREGAMENTO'!N33</f>
        <v>A NÃO TEM MAIS POSTOS-99</v>
      </c>
      <c r="D25" s="371">
        <f>'1-ABA-DE-CARREGAMENTO'!N52</f>
        <v>0</v>
      </c>
      <c r="E25" s="363">
        <f>'1-ABA-DE-CARREGAMENTO'!N92</f>
        <v>0</v>
      </c>
      <c r="F25" s="374">
        <f>'1-ABA-DE-CARREGAMENTO'!N93</f>
        <v>1</v>
      </c>
      <c r="G25" s="372">
        <f>'A NÃO TEM MAIS POSTOS-99'!J195/F25</f>
        <v>909.11</v>
      </c>
      <c r="H25" s="375">
        <f t="shared" si="0"/>
        <v>909.11</v>
      </c>
      <c r="I25" s="366">
        <f t="shared" si="1"/>
        <v>0</v>
      </c>
      <c r="J25" s="363">
        <f>'1-ABA-DE-CARREGAMENTO'!N94</f>
        <v>20</v>
      </c>
      <c r="K25" s="367">
        <f t="shared" si="2"/>
        <v>0</v>
      </c>
      <c r="L25" s="364">
        <f t="shared" si="3"/>
        <v>0</v>
      </c>
      <c r="M25" s="368">
        <f t="shared" si="4"/>
        <v>0</v>
      </c>
      <c r="N25" s="370"/>
      <c r="O25" s="370"/>
      <c r="P25" s="279"/>
      <c r="Q25" s="279"/>
      <c r="R25" s="279"/>
      <c r="S25" s="279"/>
      <c r="T25" s="279"/>
      <c r="U25" s="279"/>
      <c r="V25" s="279"/>
      <c r="W25" s="279"/>
      <c r="X25" s="279"/>
      <c r="Y25" s="279"/>
      <c r="Z25" s="279"/>
      <c r="AA25" s="279"/>
    </row>
    <row r="26" spans="1:27" ht="40.5">
      <c r="A26" s="348" t="s">
        <v>243</v>
      </c>
      <c r="B26" s="905"/>
      <c r="C26" s="376" t="s">
        <v>274</v>
      </c>
      <c r="D26" s="376"/>
      <c r="E26" s="377">
        <f>SUM(E14:E25)</f>
        <v>7</v>
      </c>
      <c r="F26" s="378"/>
      <c r="G26" s="379"/>
      <c r="H26" s="379"/>
      <c r="I26" s="380">
        <f>SUM(I14:I25)</f>
        <v>41364.22</v>
      </c>
      <c r="J26" s="381"/>
      <c r="K26" s="381"/>
      <c r="L26" s="382">
        <f t="shared" ref="L26:M26" si="5">SUM(L14:L25)</f>
        <v>496370.64</v>
      </c>
      <c r="M26" s="383">
        <f t="shared" si="5"/>
        <v>827284.4</v>
      </c>
      <c r="N26" s="384"/>
      <c r="O26" s="384"/>
      <c r="P26" s="287"/>
      <c r="Q26" s="287"/>
      <c r="R26" s="287"/>
      <c r="S26" s="287"/>
      <c r="T26" s="287"/>
      <c r="U26" s="287"/>
      <c r="V26" s="287"/>
      <c r="W26" s="287"/>
      <c r="X26" s="287"/>
      <c r="Y26" s="287"/>
      <c r="Z26" s="287"/>
      <c r="AA26" s="287"/>
    </row>
    <row r="27" spans="1:27" ht="27.75" customHeight="1">
      <c r="A27" s="346" t="s">
        <v>243</v>
      </c>
      <c r="B27" s="385"/>
      <c r="C27" s="386"/>
      <c r="D27" s="386"/>
      <c r="E27" s="387"/>
      <c r="F27" s="387"/>
      <c r="G27" s="386"/>
      <c r="H27" s="386"/>
      <c r="I27" s="388"/>
      <c r="J27" s="388"/>
      <c r="K27" s="388"/>
      <c r="L27" s="388"/>
      <c r="M27" s="347"/>
      <c r="N27" s="347"/>
      <c r="O27" s="347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customHeight="1">
      <c r="A28" s="346"/>
      <c r="C28" s="347"/>
      <c r="D28" s="347"/>
      <c r="E28" s="347"/>
      <c r="F28" s="347"/>
      <c r="G28" s="347"/>
      <c r="H28" s="347"/>
      <c r="I28" s="347"/>
      <c r="J28" s="347"/>
      <c r="K28" s="347"/>
      <c r="L28" s="347"/>
      <c r="M28" s="347"/>
      <c r="N28" s="347"/>
      <c r="O28" s="347"/>
    </row>
    <row r="29" spans="1:27" ht="15.75" customHeight="1">
      <c r="A29" s="346"/>
      <c r="C29" s="347"/>
      <c r="D29" s="347"/>
      <c r="E29" s="347"/>
      <c r="F29" s="347"/>
      <c r="G29" s="347"/>
      <c r="H29" s="347"/>
      <c r="I29" s="347"/>
      <c r="J29" s="347"/>
      <c r="K29" s="347"/>
      <c r="L29" s="347"/>
      <c r="M29" s="347"/>
      <c r="N29" s="347"/>
      <c r="O29" s="347"/>
    </row>
    <row r="30" spans="1:27" ht="15.75" customHeight="1">
      <c r="A30" s="346"/>
      <c r="C30" s="347"/>
      <c r="D30" s="347"/>
      <c r="E30" s="347"/>
      <c r="F30" s="347"/>
      <c r="G30" s="347"/>
      <c r="H30" s="347"/>
      <c r="I30" s="347"/>
      <c r="J30" s="347"/>
      <c r="K30" s="347"/>
      <c r="L30" s="347"/>
      <c r="M30" s="347"/>
      <c r="N30" s="347"/>
      <c r="O30" s="347"/>
    </row>
    <row r="31" spans="1:27" ht="15.75" customHeight="1">
      <c r="A31" s="346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7"/>
      <c r="N31" s="347"/>
      <c r="O31" s="347"/>
    </row>
    <row r="32" spans="1:27" ht="15.75" customHeight="1">
      <c r="A32" s="346"/>
      <c r="C32" s="347"/>
      <c r="D32" s="347"/>
      <c r="E32" s="347"/>
      <c r="F32" s="347"/>
      <c r="G32" s="347"/>
      <c r="H32" s="347"/>
      <c r="I32" s="347"/>
      <c r="J32" s="347"/>
      <c r="K32" s="347"/>
      <c r="L32" s="347"/>
      <c r="M32" s="347"/>
      <c r="N32" s="347"/>
      <c r="O32" s="347"/>
    </row>
    <row r="33" spans="1:15" ht="15.75" customHeight="1">
      <c r="A33" s="346"/>
      <c r="C33" s="347"/>
      <c r="D33" s="347"/>
      <c r="E33" s="347"/>
      <c r="F33" s="347"/>
      <c r="G33" s="347"/>
      <c r="H33" s="347"/>
      <c r="I33" s="347"/>
      <c r="J33" s="347"/>
      <c r="K33" s="347"/>
      <c r="L33" s="347"/>
      <c r="M33" s="347"/>
      <c r="N33" s="347"/>
      <c r="O33" s="347"/>
    </row>
    <row r="34" spans="1:15" ht="15.75" customHeight="1">
      <c r="A34" s="346"/>
      <c r="C34" s="347"/>
      <c r="D34" s="347"/>
      <c r="E34" s="347"/>
      <c r="F34" s="347"/>
      <c r="G34" s="347"/>
      <c r="H34" s="347"/>
      <c r="I34" s="347"/>
      <c r="J34" s="347"/>
      <c r="K34" s="347"/>
      <c r="L34" s="347"/>
      <c r="M34" s="347"/>
      <c r="N34" s="347"/>
      <c r="O34" s="347"/>
    </row>
    <row r="35" spans="1:15" ht="15.75" customHeight="1">
      <c r="A35" s="346"/>
      <c r="C35" s="347"/>
      <c r="D35" s="347"/>
      <c r="E35" s="347"/>
      <c r="F35" s="347"/>
      <c r="G35" s="347"/>
      <c r="H35" s="347"/>
      <c r="I35" s="347"/>
      <c r="J35" s="347"/>
      <c r="K35" s="347"/>
      <c r="L35" s="347"/>
      <c r="M35" s="347"/>
      <c r="N35" s="347"/>
      <c r="O35" s="347"/>
    </row>
    <row r="36" spans="1:15" ht="15.75" customHeight="1">
      <c r="A36" s="346"/>
      <c r="C36" s="347"/>
      <c r="D36" s="347"/>
      <c r="E36" s="347"/>
      <c r="F36" s="347"/>
      <c r="G36" s="347"/>
      <c r="H36" s="347"/>
      <c r="I36" s="347"/>
      <c r="J36" s="347"/>
      <c r="K36" s="347"/>
      <c r="L36" s="347"/>
      <c r="M36" s="347"/>
      <c r="N36" s="347"/>
      <c r="O36" s="347"/>
    </row>
    <row r="37" spans="1:15" ht="15.75" customHeight="1">
      <c r="A37" s="346"/>
      <c r="C37" s="347"/>
      <c r="D37" s="347"/>
      <c r="E37" s="347"/>
      <c r="F37" s="347"/>
      <c r="G37" s="347"/>
      <c r="H37" s="347"/>
      <c r="I37" s="347"/>
      <c r="J37" s="347"/>
      <c r="K37" s="347"/>
      <c r="L37" s="347"/>
      <c r="M37" s="347"/>
      <c r="N37" s="347"/>
      <c r="O37" s="347"/>
    </row>
    <row r="38" spans="1:15" ht="15.75" customHeight="1">
      <c r="A38" s="346"/>
      <c r="C38" s="347"/>
      <c r="D38" s="347"/>
      <c r="E38" s="347"/>
      <c r="F38" s="347"/>
      <c r="G38" s="347"/>
      <c r="H38" s="347"/>
      <c r="I38" s="347"/>
      <c r="J38" s="347"/>
      <c r="K38" s="347"/>
      <c r="L38" s="347"/>
      <c r="M38" s="347"/>
      <c r="N38" s="347"/>
      <c r="O38" s="347"/>
    </row>
    <row r="39" spans="1:15" ht="15.75" customHeight="1">
      <c r="A39" s="346"/>
      <c r="C39" s="347"/>
      <c r="D39" s="347"/>
      <c r="E39" s="347"/>
      <c r="F39" s="347"/>
      <c r="G39" s="347"/>
      <c r="H39" s="347"/>
      <c r="I39" s="347"/>
      <c r="J39" s="347"/>
      <c r="K39" s="347"/>
      <c r="L39" s="347"/>
      <c r="M39" s="347"/>
      <c r="N39" s="347"/>
      <c r="O39" s="347"/>
    </row>
    <row r="40" spans="1:15" ht="15.75" customHeight="1">
      <c r="A40" s="346"/>
      <c r="C40" s="347"/>
      <c r="D40" s="347"/>
      <c r="E40" s="347"/>
      <c r="F40" s="347"/>
      <c r="G40" s="347"/>
      <c r="H40" s="347"/>
      <c r="I40" s="347"/>
      <c r="J40" s="347"/>
      <c r="K40" s="347"/>
      <c r="L40" s="347"/>
      <c r="M40" s="347"/>
      <c r="N40" s="347"/>
      <c r="O40" s="347"/>
    </row>
    <row r="41" spans="1:15" ht="15.75" customHeight="1">
      <c r="A41" s="346"/>
      <c r="C41" s="347"/>
      <c r="D41" s="347"/>
      <c r="E41" s="347"/>
      <c r="F41" s="347"/>
      <c r="G41" s="347"/>
      <c r="H41" s="347"/>
      <c r="I41" s="347"/>
      <c r="J41" s="347"/>
      <c r="K41" s="347"/>
      <c r="L41" s="347"/>
      <c r="M41" s="347"/>
      <c r="N41" s="347"/>
      <c r="O41" s="347"/>
    </row>
    <row r="42" spans="1:15" ht="15.75" customHeight="1">
      <c r="A42" s="346"/>
      <c r="C42" s="347"/>
      <c r="D42" s="347"/>
      <c r="E42" s="347"/>
      <c r="F42" s="347"/>
      <c r="G42" s="347"/>
      <c r="H42" s="347"/>
      <c r="I42" s="347"/>
      <c r="J42" s="347"/>
      <c r="K42" s="347"/>
      <c r="L42" s="347"/>
      <c r="M42" s="347"/>
      <c r="N42" s="347"/>
      <c r="O42" s="347"/>
    </row>
    <row r="43" spans="1:15" ht="15.75" customHeight="1">
      <c r="A43" s="346"/>
      <c r="C43" s="347"/>
      <c r="D43" s="347"/>
      <c r="E43" s="347"/>
      <c r="F43" s="347"/>
      <c r="G43" s="347"/>
      <c r="H43" s="347"/>
      <c r="I43" s="347"/>
      <c r="J43" s="347"/>
      <c r="K43" s="347"/>
      <c r="L43" s="347"/>
      <c r="M43" s="347"/>
      <c r="N43" s="347"/>
      <c r="O43" s="347"/>
    </row>
    <row r="44" spans="1:15" ht="15.75" customHeight="1">
      <c r="A44" s="346"/>
      <c r="C44" s="347"/>
      <c r="D44" s="347"/>
      <c r="E44" s="347"/>
      <c r="F44" s="347"/>
      <c r="G44" s="347"/>
      <c r="H44" s="347"/>
      <c r="I44" s="347"/>
      <c r="J44" s="347"/>
      <c r="K44" s="347"/>
      <c r="L44" s="347"/>
      <c r="M44" s="347"/>
      <c r="N44" s="347"/>
      <c r="O44" s="347"/>
    </row>
    <row r="45" spans="1:15" ht="15.75" customHeight="1">
      <c r="A45" s="346"/>
      <c r="C45" s="347"/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</row>
    <row r="46" spans="1:15" ht="15.75" customHeight="1">
      <c r="A46" s="346"/>
      <c r="C46" s="347"/>
      <c r="D46" s="347"/>
      <c r="E46" s="347"/>
      <c r="F46" s="347"/>
      <c r="G46" s="347"/>
      <c r="H46" s="347"/>
      <c r="I46" s="347"/>
      <c r="J46" s="347"/>
      <c r="K46" s="347"/>
      <c r="L46" s="347"/>
      <c r="M46" s="347"/>
      <c r="N46" s="347"/>
      <c r="O46" s="347"/>
    </row>
    <row r="47" spans="1:15" ht="15.75" customHeight="1">
      <c r="A47" s="346"/>
      <c r="C47" s="347"/>
      <c r="D47" s="347"/>
      <c r="E47" s="347"/>
      <c r="F47" s="347"/>
      <c r="G47" s="347"/>
      <c r="H47" s="347"/>
      <c r="I47" s="347"/>
      <c r="J47" s="347"/>
      <c r="K47" s="347"/>
      <c r="L47" s="347"/>
      <c r="M47" s="347"/>
      <c r="N47" s="347"/>
      <c r="O47" s="347"/>
    </row>
    <row r="48" spans="1:15" ht="15.75" customHeight="1">
      <c r="A48" s="346"/>
      <c r="C48" s="347"/>
      <c r="D48" s="347"/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347"/>
    </row>
    <row r="49" spans="1:15" ht="15.75" customHeight="1">
      <c r="A49" s="346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</row>
    <row r="50" spans="1:15" ht="15.75" customHeight="1">
      <c r="A50" s="346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</row>
    <row r="51" spans="1:15" ht="15.75" customHeight="1">
      <c r="A51" s="346"/>
      <c r="C51" s="347"/>
      <c r="D51" s="347"/>
      <c r="E51" s="347"/>
      <c r="F51" s="347"/>
      <c r="G51" s="347"/>
      <c r="H51" s="347"/>
      <c r="I51" s="347"/>
      <c r="J51" s="347"/>
      <c r="K51" s="347"/>
      <c r="L51" s="347"/>
      <c r="M51" s="347"/>
      <c r="N51" s="347"/>
      <c r="O51" s="347"/>
    </row>
    <row r="52" spans="1:15" ht="15.75" customHeight="1">
      <c r="A52" s="346"/>
      <c r="C52" s="347"/>
      <c r="D52" s="347"/>
      <c r="E52" s="347"/>
      <c r="F52" s="347"/>
      <c r="G52" s="347"/>
      <c r="H52" s="347"/>
      <c r="I52" s="347"/>
      <c r="J52" s="347"/>
      <c r="K52" s="347"/>
      <c r="L52" s="347"/>
      <c r="M52" s="347"/>
      <c r="N52" s="347"/>
      <c r="O52" s="347"/>
    </row>
    <row r="53" spans="1:15" ht="15.75" customHeight="1">
      <c r="A53" s="346"/>
      <c r="C53" s="347"/>
      <c r="D53" s="347"/>
      <c r="E53" s="347"/>
      <c r="F53" s="347"/>
      <c r="G53" s="347"/>
      <c r="H53" s="347"/>
      <c r="I53" s="347"/>
      <c r="J53" s="347"/>
      <c r="K53" s="347"/>
      <c r="L53" s="347"/>
      <c r="M53" s="347"/>
      <c r="N53" s="347"/>
      <c r="O53" s="347"/>
    </row>
    <row r="54" spans="1:15" ht="15.75" customHeight="1">
      <c r="A54" s="346"/>
      <c r="C54" s="347"/>
      <c r="D54" s="347"/>
      <c r="E54" s="347"/>
      <c r="F54" s="347"/>
      <c r="G54" s="347"/>
      <c r="H54" s="347"/>
      <c r="I54" s="347"/>
      <c r="J54" s="347"/>
      <c r="K54" s="347"/>
      <c r="L54" s="347"/>
      <c r="M54" s="347"/>
      <c r="N54" s="347"/>
      <c r="O54" s="347"/>
    </row>
    <row r="55" spans="1:15" ht="15.75" customHeight="1">
      <c r="A55" s="346"/>
      <c r="C55" s="347"/>
      <c r="D55" s="347"/>
      <c r="E55" s="347"/>
      <c r="F55" s="347"/>
      <c r="G55" s="347"/>
      <c r="H55" s="347"/>
      <c r="I55" s="347"/>
      <c r="J55" s="347"/>
      <c r="K55" s="347"/>
      <c r="L55" s="347"/>
      <c r="M55" s="347"/>
      <c r="N55" s="347"/>
      <c r="O55" s="347"/>
    </row>
    <row r="56" spans="1:15" ht="15.75" customHeight="1">
      <c r="A56" s="346"/>
      <c r="C56" s="347"/>
      <c r="D56" s="347"/>
      <c r="E56" s="347"/>
      <c r="F56" s="347"/>
      <c r="G56" s="347"/>
      <c r="H56" s="347"/>
      <c r="I56" s="347"/>
      <c r="J56" s="347"/>
      <c r="K56" s="347"/>
      <c r="L56" s="347"/>
      <c r="M56" s="347"/>
      <c r="N56" s="347"/>
      <c r="O56" s="347"/>
    </row>
    <row r="57" spans="1:15" ht="15.75" customHeight="1">
      <c r="A57" s="346"/>
      <c r="C57" s="347"/>
      <c r="D57" s="347"/>
      <c r="E57" s="347"/>
      <c r="F57" s="347"/>
      <c r="G57" s="347"/>
      <c r="H57" s="347"/>
      <c r="I57" s="347"/>
      <c r="J57" s="347"/>
      <c r="K57" s="347"/>
      <c r="L57" s="347"/>
      <c r="M57" s="347"/>
      <c r="N57" s="347"/>
      <c r="O57" s="347"/>
    </row>
    <row r="58" spans="1:15" ht="15.75" customHeight="1">
      <c r="A58" s="346"/>
      <c r="C58" s="347"/>
      <c r="D58" s="347"/>
      <c r="E58" s="347"/>
      <c r="F58" s="347"/>
      <c r="G58" s="347"/>
      <c r="H58" s="347"/>
      <c r="I58" s="347"/>
      <c r="J58" s="347"/>
      <c r="K58" s="347"/>
      <c r="L58" s="347"/>
      <c r="M58" s="347"/>
      <c r="N58" s="347"/>
      <c r="O58" s="347"/>
    </row>
    <row r="59" spans="1:15" ht="15.75" customHeight="1">
      <c r="A59" s="346"/>
      <c r="C59" s="347"/>
      <c r="D59" s="347"/>
      <c r="E59" s="347"/>
      <c r="F59" s="347"/>
      <c r="G59" s="347"/>
      <c r="H59" s="347"/>
      <c r="I59" s="347"/>
      <c r="J59" s="347"/>
      <c r="K59" s="347"/>
      <c r="L59" s="347"/>
      <c r="M59" s="347"/>
      <c r="N59" s="347"/>
      <c r="O59" s="347"/>
    </row>
    <row r="60" spans="1:15" ht="15.75" customHeight="1">
      <c r="A60" s="346"/>
      <c r="C60" s="347"/>
      <c r="D60" s="347"/>
      <c r="E60" s="347"/>
      <c r="F60" s="347"/>
      <c r="G60" s="347"/>
      <c r="H60" s="347"/>
      <c r="I60" s="347"/>
      <c r="J60" s="347"/>
      <c r="K60" s="347"/>
      <c r="L60" s="347"/>
      <c r="M60" s="347"/>
      <c r="N60" s="347"/>
      <c r="O60" s="347"/>
    </row>
    <row r="61" spans="1:15" ht="15.75" customHeight="1">
      <c r="A61" s="346"/>
      <c r="C61" s="347"/>
      <c r="D61" s="347"/>
      <c r="E61" s="347"/>
      <c r="F61" s="347"/>
      <c r="G61" s="347"/>
      <c r="H61" s="347"/>
      <c r="I61" s="347"/>
      <c r="J61" s="347"/>
      <c r="K61" s="347"/>
      <c r="L61" s="347"/>
      <c r="M61" s="347"/>
      <c r="N61" s="347"/>
      <c r="O61" s="347"/>
    </row>
    <row r="62" spans="1:15" ht="15.75" customHeight="1">
      <c r="A62" s="346"/>
      <c r="C62" s="347"/>
      <c r="D62" s="347"/>
      <c r="E62" s="347"/>
      <c r="F62" s="347"/>
      <c r="G62" s="347"/>
      <c r="H62" s="347"/>
      <c r="I62" s="347"/>
      <c r="J62" s="347"/>
      <c r="K62" s="347"/>
      <c r="L62" s="347"/>
      <c r="M62" s="347"/>
      <c r="N62" s="347"/>
      <c r="O62" s="347"/>
    </row>
    <row r="63" spans="1:15" ht="15.75" customHeight="1">
      <c r="A63" s="346"/>
      <c r="C63" s="347"/>
      <c r="D63" s="347"/>
      <c r="E63" s="347"/>
      <c r="F63" s="347"/>
      <c r="G63" s="347"/>
      <c r="H63" s="347"/>
      <c r="I63" s="347"/>
      <c r="J63" s="347"/>
      <c r="K63" s="347"/>
      <c r="L63" s="347"/>
      <c r="M63" s="347"/>
      <c r="N63" s="347"/>
      <c r="O63" s="347"/>
    </row>
    <row r="64" spans="1:15" ht="15.75" customHeight="1">
      <c r="A64" s="346"/>
      <c r="C64" s="347"/>
      <c r="D64" s="347"/>
      <c r="E64" s="347"/>
      <c r="F64" s="347"/>
      <c r="G64" s="347"/>
      <c r="H64" s="347"/>
      <c r="I64" s="347"/>
      <c r="J64" s="347"/>
      <c r="K64" s="347"/>
      <c r="L64" s="347"/>
      <c r="M64" s="347"/>
      <c r="N64" s="347"/>
      <c r="O64" s="347"/>
    </row>
    <row r="65" spans="1:15" ht="15.75" customHeight="1">
      <c r="A65" s="346"/>
      <c r="C65" s="347"/>
      <c r="D65" s="347"/>
      <c r="E65" s="347"/>
      <c r="F65" s="347"/>
      <c r="G65" s="347"/>
      <c r="H65" s="347"/>
      <c r="I65" s="347"/>
      <c r="J65" s="347"/>
      <c r="K65" s="347"/>
      <c r="L65" s="347"/>
      <c r="M65" s="347"/>
      <c r="N65" s="347"/>
      <c r="O65" s="347"/>
    </row>
    <row r="66" spans="1:15" ht="15.75" customHeight="1">
      <c r="A66" s="346"/>
      <c r="C66" s="347"/>
      <c r="D66" s="347"/>
      <c r="E66" s="347"/>
      <c r="F66" s="347"/>
      <c r="G66" s="347"/>
      <c r="H66" s="347"/>
      <c r="I66" s="347"/>
      <c r="J66" s="347"/>
      <c r="K66" s="347"/>
      <c r="L66" s="347"/>
      <c r="M66" s="347"/>
      <c r="N66" s="347"/>
      <c r="O66" s="347"/>
    </row>
    <row r="67" spans="1:15" ht="15.75" customHeight="1">
      <c r="A67" s="346"/>
      <c r="C67" s="347"/>
      <c r="D67" s="347"/>
      <c r="E67" s="347"/>
      <c r="F67" s="347"/>
      <c r="G67" s="347"/>
      <c r="H67" s="347"/>
      <c r="I67" s="347"/>
      <c r="J67" s="347"/>
      <c r="K67" s="347"/>
      <c r="L67" s="347"/>
      <c r="M67" s="347"/>
      <c r="N67" s="347"/>
      <c r="O67" s="347"/>
    </row>
    <row r="68" spans="1:15" ht="15.75" customHeight="1">
      <c r="A68" s="346"/>
      <c r="C68" s="347"/>
      <c r="D68" s="347"/>
      <c r="E68" s="347"/>
      <c r="F68" s="347"/>
      <c r="G68" s="347"/>
      <c r="H68" s="347"/>
      <c r="I68" s="347"/>
      <c r="J68" s="347"/>
      <c r="K68" s="347"/>
      <c r="L68" s="347"/>
      <c r="M68" s="347"/>
      <c r="N68" s="347"/>
      <c r="O68" s="347"/>
    </row>
    <row r="69" spans="1:15" ht="15.75" customHeight="1">
      <c r="A69" s="346"/>
      <c r="C69" s="347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7"/>
      <c r="O69" s="347"/>
    </row>
    <row r="70" spans="1:15" ht="15.75" customHeight="1">
      <c r="A70" s="346"/>
      <c r="C70" s="347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7"/>
      <c r="O70" s="347"/>
    </row>
    <row r="71" spans="1:15" ht="15.75" customHeight="1">
      <c r="A71" s="346"/>
      <c r="C71" s="347"/>
      <c r="D71" s="347"/>
      <c r="E71" s="347"/>
      <c r="F71" s="347"/>
      <c r="G71" s="347"/>
      <c r="H71" s="347"/>
      <c r="I71" s="347"/>
      <c r="J71" s="347"/>
      <c r="K71" s="347"/>
      <c r="L71" s="347"/>
      <c r="M71" s="347"/>
      <c r="N71" s="347"/>
      <c r="O71" s="347"/>
    </row>
    <row r="72" spans="1:15" ht="15.75" customHeight="1">
      <c r="A72" s="346"/>
      <c r="C72" s="347"/>
      <c r="D72" s="347"/>
      <c r="E72" s="347"/>
      <c r="F72" s="347"/>
      <c r="G72" s="347"/>
      <c r="H72" s="347"/>
      <c r="I72" s="347"/>
      <c r="J72" s="347"/>
      <c r="K72" s="347"/>
      <c r="L72" s="347"/>
      <c r="M72" s="347"/>
      <c r="N72" s="347"/>
      <c r="O72" s="347"/>
    </row>
    <row r="73" spans="1:15" ht="15.75" customHeight="1">
      <c r="A73" s="346"/>
      <c r="C73" s="347"/>
      <c r="D73" s="347"/>
      <c r="E73" s="347"/>
      <c r="F73" s="347"/>
      <c r="G73" s="347"/>
      <c r="H73" s="347"/>
      <c r="I73" s="347"/>
      <c r="J73" s="347"/>
      <c r="K73" s="347"/>
      <c r="L73" s="347"/>
      <c r="M73" s="347"/>
      <c r="N73" s="347"/>
      <c r="O73" s="347"/>
    </row>
    <row r="74" spans="1:15" ht="15.75" customHeight="1">
      <c r="A74" s="346"/>
      <c r="C74" s="347"/>
      <c r="D74" s="347"/>
      <c r="E74" s="347"/>
      <c r="F74" s="347"/>
      <c r="G74" s="347"/>
      <c r="H74" s="347"/>
      <c r="I74" s="347"/>
      <c r="J74" s="347"/>
      <c r="K74" s="347"/>
      <c r="L74" s="347"/>
      <c r="M74" s="347"/>
      <c r="N74" s="347"/>
      <c r="O74" s="347"/>
    </row>
    <row r="75" spans="1:15" ht="15.75" customHeight="1">
      <c r="A75" s="346"/>
      <c r="C75" s="347"/>
      <c r="D75" s="347"/>
      <c r="E75" s="347"/>
      <c r="F75" s="347"/>
      <c r="G75" s="347"/>
      <c r="H75" s="347"/>
      <c r="I75" s="347"/>
      <c r="J75" s="347"/>
      <c r="K75" s="347"/>
      <c r="L75" s="347"/>
      <c r="M75" s="347"/>
      <c r="N75" s="347"/>
      <c r="O75" s="347"/>
    </row>
    <row r="76" spans="1:15" ht="15.75" customHeight="1">
      <c r="A76" s="346"/>
      <c r="C76" s="347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7"/>
      <c r="O76" s="347"/>
    </row>
    <row r="77" spans="1:15" ht="15.75" customHeight="1">
      <c r="A77" s="346"/>
      <c r="C77" s="347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7"/>
      <c r="O77" s="347"/>
    </row>
    <row r="78" spans="1:15" ht="15.75" customHeight="1">
      <c r="A78" s="346"/>
      <c r="C78" s="347"/>
      <c r="D78" s="347"/>
      <c r="E78" s="347"/>
      <c r="F78" s="347"/>
      <c r="G78" s="347"/>
      <c r="H78" s="347"/>
      <c r="I78" s="347"/>
      <c r="J78" s="347"/>
      <c r="K78" s="347"/>
      <c r="L78" s="347"/>
      <c r="M78" s="347"/>
      <c r="N78" s="347"/>
      <c r="O78" s="347"/>
    </row>
    <row r="79" spans="1:15" ht="15.75" customHeight="1">
      <c r="A79" s="346"/>
      <c r="C79" s="347"/>
      <c r="D79" s="347"/>
      <c r="E79" s="347"/>
      <c r="F79" s="347"/>
      <c r="G79" s="347"/>
      <c r="H79" s="347"/>
      <c r="I79" s="347"/>
      <c r="J79" s="347"/>
      <c r="K79" s="347"/>
      <c r="L79" s="347"/>
      <c r="M79" s="347"/>
      <c r="N79" s="347"/>
      <c r="O79" s="347"/>
    </row>
    <row r="80" spans="1:15" ht="15.75" customHeight="1">
      <c r="A80" s="346"/>
      <c r="C80" s="347"/>
      <c r="D80" s="347"/>
      <c r="E80" s="347"/>
      <c r="F80" s="347"/>
      <c r="G80" s="347"/>
      <c r="H80" s="347"/>
      <c r="I80" s="347"/>
      <c r="J80" s="347"/>
      <c r="K80" s="347"/>
      <c r="L80" s="347"/>
      <c r="M80" s="347"/>
      <c r="N80" s="347"/>
      <c r="O80" s="347"/>
    </row>
    <row r="81" spans="1:15" ht="15.75" customHeight="1">
      <c r="A81" s="346"/>
      <c r="C81" s="347"/>
      <c r="D81" s="347"/>
      <c r="E81" s="347"/>
      <c r="F81" s="347"/>
      <c r="G81" s="347"/>
      <c r="H81" s="347"/>
      <c r="I81" s="347"/>
      <c r="J81" s="347"/>
      <c r="K81" s="347"/>
      <c r="L81" s="347"/>
      <c r="M81" s="347"/>
      <c r="N81" s="347"/>
      <c r="O81" s="347"/>
    </row>
    <row r="82" spans="1:15" ht="15.75" customHeight="1">
      <c r="A82" s="346"/>
      <c r="C82" s="347"/>
      <c r="D82" s="347"/>
      <c r="E82" s="347"/>
      <c r="F82" s="347"/>
      <c r="G82" s="347"/>
      <c r="H82" s="347"/>
      <c r="I82" s="347"/>
      <c r="J82" s="347"/>
      <c r="K82" s="347"/>
      <c r="L82" s="347"/>
      <c r="M82" s="347"/>
      <c r="N82" s="347"/>
      <c r="O82" s="347"/>
    </row>
    <row r="83" spans="1:15" ht="15.75" customHeight="1">
      <c r="A83" s="346"/>
      <c r="C83" s="347"/>
      <c r="D83" s="347"/>
      <c r="E83" s="347"/>
      <c r="F83" s="347"/>
      <c r="G83" s="347"/>
      <c r="H83" s="347"/>
      <c r="I83" s="347"/>
      <c r="J83" s="347"/>
      <c r="K83" s="347"/>
      <c r="L83" s="347"/>
      <c r="M83" s="347"/>
      <c r="N83" s="347"/>
      <c r="O83" s="347"/>
    </row>
    <row r="84" spans="1:15" ht="15.75" customHeight="1">
      <c r="A84" s="346"/>
      <c r="C84" s="347"/>
      <c r="D84" s="347"/>
      <c r="E84" s="347"/>
      <c r="F84" s="347"/>
      <c r="G84" s="347"/>
      <c r="H84" s="347"/>
      <c r="I84" s="347"/>
      <c r="J84" s="347"/>
      <c r="K84" s="347"/>
      <c r="L84" s="347"/>
      <c r="M84" s="347"/>
      <c r="N84" s="347"/>
      <c r="O84" s="347"/>
    </row>
    <row r="85" spans="1:15" ht="15.75" customHeight="1">
      <c r="A85" s="346"/>
      <c r="C85" s="347"/>
      <c r="D85" s="347"/>
      <c r="E85" s="347"/>
      <c r="F85" s="347"/>
      <c r="G85" s="347"/>
      <c r="H85" s="347"/>
      <c r="I85" s="347"/>
      <c r="J85" s="347"/>
      <c r="K85" s="347"/>
      <c r="L85" s="347"/>
      <c r="M85" s="347"/>
      <c r="N85" s="347"/>
      <c r="O85" s="347"/>
    </row>
    <row r="86" spans="1:15" ht="15.75" customHeight="1">
      <c r="A86" s="346"/>
      <c r="C86" s="347"/>
      <c r="D86" s="347"/>
      <c r="E86" s="347"/>
      <c r="F86" s="347"/>
      <c r="G86" s="347"/>
      <c r="H86" s="347"/>
      <c r="I86" s="347"/>
      <c r="J86" s="347"/>
      <c r="K86" s="347"/>
      <c r="L86" s="347"/>
      <c r="M86" s="347"/>
      <c r="N86" s="347"/>
      <c r="O86" s="347"/>
    </row>
    <row r="87" spans="1:15" ht="15.75" customHeight="1">
      <c r="A87" s="346"/>
      <c r="C87" s="347"/>
      <c r="D87" s="347"/>
      <c r="E87" s="347"/>
      <c r="F87" s="347"/>
      <c r="G87" s="347"/>
      <c r="H87" s="347"/>
      <c r="I87" s="347"/>
      <c r="J87" s="347"/>
      <c r="K87" s="347"/>
      <c r="L87" s="347"/>
      <c r="M87" s="347"/>
      <c r="N87" s="347"/>
      <c r="O87" s="347"/>
    </row>
    <row r="88" spans="1:15" ht="15.75" customHeight="1">
      <c r="A88" s="346"/>
      <c r="C88" s="347"/>
      <c r="D88" s="347"/>
      <c r="E88" s="347"/>
      <c r="F88" s="347"/>
      <c r="G88" s="347"/>
      <c r="H88" s="347"/>
      <c r="I88" s="347"/>
      <c r="J88" s="347"/>
      <c r="K88" s="347"/>
      <c r="L88" s="347"/>
      <c r="M88" s="347"/>
      <c r="N88" s="347"/>
      <c r="O88" s="347"/>
    </row>
    <row r="89" spans="1:15" ht="15.75" customHeight="1">
      <c r="A89" s="346"/>
      <c r="C89" s="347"/>
      <c r="D89" s="347"/>
      <c r="E89" s="347"/>
      <c r="F89" s="347"/>
      <c r="G89" s="347"/>
      <c r="H89" s="347"/>
      <c r="I89" s="347"/>
      <c r="J89" s="347"/>
      <c r="K89" s="347"/>
      <c r="L89" s="347"/>
      <c r="M89" s="347"/>
      <c r="N89" s="347"/>
      <c r="O89" s="347"/>
    </row>
    <row r="90" spans="1:15" ht="15.75" customHeight="1">
      <c r="A90" s="346"/>
      <c r="C90" s="347"/>
      <c r="D90" s="347"/>
      <c r="E90" s="347"/>
      <c r="F90" s="347"/>
      <c r="G90" s="347"/>
      <c r="H90" s="347"/>
      <c r="I90" s="347"/>
      <c r="J90" s="347"/>
      <c r="K90" s="347"/>
      <c r="L90" s="347"/>
      <c r="M90" s="347"/>
      <c r="N90" s="347"/>
      <c r="O90" s="347"/>
    </row>
    <row r="91" spans="1:15" ht="15.75" customHeight="1">
      <c r="A91" s="346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47"/>
      <c r="N91" s="347"/>
      <c r="O91" s="347"/>
    </row>
    <row r="92" spans="1:15" ht="15.75" customHeight="1">
      <c r="A92" s="346"/>
      <c r="C92" s="347"/>
      <c r="D92" s="347"/>
      <c r="E92" s="347"/>
      <c r="F92" s="347"/>
      <c r="G92" s="347"/>
      <c r="H92" s="347"/>
      <c r="I92" s="347"/>
      <c r="J92" s="347"/>
      <c r="K92" s="347"/>
      <c r="L92" s="347"/>
      <c r="M92" s="347"/>
      <c r="N92" s="347"/>
      <c r="O92" s="347"/>
    </row>
    <row r="93" spans="1:15" ht="15.75" customHeight="1">
      <c r="A93" s="346"/>
      <c r="C93" s="347"/>
      <c r="D93" s="347"/>
      <c r="E93" s="347"/>
      <c r="F93" s="347"/>
      <c r="G93" s="347"/>
      <c r="H93" s="347"/>
      <c r="I93" s="347"/>
      <c r="J93" s="347"/>
      <c r="K93" s="347"/>
      <c r="L93" s="347"/>
      <c r="M93" s="347"/>
      <c r="N93" s="347"/>
      <c r="O93" s="347"/>
    </row>
    <row r="94" spans="1:15" ht="15.75" customHeight="1">
      <c r="A94" s="346"/>
      <c r="C94" s="347"/>
      <c r="D94" s="347"/>
      <c r="E94" s="347"/>
      <c r="F94" s="347"/>
      <c r="G94" s="347"/>
      <c r="H94" s="347"/>
      <c r="I94" s="347"/>
      <c r="J94" s="347"/>
      <c r="K94" s="347"/>
      <c r="L94" s="347"/>
      <c r="M94" s="347"/>
      <c r="N94" s="347"/>
      <c r="O94" s="347"/>
    </row>
    <row r="95" spans="1:15" ht="15.75" customHeight="1">
      <c r="A95" s="346"/>
      <c r="C95" s="347"/>
      <c r="D95" s="347"/>
      <c r="E95" s="347"/>
      <c r="F95" s="347"/>
      <c r="G95" s="347"/>
      <c r="H95" s="347"/>
      <c r="I95" s="347"/>
      <c r="J95" s="347"/>
      <c r="K95" s="347"/>
      <c r="L95" s="347"/>
      <c r="M95" s="347"/>
      <c r="N95" s="347"/>
      <c r="O95" s="347"/>
    </row>
    <row r="96" spans="1:15" ht="15.75" customHeight="1">
      <c r="A96" s="346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47"/>
      <c r="N96" s="347"/>
      <c r="O96" s="347"/>
    </row>
    <row r="97" spans="1:15" ht="15.75" customHeight="1">
      <c r="A97" s="346"/>
      <c r="C97" s="347"/>
      <c r="D97" s="347"/>
      <c r="E97" s="347"/>
      <c r="F97" s="347"/>
      <c r="G97" s="347"/>
      <c r="H97" s="347"/>
      <c r="I97" s="347"/>
      <c r="J97" s="347"/>
      <c r="K97" s="347"/>
      <c r="L97" s="347"/>
      <c r="M97" s="347"/>
      <c r="N97" s="347"/>
      <c r="O97" s="347"/>
    </row>
    <row r="98" spans="1:15" ht="15.75" customHeight="1">
      <c r="A98" s="346"/>
      <c r="C98" s="347"/>
      <c r="D98" s="347"/>
      <c r="E98" s="347"/>
      <c r="F98" s="347"/>
      <c r="G98" s="347"/>
      <c r="H98" s="347"/>
      <c r="I98" s="347"/>
      <c r="J98" s="347"/>
      <c r="K98" s="347"/>
      <c r="L98" s="347"/>
      <c r="M98" s="347"/>
      <c r="N98" s="347"/>
      <c r="O98" s="347"/>
    </row>
    <row r="99" spans="1:15" ht="15.75" customHeight="1">
      <c r="A99" s="346"/>
      <c r="C99" s="347"/>
      <c r="D99" s="347"/>
      <c r="E99" s="347"/>
      <c r="F99" s="347"/>
      <c r="G99" s="347"/>
      <c r="H99" s="347"/>
      <c r="I99" s="347"/>
      <c r="J99" s="347"/>
      <c r="K99" s="347"/>
      <c r="L99" s="347"/>
      <c r="M99" s="347"/>
      <c r="N99" s="347"/>
      <c r="O99" s="347"/>
    </row>
    <row r="100" spans="1:15" ht="15.75" customHeight="1">
      <c r="A100" s="346"/>
      <c r="C100" s="347"/>
      <c r="D100" s="347"/>
      <c r="E100" s="347"/>
      <c r="F100" s="347"/>
      <c r="G100" s="347"/>
      <c r="H100" s="347"/>
      <c r="I100" s="347"/>
      <c r="J100" s="347"/>
      <c r="K100" s="347"/>
      <c r="L100" s="347"/>
      <c r="M100" s="347"/>
      <c r="N100" s="347"/>
      <c r="O100" s="347"/>
    </row>
    <row r="101" spans="1:15" ht="15.75" customHeight="1">
      <c r="A101" s="346"/>
      <c r="C101" s="347"/>
      <c r="D101" s="347"/>
      <c r="E101" s="347"/>
      <c r="F101" s="347"/>
      <c r="G101" s="347"/>
      <c r="H101" s="347"/>
      <c r="I101" s="347"/>
      <c r="J101" s="347"/>
      <c r="K101" s="347"/>
      <c r="L101" s="347"/>
      <c r="M101" s="347"/>
      <c r="N101" s="347"/>
      <c r="O101" s="347"/>
    </row>
    <row r="102" spans="1:15" ht="15.75" customHeight="1">
      <c r="A102" s="346"/>
      <c r="C102" s="347"/>
      <c r="D102" s="347"/>
      <c r="E102" s="347"/>
      <c r="F102" s="347"/>
      <c r="G102" s="347"/>
      <c r="H102" s="347"/>
      <c r="I102" s="347"/>
      <c r="J102" s="347"/>
      <c r="K102" s="347"/>
      <c r="L102" s="347"/>
      <c r="M102" s="347"/>
      <c r="N102" s="347"/>
      <c r="O102" s="347"/>
    </row>
    <row r="103" spans="1:15" ht="15.75" customHeight="1">
      <c r="A103" s="346"/>
      <c r="C103" s="347"/>
      <c r="D103" s="347"/>
      <c r="E103" s="347"/>
      <c r="F103" s="347"/>
      <c r="G103" s="347"/>
      <c r="H103" s="347"/>
      <c r="I103" s="347"/>
      <c r="J103" s="347"/>
      <c r="K103" s="347"/>
      <c r="L103" s="347"/>
      <c r="M103" s="347"/>
      <c r="N103" s="347"/>
      <c r="O103" s="347"/>
    </row>
    <row r="104" spans="1:15" ht="15.75" customHeight="1">
      <c r="A104" s="346"/>
      <c r="C104" s="347"/>
      <c r="D104" s="347"/>
      <c r="E104" s="347"/>
      <c r="F104" s="347"/>
      <c r="G104" s="347"/>
      <c r="H104" s="347"/>
      <c r="I104" s="347"/>
      <c r="J104" s="347"/>
      <c r="K104" s="347"/>
      <c r="L104" s="347"/>
      <c r="M104" s="347"/>
      <c r="N104" s="347"/>
      <c r="O104" s="347"/>
    </row>
    <row r="105" spans="1:15" ht="15.75" customHeight="1">
      <c r="A105" s="346"/>
      <c r="C105" s="347"/>
      <c r="D105" s="347"/>
      <c r="E105" s="347"/>
      <c r="F105" s="347"/>
      <c r="G105" s="347"/>
      <c r="H105" s="347"/>
      <c r="I105" s="347"/>
      <c r="J105" s="347"/>
      <c r="K105" s="347"/>
      <c r="L105" s="347"/>
      <c r="M105" s="347"/>
      <c r="N105" s="347"/>
      <c r="O105" s="347"/>
    </row>
    <row r="106" spans="1:15" ht="15.75" customHeight="1">
      <c r="A106" s="346"/>
      <c r="C106" s="347"/>
      <c r="D106" s="347"/>
      <c r="E106" s="347"/>
      <c r="F106" s="347"/>
      <c r="G106" s="347"/>
      <c r="H106" s="347"/>
      <c r="I106" s="347"/>
      <c r="J106" s="347"/>
      <c r="K106" s="347"/>
      <c r="L106" s="347"/>
      <c r="M106" s="347"/>
      <c r="N106" s="347"/>
      <c r="O106" s="347"/>
    </row>
    <row r="107" spans="1:15" ht="15.75" customHeight="1">
      <c r="A107" s="346"/>
      <c r="C107" s="347"/>
      <c r="D107" s="347"/>
      <c r="E107" s="347"/>
      <c r="F107" s="347"/>
      <c r="G107" s="347"/>
      <c r="H107" s="347"/>
      <c r="I107" s="347"/>
      <c r="J107" s="347"/>
      <c r="K107" s="347"/>
      <c r="L107" s="347"/>
      <c r="M107" s="347"/>
      <c r="N107" s="347"/>
      <c r="O107" s="347"/>
    </row>
    <row r="108" spans="1:15" ht="15.75" customHeight="1">
      <c r="A108" s="346"/>
      <c r="C108" s="347"/>
      <c r="D108" s="347"/>
      <c r="E108" s="347"/>
      <c r="F108" s="347"/>
      <c r="G108" s="347"/>
      <c r="H108" s="347"/>
      <c r="I108" s="347"/>
      <c r="J108" s="347"/>
      <c r="K108" s="347"/>
      <c r="L108" s="347"/>
      <c r="M108" s="347"/>
      <c r="N108" s="347"/>
      <c r="O108" s="347"/>
    </row>
    <row r="109" spans="1:15" ht="15.75" customHeight="1">
      <c r="A109" s="346"/>
      <c r="C109" s="347"/>
      <c r="D109" s="347"/>
      <c r="E109" s="347"/>
      <c r="F109" s="347"/>
      <c r="G109" s="347"/>
      <c r="H109" s="347"/>
      <c r="I109" s="347"/>
      <c r="J109" s="347"/>
      <c r="K109" s="347"/>
      <c r="L109" s="347"/>
      <c r="M109" s="347"/>
      <c r="N109" s="347"/>
      <c r="O109" s="347"/>
    </row>
    <row r="110" spans="1:15" ht="15.75" customHeight="1">
      <c r="A110" s="346"/>
      <c r="C110" s="347"/>
      <c r="D110" s="347"/>
      <c r="E110" s="347"/>
      <c r="F110" s="347"/>
      <c r="G110" s="347"/>
      <c r="H110" s="347"/>
      <c r="I110" s="347"/>
      <c r="J110" s="347"/>
      <c r="K110" s="347"/>
      <c r="L110" s="347"/>
      <c r="M110" s="347"/>
      <c r="N110" s="347"/>
      <c r="O110" s="347"/>
    </row>
    <row r="111" spans="1:15" ht="15.75" customHeight="1">
      <c r="A111" s="346"/>
      <c r="C111" s="347"/>
      <c r="D111" s="347"/>
      <c r="E111" s="347"/>
      <c r="F111" s="347"/>
      <c r="G111" s="347"/>
      <c r="H111" s="347"/>
      <c r="I111" s="347"/>
      <c r="J111" s="347"/>
      <c r="K111" s="347"/>
      <c r="L111" s="347"/>
      <c r="M111" s="347"/>
      <c r="N111" s="347"/>
      <c r="O111" s="347"/>
    </row>
    <row r="112" spans="1:15" ht="15.75" customHeight="1">
      <c r="A112" s="346"/>
      <c r="C112" s="347"/>
      <c r="D112" s="347"/>
      <c r="E112" s="347"/>
      <c r="F112" s="347"/>
      <c r="G112" s="347"/>
      <c r="H112" s="347"/>
      <c r="I112" s="347"/>
      <c r="J112" s="347"/>
      <c r="K112" s="347"/>
      <c r="L112" s="347"/>
      <c r="M112" s="347"/>
      <c r="N112" s="347"/>
      <c r="O112" s="347"/>
    </row>
    <row r="113" spans="1:15" ht="15.75" customHeight="1">
      <c r="A113" s="346"/>
      <c r="C113" s="347"/>
      <c r="D113" s="347"/>
      <c r="E113" s="347"/>
      <c r="F113" s="347"/>
      <c r="G113" s="347"/>
      <c r="H113" s="347"/>
      <c r="I113" s="347"/>
      <c r="J113" s="347"/>
      <c r="K113" s="347"/>
      <c r="L113" s="347"/>
      <c r="M113" s="347"/>
      <c r="N113" s="347"/>
      <c r="O113" s="347"/>
    </row>
    <row r="114" spans="1:15" ht="15.75" customHeight="1">
      <c r="A114" s="346"/>
      <c r="C114" s="347"/>
      <c r="D114" s="347"/>
      <c r="E114" s="347"/>
      <c r="F114" s="347"/>
      <c r="G114" s="347"/>
      <c r="H114" s="347"/>
      <c r="I114" s="347"/>
      <c r="J114" s="347"/>
      <c r="K114" s="347"/>
      <c r="L114" s="347"/>
      <c r="M114" s="347"/>
      <c r="N114" s="347"/>
      <c r="O114" s="347"/>
    </row>
    <row r="115" spans="1:15" ht="15.75" customHeight="1">
      <c r="A115" s="346"/>
      <c r="C115" s="347"/>
      <c r="D115" s="347"/>
      <c r="E115" s="347"/>
      <c r="F115" s="347"/>
      <c r="G115" s="347"/>
      <c r="H115" s="347"/>
      <c r="I115" s="347"/>
      <c r="J115" s="347"/>
      <c r="K115" s="347"/>
      <c r="L115" s="347"/>
      <c r="M115" s="347"/>
      <c r="N115" s="347"/>
      <c r="O115" s="347"/>
    </row>
    <row r="116" spans="1:15" ht="15.75" customHeight="1">
      <c r="A116" s="346"/>
      <c r="C116" s="347"/>
      <c r="D116" s="347"/>
      <c r="E116" s="347"/>
      <c r="F116" s="347"/>
      <c r="G116" s="347"/>
      <c r="H116" s="347"/>
      <c r="I116" s="347"/>
      <c r="J116" s="347"/>
      <c r="K116" s="347"/>
      <c r="L116" s="347"/>
      <c r="M116" s="347"/>
      <c r="N116" s="347"/>
      <c r="O116" s="347"/>
    </row>
    <row r="117" spans="1:15" ht="15.75" customHeight="1">
      <c r="A117" s="346"/>
      <c r="C117" s="347"/>
      <c r="D117" s="347"/>
      <c r="E117" s="347"/>
      <c r="F117" s="347"/>
      <c r="G117" s="347"/>
      <c r="H117" s="347"/>
      <c r="I117" s="347"/>
      <c r="J117" s="347"/>
      <c r="K117" s="347"/>
      <c r="L117" s="347"/>
      <c r="M117" s="347"/>
      <c r="N117" s="347"/>
      <c r="O117" s="347"/>
    </row>
    <row r="118" spans="1:15" ht="15.75" customHeight="1">
      <c r="A118" s="346"/>
      <c r="C118" s="347"/>
      <c r="D118" s="347"/>
      <c r="E118" s="347"/>
      <c r="F118" s="347"/>
      <c r="G118" s="347"/>
      <c r="H118" s="347"/>
      <c r="I118" s="347"/>
      <c r="J118" s="347"/>
      <c r="K118" s="347"/>
      <c r="L118" s="347"/>
      <c r="M118" s="347"/>
      <c r="N118" s="347"/>
      <c r="O118" s="347"/>
    </row>
    <row r="119" spans="1:15" ht="15.75" customHeight="1">
      <c r="A119" s="346"/>
      <c r="C119" s="347"/>
      <c r="D119" s="347"/>
      <c r="E119" s="347"/>
      <c r="F119" s="347"/>
      <c r="G119" s="347"/>
      <c r="H119" s="347"/>
      <c r="I119" s="347"/>
      <c r="J119" s="347"/>
      <c r="K119" s="347"/>
      <c r="L119" s="347"/>
      <c r="M119" s="347"/>
      <c r="N119" s="347"/>
      <c r="O119" s="347"/>
    </row>
    <row r="120" spans="1:15" ht="15.75" customHeight="1">
      <c r="A120" s="346"/>
      <c r="C120" s="347"/>
      <c r="D120" s="347"/>
      <c r="E120" s="347"/>
      <c r="F120" s="347"/>
      <c r="G120" s="347"/>
      <c r="H120" s="347"/>
      <c r="I120" s="347"/>
      <c r="J120" s="347"/>
      <c r="K120" s="347"/>
      <c r="L120" s="347"/>
      <c r="M120" s="347"/>
      <c r="N120" s="347"/>
      <c r="O120" s="347"/>
    </row>
    <row r="121" spans="1:15" ht="15.75" customHeight="1">
      <c r="A121" s="346"/>
      <c r="C121" s="347"/>
      <c r="D121" s="347"/>
      <c r="E121" s="347"/>
      <c r="F121" s="347"/>
      <c r="G121" s="347"/>
      <c r="H121" s="347"/>
      <c r="I121" s="347"/>
      <c r="J121" s="347"/>
      <c r="K121" s="347"/>
      <c r="L121" s="347"/>
      <c r="M121" s="347"/>
      <c r="N121" s="347"/>
      <c r="O121" s="347"/>
    </row>
    <row r="122" spans="1:15" ht="15.75" customHeight="1">
      <c r="A122" s="346"/>
      <c r="C122" s="347"/>
      <c r="D122" s="347"/>
      <c r="E122" s="347"/>
      <c r="F122" s="347"/>
      <c r="G122" s="347"/>
      <c r="H122" s="347"/>
      <c r="I122" s="347"/>
      <c r="J122" s="347"/>
      <c r="K122" s="347"/>
      <c r="L122" s="347"/>
      <c r="M122" s="347"/>
      <c r="N122" s="347"/>
      <c r="O122" s="347"/>
    </row>
    <row r="123" spans="1:15" ht="15.75" customHeight="1">
      <c r="A123" s="346"/>
      <c r="C123" s="347"/>
      <c r="D123" s="347"/>
      <c r="E123" s="347"/>
      <c r="F123" s="347"/>
      <c r="G123" s="347"/>
      <c r="H123" s="347"/>
      <c r="I123" s="347"/>
      <c r="J123" s="347"/>
      <c r="K123" s="347"/>
      <c r="L123" s="347"/>
      <c r="M123" s="347"/>
      <c r="N123" s="347"/>
      <c r="O123" s="347"/>
    </row>
    <row r="124" spans="1:15" ht="15.75" customHeight="1">
      <c r="A124" s="346"/>
      <c r="C124" s="347"/>
      <c r="D124" s="347"/>
      <c r="E124" s="347"/>
      <c r="F124" s="347"/>
      <c r="G124" s="347"/>
      <c r="H124" s="347"/>
      <c r="I124" s="347"/>
      <c r="J124" s="347"/>
      <c r="K124" s="347"/>
      <c r="L124" s="347"/>
      <c r="M124" s="347"/>
      <c r="N124" s="347"/>
      <c r="O124" s="347"/>
    </row>
    <row r="125" spans="1:15" ht="15.75" customHeight="1">
      <c r="A125" s="346"/>
      <c r="C125" s="347"/>
      <c r="D125" s="347"/>
      <c r="E125" s="347"/>
      <c r="F125" s="347"/>
      <c r="G125" s="347"/>
      <c r="H125" s="347"/>
      <c r="I125" s="347"/>
      <c r="J125" s="347"/>
      <c r="K125" s="347"/>
      <c r="L125" s="347"/>
      <c r="M125" s="347"/>
      <c r="N125" s="347"/>
      <c r="O125" s="347"/>
    </row>
    <row r="126" spans="1:15" ht="15.75" customHeight="1">
      <c r="A126" s="346"/>
      <c r="C126" s="347"/>
      <c r="D126" s="347"/>
      <c r="E126" s="347"/>
      <c r="F126" s="347"/>
      <c r="G126" s="347"/>
      <c r="H126" s="347"/>
      <c r="I126" s="347"/>
      <c r="J126" s="347"/>
      <c r="K126" s="347"/>
      <c r="L126" s="347"/>
      <c r="M126" s="347"/>
      <c r="N126" s="347"/>
      <c r="O126" s="347"/>
    </row>
    <row r="127" spans="1:15" ht="15.75" customHeight="1">
      <c r="A127" s="346"/>
      <c r="C127" s="347"/>
      <c r="D127" s="347"/>
      <c r="E127" s="347"/>
      <c r="F127" s="347"/>
      <c r="G127" s="347"/>
      <c r="H127" s="347"/>
      <c r="I127" s="347"/>
      <c r="J127" s="347"/>
      <c r="K127" s="347"/>
      <c r="L127" s="347"/>
      <c r="M127" s="347"/>
      <c r="N127" s="347"/>
      <c r="O127" s="347"/>
    </row>
    <row r="128" spans="1:15" ht="15.75" customHeight="1">
      <c r="A128" s="346"/>
      <c r="C128" s="347"/>
      <c r="D128" s="347"/>
      <c r="E128" s="347"/>
      <c r="F128" s="347"/>
      <c r="G128" s="347"/>
      <c r="H128" s="347"/>
      <c r="I128" s="347"/>
      <c r="J128" s="347"/>
      <c r="K128" s="347"/>
      <c r="L128" s="347"/>
      <c r="M128" s="347"/>
      <c r="N128" s="347"/>
      <c r="O128" s="347"/>
    </row>
    <row r="129" spans="1:15" ht="15.75" customHeight="1">
      <c r="A129" s="346"/>
      <c r="C129" s="347"/>
      <c r="D129" s="347"/>
      <c r="E129" s="347"/>
      <c r="F129" s="347"/>
      <c r="G129" s="347"/>
      <c r="H129" s="347"/>
      <c r="I129" s="347"/>
      <c r="J129" s="347"/>
      <c r="K129" s="347"/>
      <c r="L129" s="347"/>
      <c r="M129" s="347"/>
      <c r="N129" s="347"/>
      <c r="O129" s="347"/>
    </row>
    <row r="130" spans="1:15" ht="15.75" customHeight="1">
      <c r="A130" s="346"/>
      <c r="C130" s="347"/>
      <c r="D130" s="347"/>
      <c r="E130" s="347"/>
      <c r="F130" s="347"/>
      <c r="G130" s="347"/>
      <c r="H130" s="347"/>
      <c r="I130" s="347"/>
      <c r="J130" s="347"/>
      <c r="K130" s="347"/>
      <c r="L130" s="347"/>
      <c r="M130" s="347"/>
      <c r="N130" s="347"/>
      <c r="O130" s="347"/>
    </row>
    <row r="131" spans="1:15" ht="15.75" customHeight="1">
      <c r="A131" s="346"/>
      <c r="C131" s="347"/>
      <c r="D131" s="347"/>
      <c r="E131" s="347"/>
      <c r="F131" s="347"/>
      <c r="G131" s="347"/>
      <c r="H131" s="347"/>
      <c r="I131" s="347"/>
      <c r="J131" s="347"/>
      <c r="K131" s="347"/>
      <c r="L131" s="347"/>
      <c r="M131" s="347"/>
      <c r="N131" s="347"/>
      <c r="O131" s="347"/>
    </row>
    <row r="132" spans="1:15" ht="15.75" customHeight="1">
      <c r="A132" s="346"/>
      <c r="C132" s="347"/>
      <c r="D132" s="347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</row>
    <row r="133" spans="1:15" ht="15.75" customHeight="1">
      <c r="A133" s="346"/>
      <c r="C133" s="347"/>
      <c r="D133" s="347"/>
      <c r="E133" s="34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</row>
    <row r="134" spans="1:15" ht="15.75" customHeight="1">
      <c r="A134" s="346"/>
      <c r="C134" s="347"/>
      <c r="D134" s="347"/>
      <c r="E134" s="347"/>
      <c r="F134" s="347"/>
      <c r="G134" s="347"/>
      <c r="H134" s="347"/>
      <c r="I134" s="347"/>
      <c r="J134" s="347"/>
      <c r="K134" s="347"/>
      <c r="L134" s="347"/>
      <c r="M134" s="347"/>
      <c r="N134" s="347"/>
      <c r="O134" s="347"/>
    </row>
    <row r="135" spans="1:15" ht="15.75" customHeight="1">
      <c r="A135" s="346"/>
      <c r="C135" s="347"/>
      <c r="D135" s="347"/>
      <c r="E135" s="347"/>
      <c r="F135" s="347"/>
      <c r="G135" s="347"/>
      <c r="H135" s="347"/>
      <c r="I135" s="347"/>
      <c r="J135" s="347"/>
      <c r="K135" s="347"/>
      <c r="L135" s="347"/>
      <c r="M135" s="347"/>
      <c r="N135" s="347"/>
      <c r="O135" s="347"/>
    </row>
    <row r="136" spans="1:15" ht="15.75" customHeight="1">
      <c r="A136" s="346"/>
      <c r="C136" s="347"/>
      <c r="D136" s="347"/>
      <c r="E136" s="347"/>
      <c r="F136" s="347"/>
      <c r="G136" s="347"/>
      <c r="H136" s="347"/>
      <c r="I136" s="347"/>
      <c r="J136" s="347"/>
      <c r="K136" s="347"/>
      <c r="L136" s="347"/>
      <c r="M136" s="347"/>
      <c r="N136" s="347"/>
      <c r="O136" s="347"/>
    </row>
    <row r="137" spans="1:15" ht="15.75" customHeight="1">
      <c r="A137" s="346"/>
      <c r="C137" s="347"/>
      <c r="D137" s="347"/>
      <c r="E137" s="347"/>
      <c r="F137" s="347"/>
      <c r="G137" s="347"/>
      <c r="H137" s="347"/>
      <c r="I137" s="347"/>
      <c r="J137" s="347"/>
      <c r="K137" s="347"/>
      <c r="L137" s="347"/>
      <c r="M137" s="347"/>
      <c r="N137" s="347"/>
      <c r="O137" s="347"/>
    </row>
    <row r="138" spans="1:15" ht="15.75" customHeight="1">
      <c r="A138" s="346"/>
      <c r="C138" s="347"/>
      <c r="D138" s="347"/>
      <c r="E138" s="347"/>
      <c r="F138" s="347"/>
      <c r="G138" s="347"/>
      <c r="H138" s="347"/>
      <c r="I138" s="347"/>
      <c r="J138" s="347"/>
      <c r="K138" s="347"/>
      <c r="L138" s="347"/>
      <c r="M138" s="347"/>
      <c r="N138" s="347"/>
      <c r="O138" s="347"/>
    </row>
    <row r="139" spans="1:15" ht="15.75" customHeight="1">
      <c r="A139" s="346"/>
      <c r="C139" s="347"/>
      <c r="D139" s="347"/>
      <c r="E139" s="347"/>
      <c r="F139" s="347"/>
      <c r="G139" s="347"/>
      <c r="H139" s="347"/>
      <c r="I139" s="347"/>
      <c r="J139" s="347"/>
      <c r="K139" s="347"/>
      <c r="L139" s="347"/>
      <c r="M139" s="347"/>
      <c r="N139" s="347"/>
      <c r="O139" s="347"/>
    </row>
    <row r="140" spans="1:15" ht="15.75" customHeight="1">
      <c r="A140" s="346"/>
      <c r="C140" s="347"/>
      <c r="D140" s="347"/>
      <c r="E140" s="347"/>
      <c r="F140" s="347"/>
      <c r="G140" s="347"/>
      <c r="H140" s="347"/>
      <c r="I140" s="347"/>
      <c r="J140" s="347"/>
      <c r="K140" s="347"/>
      <c r="L140" s="347"/>
      <c r="M140" s="347"/>
      <c r="N140" s="347"/>
      <c r="O140" s="347"/>
    </row>
    <row r="141" spans="1:15" ht="15.75" customHeight="1">
      <c r="C141" s="347"/>
      <c r="D141" s="347"/>
      <c r="E141" s="347"/>
      <c r="F141" s="347"/>
      <c r="G141" s="347"/>
      <c r="H141" s="347"/>
      <c r="I141" s="347"/>
      <c r="J141" s="347"/>
      <c r="K141" s="347"/>
      <c r="L141" s="347"/>
      <c r="M141" s="347"/>
      <c r="N141" s="347"/>
      <c r="O141" s="347"/>
    </row>
    <row r="142" spans="1:15" ht="15.75" customHeight="1">
      <c r="C142" s="347"/>
      <c r="D142" s="347"/>
      <c r="E142" s="347"/>
      <c r="F142" s="347"/>
      <c r="G142" s="347"/>
      <c r="H142" s="347"/>
      <c r="I142" s="347"/>
      <c r="J142" s="347"/>
      <c r="K142" s="347"/>
      <c r="L142" s="347"/>
      <c r="M142" s="347"/>
      <c r="N142" s="347"/>
      <c r="O142" s="347"/>
    </row>
    <row r="143" spans="1:15" ht="15.75" customHeight="1">
      <c r="C143" s="347"/>
      <c r="D143" s="347"/>
      <c r="E143" s="347"/>
      <c r="F143" s="347"/>
      <c r="G143" s="347"/>
      <c r="H143" s="347"/>
      <c r="I143" s="347"/>
      <c r="J143" s="347"/>
      <c r="K143" s="347"/>
      <c r="L143" s="347"/>
      <c r="M143" s="347"/>
      <c r="N143" s="347"/>
      <c r="O143" s="347"/>
    </row>
    <row r="144" spans="1:15" ht="15.75" customHeight="1">
      <c r="C144" s="347"/>
      <c r="D144" s="347"/>
      <c r="E144" s="347"/>
      <c r="F144" s="347"/>
      <c r="G144" s="347"/>
      <c r="H144" s="347"/>
      <c r="I144" s="347"/>
      <c r="J144" s="347"/>
      <c r="K144" s="347"/>
      <c r="L144" s="347"/>
      <c r="M144" s="347"/>
      <c r="N144" s="347"/>
      <c r="O144" s="347"/>
    </row>
    <row r="145" spans="3:15" ht="15.75" customHeight="1">
      <c r="C145" s="347"/>
      <c r="D145" s="347"/>
      <c r="E145" s="347"/>
      <c r="F145" s="347"/>
      <c r="G145" s="347"/>
      <c r="H145" s="347"/>
      <c r="I145" s="347"/>
      <c r="J145" s="347"/>
      <c r="K145" s="347"/>
      <c r="L145" s="347"/>
      <c r="M145" s="347"/>
      <c r="N145" s="347"/>
      <c r="O145" s="347"/>
    </row>
    <row r="146" spans="3:15" ht="15.75" customHeight="1">
      <c r="C146" s="347"/>
      <c r="D146" s="347"/>
      <c r="E146" s="347"/>
      <c r="F146" s="347"/>
      <c r="G146" s="347"/>
      <c r="H146" s="347"/>
      <c r="I146" s="347"/>
      <c r="J146" s="347"/>
      <c r="K146" s="347"/>
      <c r="L146" s="347"/>
      <c r="M146" s="347"/>
      <c r="N146" s="347"/>
      <c r="O146" s="347"/>
    </row>
    <row r="147" spans="3:15" ht="15.75" customHeight="1">
      <c r="C147" s="347"/>
      <c r="D147" s="347"/>
      <c r="E147" s="347"/>
      <c r="F147" s="347"/>
      <c r="G147" s="347"/>
      <c r="H147" s="347"/>
      <c r="I147" s="347"/>
      <c r="J147" s="347"/>
      <c r="K147" s="347"/>
      <c r="L147" s="347"/>
      <c r="M147" s="347"/>
      <c r="N147" s="347"/>
      <c r="O147" s="347"/>
    </row>
    <row r="148" spans="3:15" ht="15.75" customHeight="1">
      <c r="C148" s="347"/>
      <c r="D148" s="347"/>
      <c r="E148" s="347"/>
      <c r="F148" s="347"/>
      <c r="G148" s="347"/>
      <c r="H148" s="347"/>
      <c r="I148" s="347"/>
      <c r="J148" s="347"/>
      <c r="K148" s="347"/>
      <c r="L148" s="347"/>
      <c r="M148" s="347"/>
      <c r="N148" s="347"/>
      <c r="O148" s="347"/>
    </row>
    <row r="149" spans="3:15" ht="15.75" customHeight="1">
      <c r="C149" s="347"/>
      <c r="D149" s="347"/>
      <c r="E149" s="347"/>
      <c r="F149" s="347"/>
      <c r="G149" s="347"/>
      <c r="H149" s="347"/>
      <c r="I149" s="347"/>
      <c r="J149" s="347"/>
      <c r="K149" s="347"/>
      <c r="L149" s="347"/>
      <c r="M149" s="347"/>
      <c r="N149" s="347"/>
      <c r="O149" s="347"/>
    </row>
    <row r="150" spans="3:15" ht="15.75" customHeight="1">
      <c r="C150" s="347"/>
      <c r="D150" s="347"/>
      <c r="E150" s="347"/>
      <c r="F150" s="347"/>
      <c r="G150" s="347"/>
      <c r="H150" s="347"/>
      <c r="I150" s="347"/>
      <c r="J150" s="347"/>
      <c r="K150" s="347"/>
      <c r="L150" s="347"/>
      <c r="M150" s="347"/>
      <c r="N150" s="347"/>
      <c r="O150" s="347"/>
    </row>
    <row r="151" spans="3:15" ht="15.75" customHeight="1">
      <c r="C151" s="347"/>
      <c r="D151" s="347"/>
      <c r="E151" s="347"/>
      <c r="F151" s="347"/>
      <c r="G151" s="347"/>
      <c r="H151" s="347"/>
      <c r="I151" s="347"/>
      <c r="J151" s="347"/>
      <c r="K151" s="347"/>
      <c r="L151" s="347"/>
      <c r="M151" s="347"/>
      <c r="N151" s="347"/>
      <c r="O151" s="347"/>
    </row>
    <row r="152" spans="3:15" ht="15.75" customHeight="1">
      <c r="C152" s="347"/>
      <c r="D152" s="347"/>
      <c r="E152" s="347"/>
      <c r="F152" s="347"/>
      <c r="G152" s="347"/>
      <c r="H152" s="347"/>
      <c r="I152" s="347"/>
      <c r="J152" s="347"/>
      <c r="K152" s="347"/>
      <c r="L152" s="347"/>
      <c r="M152" s="347"/>
      <c r="N152" s="347"/>
      <c r="O152" s="347"/>
    </row>
    <row r="153" spans="3:15" ht="15.75" customHeight="1">
      <c r="C153" s="347"/>
      <c r="D153" s="347"/>
      <c r="E153" s="347"/>
      <c r="F153" s="347"/>
      <c r="G153" s="347"/>
      <c r="H153" s="347"/>
      <c r="I153" s="347"/>
      <c r="J153" s="347"/>
      <c r="K153" s="347"/>
      <c r="L153" s="347"/>
      <c r="M153" s="347"/>
      <c r="N153" s="347"/>
      <c r="O153" s="347"/>
    </row>
    <row r="154" spans="3:15" ht="15.75" customHeight="1">
      <c r="C154" s="347"/>
      <c r="D154" s="347"/>
      <c r="E154" s="347"/>
      <c r="F154" s="347"/>
      <c r="G154" s="347"/>
      <c r="H154" s="347"/>
      <c r="I154" s="347"/>
      <c r="J154" s="347"/>
      <c r="K154" s="347"/>
      <c r="L154" s="347"/>
      <c r="M154" s="347"/>
      <c r="N154" s="347"/>
      <c r="O154" s="347"/>
    </row>
    <row r="155" spans="3:15" ht="15.75" customHeight="1">
      <c r="C155" s="347"/>
      <c r="D155" s="347"/>
      <c r="E155" s="347"/>
      <c r="F155" s="347"/>
      <c r="G155" s="347"/>
      <c r="H155" s="347"/>
      <c r="I155" s="347"/>
      <c r="J155" s="347"/>
      <c r="K155" s="347"/>
      <c r="L155" s="347"/>
      <c r="M155" s="347"/>
      <c r="N155" s="347"/>
      <c r="O155" s="347"/>
    </row>
    <row r="156" spans="3:15" ht="15.75" customHeight="1">
      <c r="C156" s="347"/>
      <c r="D156" s="347"/>
      <c r="E156" s="347"/>
      <c r="F156" s="347"/>
      <c r="G156" s="347"/>
      <c r="H156" s="347"/>
      <c r="I156" s="347"/>
      <c r="J156" s="347"/>
      <c r="K156" s="347"/>
      <c r="L156" s="347"/>
      <c r="M156" s="347"/>
      <c r="N156" s="347"/>
      <c r="O156" s="347"/>
    </row>
    <row r="157" spans="3:15" ht="15.75" customHeight="1">
      <c r="C157" s="347"/>
      <c r="D157" s="347"/>
      <c r="E157" s="347"/>
      <c r="F157" s="347"/>
      <c r="G157" s="347"/>
      <c r="H157" s="347"/>
      <c r="I157" s="347"/>
      <c r="J157" s="347"/>
      <c r="K157" s="347"/>
      <c r="L157" s="347"/>
      <c r="M157" s="347"/>
      <c r="N157" s="347"/>
      <c r="O157" s="347"/>
    </row>
    <row r="158" spans="3:15" ht="15.75" customHeight="1">
      <c r="C158" s="347"/>
      <c r="D158" s="347"/>
      <c r="E158" s="347"/>
      <c r="F158" s="347"/>
      <c r="G158" s="347"/>
      <c r="H158" s="347"/>
      <c r="I158" s="347"/>
      <c r="J158" s="347"/>
      <c r="K158" s="347"/>
      <c r="L158" s="347"/>
      <c r="M158" s="347"/>
      <c r="N158" s="347"/>
      <c r="O158" s="347"/>
    </row>
    <row r="159" spans="3:15" ht="15.75" customHeight="1">
      <c r="C159" s="347"/>
      <c r="D159" s="347"/>
      <c r="E159" s="347"/>
      <c r="F159" s="347"/>
      <c r="G159" s="347"/>
      <c r="H159" s="347"/>
      <c r="I159" s="347"/>
      <c r="J159" s="347"/>
      <c r="K159" s="347"/>
      <c r="L159" s="347"/>
      <c r="M159" s="347"/>
      <c r="N159" s="347"/>
      <c r="O159" s="347"/>
    </row>
    <row r="160" spans="3:15" ht="15.75" customHeight="1">
      <c r="C160" s="347"/>
      <c r="D160" s="347"/>
      <c r="E160" s="347"/>
      <c r="F160" s="347"/>
      <c r="G160" s="347"/>
      <c r="H160" s="347"/>
      <c r="I160" s="347"/>
      <c r="J160" s="347"/>
      <c r="K160" s="347"/>
      <c r="L160" s="347"/>
      <c r="M160" s="347"/>
      <c r="N160" s="347"/>
      <c r="O160" s="347"/>
    </row>
    <row r="161" spans="3:15" ht="15.75" customHeight="1">
      <c r="C161" s="347"/>
      <c r="D161" s="347"/>
      <c r="E161" s="347"/>
      <c r="F161" s="347"/>
      <c r="G161" s="347"/>
      <c r="H161" s="347"/>
      <c r="I161" s="347"/>
      <c r="J161" s="347"/>
      <c r="K161" s="347"/>
      <c r="L161" s="347"/>
      <c r="M161" s="347"/>
      <c r="N161" s="347"/>
      <c r="O161" s="347"/>
    </row>
    <row r="162" spans="3:15" ht="15.75" customHeight="1">
      <c r="C162" s="347"/>
      <c r="D162" s="347"/>
      <c r="E162" s="347"/>
      <c r="F162" s="347"/>
      <c r="G162" s="347"/>
      <c r="H162" s="347"/>
      <c r="I162" s="347"/>
      <c r="J162" s="347"/>
      <c r="K162" s="347"/>
      <c r="L162" s="347"/>
      <c r="M162" s="347"/>
      <c r="N162" s="347"/>
      <c r="O162" s="347"/>
    </row>
    <row r="163" spans="3:15" ht="15.75" customHeight="1">
      <c r="C163" s="347"/>
      <c r="D163" s="347"/>
      <c r="E163" s="347"/>
      <c r="F163" s="347"/>
      <c r="G163" s="347"/>
      <c r="H163" s="347"/>
      <c r="I163" s="347"/>
      <c r="J163" s="347"/>
      <c r="K163" s="347"/>
      <c r="L163" s="347"/>
      <c r="M163" s="347"/>
      <c r="N163" s="347"/>
      <c r="O163" s="347"/>
    </row>
    <row r="164" spans="3:15" ht="15.75" customHeight="1">
      <c r="C164" s="347"/>
      <c r="D164" s="347"/>
      <c r="E164" s="347"/>
      <c r="F164" s="347"/>
      <c r="G164" s="347"/>
      <c r="H164" s="347"/>
      <c r="I164" s="347"/>
      <c r="J164" s="347"/>
      <c r="K164" s="347"/>
      <c r="L164" s="347"/>
      <c r="M164" s="347"/>
      <c r="N164" s="347"/>
      <c r="O164" s="347"/>
    </row>
    <row r="165" spans="3:15" ht="15.75" customHeight="1">
      <c r="C165" s="347"/>
      <c r="D165" s="347"/>
      <c r="E165" s="347"/>
      <c r="F165" s="347"/>
      <c r="G165" s="347"/>
      <c r="H165" s="347"/>
      <c r="I165" s="347"/>
      <c r="J165" s="347"/>
      <c r="K165" s="347"/>
      <c r="L165" s="347"/>
      <c r="M165" s="347"/>
      <c r="N165" s="347"/>
      <c r="O165" s="347"/>
    </row>
    <row r="166" spans="3:15" ht="15.75" customHeight="1">
      <c r="C166" s="347"/>
      <c r="D166" s="347"/>
      <c r="E166" s="347"/>
      <c r="F166" s="347"/>
      <c r="G166" s="347"/>
      <c r="H166" s="347"/>
      <c r="I166" s="347"/>
      <c r="J166" s="347"/>
      <c r="K166" s="347"/>
      <c r="L166" s="347"/>
      <c r="M166" s="347"/>
      <c r="N166" s="347"/>
      <c r="O166" s="347"/>
    </row>
    <row r="167" spans="3:15" ht="15.75" customHeight="1">
      <c r="C167" s="347"/>
      <c r="D167" s="347"/>
      <c r="E167" s="347"/>
      <c r="F167" s="347"/>
      <c r="G167" s="347"/>
      <c r="H167" s="347"/>
      <c r="I167" s="347"/>
      <c r="J167" s="347"/>
      <c r="K167" s="347"/>
      <c r="L167" s="347"/>
      <c r="M167" s="347"/>
      <c r="N167" s="347"/>
      <c r="O167" s="347"/>
    </row>
    <row r="168" spans="3:15" ht="15.75" customHeight="1">
      <c r="C168" s="347"/>
      <c r="D168" s="347"/>
      <c r="E168" s="347"/>
      <c r="F168" s="347"/>
      <c r="G168" s="347"/>
      <c r="H168" s="347"/>
      <c r="I168" s="347"/>
      <c r="J168" s="347"/>
      <c r="K168" s="347"/>
      <c r="L168" s="347"/>
      <c r="M168" s="347"/>
      <c r="N168" s="347"/>
      <c r="O168" s="347"/>
    </row>
    <row r="169" spans="3:15" ht="15.75" customHeight="1">
      <c r="C169" s="347"/>
      <c r="D169" s="347"/>
      <c r="E169" s="347"/>
      <c r="F169" s="347"/>
      <c r="G169" s="347"/>
      <c r="H169" s="347"/>
      <c r="I169" s="347"/>
      <c r="J169" s="347"/>
      <c r="K169" s="347"/>
      <c r="L169" s="347"/>
      <c r="M169" s="347"/>
      <c r="N169" s="347"/>
      <c r="O169" s="347"/>
    </row>
    <row r="170" spans="3:15" ht="15.75" customHeight="1">
      <c r="C170" s="347"/>
      <c r="D170" s="347"/>
      <c r="E170" s="347"/>
      <c r="F170" s="347"/>
      <c r="G170" s="347"/>
      <c r="H170" s="347"/>
      <c r="I170" s="347"/>
      <c r="J170" s="347"/>
      <c r="K170" s="347"/>
      <c r="L170" s="347"/>
      <c r="M170" s="347"/>
      <c r="N170" s="347"/>
      <c r="O170" s="347"/>
    </row>
    <row r="171" spans="3:15" ht="15.75" customHeight="1">
      <c r="C171" s="347"/>
      <c r="D171" s="347"/>
      <c r="E171" s="347"/>
      <c r="F171" s="347"/>
      <c r="G171" s="347"/>
      <c r="H171" s="347"/>
      <c r="I171" s="347"/>
      <c r="J171" s="347"/>
      <c r="K171" s="347"/>
      <c r="L171" s="347"/>
      <c r="M171" s="347"/>
      <c r="N171" s="347"/>
      <c r="O171" s="347"/>
    </row>
    <row r="172" spans="3:15" ht="15.75" customHeight="1">
      <c r="C172" s="347"/>
      <c r="D172" s="347"/>
      <c r="E172" s="347"/>
      <c r="F172" s="347"/>
      <c r="G172" s="347"/>
      <c r="H172" s="347"/>
      <c r="I172" s="347"/>
      <c r="J172" s="347"/>
      <c r="K172" s="347"/>
      <c r="L172" s="347"/>
      <c r="M172" s="347"/>
      <c r="N172" s="347"/>
      <c r="O172" s="347"/>
    </row>
    <row r="173" spans="3:15" ht="15.75" customHeight="1">
      <c r="C173" s="347"/>
      <c r="D173" s="347"/>
      <c r="E173" s="347"/>
      <c r="F173" s="347"/>
      <c r="G173" s="347"/>
      <c r="H173" s="347"/>
      <c r="I173" s="347"/>
      <c r="J173" s="347"/>
      <c r="K173" s="347"/>
      <c r="L173" s="347"/>
      <c r="M173" s="347"/>
      <c r="N173" s="347"/>
      <c r="O173" s="347"/>
    </row>
    <row r="174" spans="3:15" ht="15.75" customHeight="1">
      <c r="C174" s="347"/>
      <c r="D174" s="347"/>
      <c r="E174" s="347"/>
      <c r="F174" s="347"/>
      <c r="G174" s="347"/>
      <c r="H174" s="347"/>
      <c r="I174" s="347"/>
      <c r="J174" s="347"/>
      <c r="K174" s="347"/>
      <c r="L174" s="347"/>
      <c r="M174" s="347"/>
      <c r="N174" s="347"/>
      <c r="O174" s="347"/>
    </row>
    <row r="175" spans="3:15" ht="15.75" customHeight="1">
      <c r="C175" s="347"/>
      <c r="D175" s="347"/>
      <c r="E175" s="347"/>
      <c r="F175" s="347"/>
      <c r="G175" s="347"/>
      <c r="H175" s="347"/>
      <c r="I175" s="347"/>
      <c r="J175" s="347"/>
      <c r="K175" s="347"/>
      <c r="L175" s="347"/>
      <c r="M175" s="347"/>
      <c r="N175" s="347"/>
      <c r="O175" s="347"/>
    </row>
    <row r="176" spans="3:15" ht="15.75" customHeight="1">
      <c r="C176" s="347"/>
      <c r="D176" s="347"/>
      <c r="E176" s="347"/>
      <c r="F176" s="347"/>
      <c r="G176" s="347"/>
      <c r="H176" s="347"/>
      <c r="I176" s="347"/>
      <c r="J176" s="347"/>
      <c r="K176" s="347"/>
      <c r="L176" s="347"/>
      <c r="M176" s="347"/>
      <c r="N176" s="347"/>
      <c r="O176" s="347"/>
    </row>
    <row r="177" spans="3:15" ht="15.75" customHeight="1">
      <c r="C177" s="347"/>
      <c r="D177" s="347"/>
      <c r="E177" s="347"/>
      <c r="F177" s="347"/>
      <c r="G177" s="347"/>
      <c r="H177" s="347"/>
      <c r="I177" s="347"/>
      <c r="J177" s="347"/>
      <c r="K177" s="347"/>
      <c r="L177" s="347"/>
      <c r="M177" s="347"/>
      <c r="N177" s="347"/>
      <c r="O177" s="347"/>
    </row>
    <row r="178" spans="3:15" ht="15.75" customHeight="1">
      <c r="C178" s="347"/>
      <c r="D178" s="347"/>
      <c r="E178" s="347"/>
      <c r="F178" s="347"/>
      <c r="G178" s="347"/>
      <c r="H178" s="347"/>
      <c r="I178" s="347"/>
      <c r="J178" s="347"/>
      <c r="K178" s="347"/>
      <c r="L178" s="347"/>
      <c r="M178" s="347"/>
      <c r="N178" s="347"/>
      <c r="O178" s="347"/>
    </row>
    <row r="179" spans="3:15" ht="15.75" customHeight="1">
      <c r="C179" s="347"/>
      <c r="D179" s="347"/>
      <c r="E179" s="347"/>
      <c r="F179" s="347"/>
      <c r="G179" s="347"/>
      <c r="H179" s="347"/>
      <c r="I179" s="347"/>
      <c r="J179" s="347"/>
      <c r="K179" s="347"/>
      <c r="L179" s="347"/>
      <c r="M179" s="347"/>
      <c r="N179" s="347"/>
      <c r="O179" s="347"/>
    </row>
    <row r="180" spans="3:15" ht="15.75" customHeight="1">
      <c r="C180" s="347"/>
      <c r="D180" s="347"/>
      <c r="E180" s="347"/>
      <c r="F180" s="347"/>
      <c r="G180" s="347"/>
      <c r="H180" s="347"/>
      <c r="I180" s="347"/>
      <c r="J180" s="347"/>
      <c r="K180" s="347"/>
      <c r="L180" s="347"/>
      <c r="M180" s="347"/>
      <c r="N180" s="347"/>
      <c r="O180" s="347"/>
    </row>
    <row r="181" spans="3:15" ht="15.75" customHeight="1">
      <c r="C181" s="347"/>
      <c r="D181" s="347"/>
      <c r="E181" s="347"/>
      <c r="F181" s="347"/>
      <c r="G181" s="347"/>
      <c r="H181" s="347"/>
      <c r="I181" s="347"/>
      <c r="J181" s="347"/>
      <c r="K181" s="347"/>
      <c r="L181" s="347"/>
      <c r="M181" s="347"/>
      <c r="N181" s="347"/>
      <c r="O181" s="347"/>
    </row>
    <row r="182" spans="3:15" ht="15.75" customHeight="1">
      <c r="C182" s="347"/>
      <c r="D182" s="347"/>
      <c r="E182" s="347"/>
      <c r="F182" s="347"/>
      <c r="G182" s="347"/>
      <c r="H182" s="347"/>
      <c r="I182" s="347"/>
      <c r="J182" s="347"/>
      <c r="K182" s="347"/>
      <c r="L182" s="347"/>
      <c r="M182" s="347"/>
      <c r="N182" s="347"/>
      <c r="O182" s="347"/>
    </row>
    <row r="183" spans="3:15" ht="15.75" customHeight="1">
      <c r="C183" s="347"/>
      <c r="D183" s="347"/>
      <c r="E183" s="347"/>
      <c r="F183" s="347"/>
      <c r="G183" s="347"/>
      <c r="H183" s="347"/>
      <c r="I183" s="347"/>
      <c r="J183" s="347"/>
      <c r="K183" s="347"/>
      <c r="L183" s="347"/>
      <c r="M183" s="347"/>
      <c r="N183" s="347"/>
      <c r="O183" s="347"/>
    </row>
    <row r="184" spans="3:15" ht="15.75" customHeight="1">
      <c r="C184" s="347"/>
      <c r="D184" s="347"/>
      <c r="E184" s="347"/>
      <c r="F184" s="347"/>
      <c r="G184" s="347"/>
      <c r="H184" s="347"/>
      <c r="I184" s="347"/>
      <c r="J184" s="347"/>
      <c r="K184" s="347"/>
      <c r="L184" s="347"/>
      <c r="M184" s="347"/>
      <c r="N184" s="347"/>
      <c r="O184" s="347"/>
    </row>
    <row r="185" spans="3:15" ht="15.75" customHeight="1">
      <c r="C185" s="347"/>
      <c r="D185" s="347"/>
      <c r="E185" s="347"/>
      <c r="F185" s="347"/>
      <c r="G185" s="347"/>
      <c r="H185" s="347"/>
      <c r="I185" s="347"/>
      <c r="J185" s="347"/>
      <c r="K185" s="347"/>
      <c r="L185" s="347"/>
      <c r="M185" s="347"/>
      <c r="N185" s="347"/>
      <c r="O185" s="347"/>
    </row>
    <row r="186" spans="3:15" ht="15.75" customHeight="1">
      <c r="C186" s="347"/>
      <c r="D186" s="347"/>
      <c r="E186" s="347"/>
      <c r="F186" s="347"/>
      <c r="G186" s="347"/>
      <c r="H186" s="347"/>
      <c r="I186" s="347"/>
      <c r="J186" s="347"/>
      <c r="K186" s="347"/>
      <c r="L186" s="347"/>
      <c r="M186" s="347"/>
      <c r="N186" s="347"/>
      <c r="O186" s="347"/>
    </row>
    <row r="187" spans="3:15" ht="15.75" customHeight="1">
      <c r="C187" s="347"/>
      <c r="D187" s="347"/>
      <c r="E187" s="347"/>
      <c r="F187" s="347"/>
      <c r="G187" s="347"/>
      <c r="H187" s="347"/>
      <c r="I187" s="347"/>
      <c r="J187" s="347"/>
      <c r="K187" s="347"/>
      <c r="L187" s="347"/>
      <c r="M187" s="347"/>
      <c r="N187" s="347"/>
      <c r="O187" s="347"/>
    </row>
    <row r="188" spans="3:15" ht="15.75" customHeight="1">
      <c r="C188" s="347"/>
      <c r="D188" s="347"/>
      <c r="E188" s="347"/>
      <c r="F188" s="347"/>
      <c r="G188" s="347"/>
      <c r="H188" s="347"/>
      <c r="I188" s="347"/>
      <c r="J188" s="347"/>
      <c r="K188" s="347"/>
      <c r="L188" s="347"/>
      <c r="M188" s="347"/>
      <c r="N188" s="347"/>
      <c r="O188" s="347"/>
    </row>
    <row r="189" spans="3:15" ht="15.75" customHeight="1">
      <c r="C189" s="347"/>
      <c r="D189" s="347"/>
      <c r="E189" s="347"/>
      <c r="F189" s="347"/>
      <c r="G189" s="347"/>
      <c r="H189" s="347"/>
      <c r="I189" s="347"/>
      <c r="J189" s="347"/>
      <c r="K189" s="347"/>
      <c r="L189" s="347"/>
      <c r="M189" s="347"/>
      <c r="N189" s="347"/>
      <c r="O189" s="347"/>
    </row>
    <row r="190" spans="3:15" ht="15.75" customHeight="1">
      <c r="C190" s="347"/>
      <c r="D190" s="347"/>
      <c r="E190" s="347"/>
      <c r="F190" s="347"/>
      <c r="G190" s="347"/>
      <c r="H190" s="347"/>
      <c r="I190" s="347"/>
      <c r="J190" s="347"/>
      <c r="K190" s="347"/>
      <c r="L190" s="347"/>
      <c r="M190" s="347"/>
      <c r="N190" s="347"/>
      <c r="O190" s="347"/>
    </row>
    <row r="191" spans="3:15" ht="15.75" customHeight="1">
      <c r="C191" s="347"/>
      <c r="D191" s="347"/>
      <c r="E191" s="347"/>
      <c r="F191" s="347"/>
      <c r="G191" s="347"/>
      <c r="H191" s="347"/>
      <c r="I191" s="347"/>
      <c r="J191" s="347"/>
      <c r="K191" s="347"/>
      <c r="L191" s="347"/>
      <c r="M191" s="347"/>
      <c r="N191" s="347"/>
      <c r="O191" s="347"/>
    </row>
    <row r="192" spans="3:15" ht="15.75" customHeight="1">
      <c r="C192" s="347"/>
      <c r="D192" s="347"/>
      <c r="E192" s="347"/>
      <c r="F192" s="347"/>
      <c r="G192" s="347"/>
      <c r="H192" s="347"/>
      <c r="I192" s="347"/>
      <c r="J192" s="347"/>
      <c r="K192" s="347"/>
      <c r="L192" s="347"/>
      <c r="M192" s="347"/>
      <c r="N192" s="347"/>
      <c r="O192" s="347"/>
    </row>
    <row r="193" spans="3:15" ht="15.75" customHeight="1">
      <c r="C193" s="347"/>
      <c r="D193" s="347"/>
      <c r="E193" s="347"/>
      <c r="F193" s="347"/>
      <c r="G193" s="347"/>
      <c r="H193" s="347"/>
      <c r="I193" s="347"/>
      <c r="J193" s="347"/>
      <c r="K193" s="347"/>
      <c r="L193" s="347"/>
      <c r="M193" s="347"/>
      <c r="N193" s="347"/>
      <c r="O193" s="347"/>
    </row>
    <row r="194" spans="3:15" ht="15.75" customHeight="1">
      <c r="C194" s="347"/>
      <c r="D194" s="347"/>
      <c r="E194" s="347"/>
      <c r="F194" s="347"/>
      <c r="G194" s="347"/>
      <c r="H194" s="347"/>
      <c r="I194" s="347"/>
      <c r="J194" s="347"/>
      <c r="K194" s="347"/>
      <c r="L194" s="347"/>
      <c r="M194" s="347"/>
      <c r="N194" s="347"/>
      <c r="O194" s="347"/>
    </row>
    <row r="195" spans="3:15" ht="15.75" customHeight="1">
      <c r="C195" s="347"/>
      <c r="D195" s="347"/>
      <c r="E195" s="347"/>
      <c r="F195" s="347"/>
      <c r="G195" s="347"/>
      <c r="H195" s="347"/>
      <c r="I195" s="347"/>
      <c r="J195" s="347"/>
      <c r="K195" s="347"/>
      <c r="L195" s="347"/>
      <c r="M195" s="347"/>
      <c r="N195" s="347"/>
      <c r="O195" s="347"/>
    </row>
    <row r="196" spans="3:15" ht="15.75" customHeight="1">
      <c r="C196" s="347"/>
      <c r="D196" s="347"/>
      <c r="E196" s="347"/>
      <c r="F196" s="347"/>
      <c r="G196" s="347"/>
      <c r="H196" s="347"/>
      <c r="I196" s="347"/>
      <c r="J196" s="347"/>
      <c r="K196" s="347"/>
      <c r="L196" s="347"/>
      <c r="M196" s="347"/>
      <c r="N196" s="347"/>
      <c r="O196" s="347"/>
    </row>
    <row r="197" spans="3:15" ht="15.75" customHeight="1">
      <c r="C197" s="347"/>
      <c r="D197" s="347"/>
      <c r="E197" s="347"/>
      <c r="F197" s="347"/>
      <c r="G197" s="347"/>
      <c r="H197" s="347"/>
      <c r="I197" s="347"/>
      <c r="J197" s="347"/>
      <c r="K197" s="347"/>
      <c r="L197" s="347"/>
      <c r="M197" s="347"/>
      <c r="N197" s="347"/>
      <c r="O197" s="347"/>
    </row>
    <row r="198" spans="3:15" ht="15.75" customHeight="1">
      <c r="C198" s="347"/>
      <c r="D198" s="347"/>
      <c r="E198" s="347"/>
      <c r="F198" s="347"/>
      <c r="G198" s="347"/>
      <c r="H198" s="347"/>
      <c r="I198" s="347"/>
      <c r="J198" s="347"/>
      <c r="K198" s="347"/>
      <c r="L198" s="347"/>
      <c r="M198" s="347"/>
      <c r="N198" s="347"/>
      <c r="O198" s="347"/>
    </row>
    <row r="199" spans="3:15" ht="15.75" customHeight="1">
      <c r="C199" s="347"/>
      <c r="D199" s="347"/>
      <c r="E199" s="347"/>
      <c r="F199" s="347"/>
      <c r="G199" s="347"/>
      <c r="H199" s="347"/>
      <c r="I199" s="347"/>
      <c r="J199" s="347"/>
      <c r="K199" s="347"/>
      <c r="L199" s="347"/>
      <c r="M199" s="347"/>
      <c r="N199" s="347"/>
      <c r="O199" s="347"/>
    </row>
    <row r="200" spans="3:15" ht="15.75" customHeight="1">
      <c r="C200" s="347"/>
      <c r="D200" s="347"/>
      <c r="E200" s="347"/>
      <c r="F200" s="347"/>
      <c r="G200" s="347"/>
      <c r="H200" s="347"/>
      <c r="I200" s="347"/>
      <c r="J200" s="347"/>
      <c r="K200" s="347"/>
      <c r="L200" s="347"/>
      <c r="M200" s="347"/>
      <c r="N200" s="347"/>
      <c r="O200" s="347"/>
    </row>
    <row r="201" spans="3:15" ht="15.75" customHeight="1">
      <c r="C201" s="347"/>
      <c r="D201" s="347"/>
      <c r="E201" s="347"/>
      <c r="F201" s="347"/>
      <c r="G201" s="347"/>
      <c r="H201" s="347"/>
      <c r="I201" s="347"/>
      <c r="J201" s="347"/>
      <c r="K201" s="347"/>
      <c r="L201" s="347"/>
      <c r="M201" s="347"/>
      <c r="N201" s="347"/>
      <c r="O201" s="347"/>
    </row>
    <row r="202" spans="3:15" ht="15.75" customHeight="1">
      <c r="C202" s="347"/>
      <c r="D202" s="347"/>
      <c r="E202" s="347"/>
      <c r="F202" s="347"/>
      <c r="G202" s="347"/>
      <c r="H202" s="347"/>
      <c r="I202" s="347"/>
      <c r="J202" s="347"/>
      <c r="K202" s="347"/>
      <c r="L202" s="347"/>
      <c r="M202" s="347"/>
      <c r="N202" s="347"/>
      <c r="O202" s="347"/>
    </row>
    <row r="203" spans="3:15" ht="15.75" customHeight="1">
      <c r="C203" s="347"/>
      <c r="D203" s="347"/>
      <c r="E203" s="347"/>
      <c r="F203" s="347"/>
      <c r="G203" s="347"/>
      <c r="H203" s="347"/>
      <c r="I203" s="347"/>
      <c r="J203" s="347"/>
      <c r="K203" s="347"/>
      <c r="L203" s="347"/>
      <c r="M203" s="347"/>
      <c r="N203" s="347"/>
      <c r="O203" s="347"/>
    </row>
    <row r="204" spans="3:15" ht="15.75" customHeight="1">
      <c r="C204" s="347"/>
      <c r="D204" s="347"/>
      <c r="E204" s="347"/>
      <c r="F204" s="347"/>
      <c r="G204" s="347"/>
      <c r="H204" s="347"/>
      <c r="I204" s="347"/>
      <c r="J204" s="347"/>
      <c r="K204" s="347"/>
      <c r="L204" s="347"/>
      <c r="M204" s="347"/>
      <c r="N204" s="347"/>
      <c r="O204" s="347"/>
    </row>
    <row r="205" spans="3:15" ht="15.75" customHeight="1">
      <c r="C205" s="347"/>
      <c r="D205" s="347"/>
      <c r="E205" s="347"/>
      <c r="F205" s="347"/>
      <c r="G205" s="347"/>
      <c r="H205" s="347"/>
      <c r="I205" s="347"/>
      <c r="J205" s="347"/>
      <c r="K205" s="347"/>
      <c r="L205" s="347"/>
      <c r="M205" s="347"/>
      <c r="N205" s="347"/>
      <c r="O205" s="347"/>
    </row>
    <row r="206" spans="3:15" ht="15.75" customHeight="1">
      <c r="C206" s="347"/>
      <c r="D206" s="347"/>
      <c r="E206" s="347"/>
      <c r="F206" s="347"/>
      <c r="G206" s="347"/>
      <c r="H206" s="347"/>
      <c r="I206" s="347"/>
      <c r="J206" s="347"/>
      <c r="K206" s="347"/>
      <c r="L206" s="347"/>
      <c r="M206" s="347"/>
      <c r="N206" s="347"/>
      <c r="O206" s="347"/>
    </row>
    <row r="207" spans="3:15" ht="15.75" customHeight="1">
      <c r="C207" s="347"/>
      <c r="D207" s="347"/>
      <c r="E207" s="347"/>
      <c r="F207" s="347"/>
      <c r="G207" s="347"/>
      <c r="H207" s="347"/>
      <c r="I207" s="347"/>
      <c r="J207" s="347"/>
      <c r="K207" s="347"/>
      <c r="L207" s="347"/>
      <c r="M207" s="347"/>
      <c r="N207" s="347"/>
      <c r="O207" s="347"/>
    </row>
    <row r="208" spans="3:15" ht="15.75" customHeight="1">
      <c r="C208" s="347"/>
      <c r="D208" s="347"/>
      <c r="E208" s="347"/>
      <c r="F208" s="347"/>
      <c r="G208" s="347"/>
      <c r="H208" s="347"/>
      <c r="I208" s="347"/>
      <c r="J208" s="347"/>
      <c r="K208" s="347"/>
      <c r="L208" s="347"/>
      <c r="M208" s="347"/>
      <c r="N208" s="347"/>
      <c r="O208" s="347"/>
    </row>
    <row r="209" spans="3:15" ht="15.75" customHeight="1">
      <c r="C209" s="347"/>
      <c r="D209" s="347"/>
      <c r="E209" s="347"/>
      <c r="F209" s="347"/>
      <c r="G209" s="347"/>
      <c r="H209" s="347"/>
      <c r="I209" s="347"/>
      <c r="J209" s="347"/>
      <c r="K209" s="347"/>
      <c r="L209" s="347"/>
      <c r="M209" s="347"/>
      <c r="N209" s="347"/>
      <c r="O209" s="347"/>
    </row>
    <row r="210" spans="3:15" ht="15.75" customHeight="1">
      <c r="C210" s="347"/>
      <c r="D210" s="347"/>
      <c r="E210" s="347"/>
      <c r="F210" s="347"/>
      <c r="G210" s="347"/>
      <c r="H210" s="347"/>
      <c r="I210" s="347"/>
      <c r="J210" s="347"/>
      <c r="K210" s="347"/>
      <c r="L210" s="347"/>
      <c r="M210" s="347"/>
      <c r="N210" s="347"/>
      <c r="O210" s="347"/>
    </row>
    <row r="211" spans="3:15" ht="15.75" customHeight="1">
      <c r="C211" s="347"/>
      <c r="D211" s="347"/>
      <c r="E211" s="347"/>
      <c r="F211" s="347"/>
      <c r="G211" s="347"/>
      <c r="H211" s="347"/>
      <c r="I211" s="347"/>
      <c r="J211" s="347"/>
      <c r="K211" s="347"/>
      <c r="L211" s="347"/>
      <c r="M211" s="347"/>
      <c r="N211" s="347"/>
      <c r="O211" s="347"/>
    </row>
    <row r="212" spans="3:15" ht="15.75" customHeight="1">
      <c r="C212" s="347"/>
      <c r="D212" s="347"/>
      <c r="E212" s="347"/>
      <c r="F212" s="347"/>
      <c r="G212" s="347"/>
      <c r="H212" s="347"/>
      <c r="I212" s="347"/>
      <c r="J212" s="347"/>
      <c r="K212" s="347"/>
      <c r="L212" s="347"/>
      <c r="M212" s="347"/>
      <c r="N212" s="347"/>
      <c r="O212" s="347"/>
    </row>
    <row r="213" spans="3:15" ht="15.75" customHeight="1">
      <c r="C213" s="347"/>
      <c r="D213" s="347"/>
      <c r="E213" s="347"/>
      <c r="F213" s="347"/>
      <c r="G213" s="347"/>
      <c r="H213" s="347"/>
      <c r="I213" s="347"/>
      <c r="J213" s="347"/>
      <c r="K213" s="347"/>
      <c r="L213" s="347"/>
      <c r="M213" s="347"/>
      <c r="N213" s="347"/>
      <c r="O213" s="347"/>
    </row>
    <row r="214" spans="3:15" ht="15.75" customHeight="1">
      <c r="C214" s="347"/>
      <c r="D214" s="347"/>
      <c r="E214" s="347"/>
      <c r="F214" s="347"/>
      <c r="G214" s="347"/>
      <c r="H214" s="347"/>
      <c r="I214" s="347"/>
      <c r="J214" s="347"/>
      <c r="K214" s="347"/>
      <c r="L214" s="347"/>
      <c r="M214" s="347"/>
      <c r="N214" s="347"/>
      <c r="O214" s="347"/>
    </row>
    <row r="215" spans="3:15" ht="15.75" customHeight="1">
      <c r="C215" s="347"/>
      <c r="D215" s="347"/>
      <c r="E215" s="347"/>
      <c r="F215" s="347"/>
      <c r="G215" s="347"/>
      <c r="H215" s="347"/>
      <c r="I215" s="347"/>
      <c r="J215" s="347"/>
      <c r="K215" s="347"/>
      <c r="L215" s="347"/>
      <c r="M215" s="347"/>
      <c r="N215" s="347"/>
      <c r="O215" s="347"/>
    </row>
    <row r="216" spans="3:15" ht="15.75" customHeight="1">
      <c r="C216" s="347"/>
      <c r="D216" s="347"/>
      <c r="E216" s="347"/>
      <c r="F216" s="347"/>
      <c r="G216" s="347"/>
      <c r="H216" s="347"/>
      <c r="I216" s="347"/>
      <c r="J216" s="347"/>
      <c r="K216" s="347"/>
      <c r="L216" s="347"/>
      <c r="M216" s="347"/>
      <c r="N216" s="347"/>
      <c r="O216" s="347"/>
    </row>
    <row r="217" spans="3:15" ht="15.75" customHeight="1">
      <c r="C217" s="347"/>
      <c r="D217" s="347"/>
      <c r="E217" s="347"/>
      <c r="F217" s="347"/>
      <c r="G217" s="347"/>
      <c r="H217" s="347"/>
      <c r="I217" s="347"/>
      <c r="J217" s="347"/>
      <c r="K217" s="347"/>
      <c r="L217" s="347"/>
      <c r="M217" s="347"/>
      <c r="N217" s="347"/>
      <c r="O217" s="347"/>
    </row>
    <row r="218" spans="3:15" ht="15.75" customHeight="1">
      <c r="C218" s="347"/>
      <c r="D218" s="347"/>
      <c r="E218" s="347"/>
      <c r="F218" s="347"/>
      <c r="G218" s="347"/>
      <c r="H218" s="347"/>
      <c r="I218" s="347"/>
      <c r="J218" s="347"/>
      <c r="K218" s="347"/>
      <c r="L218" s="347"/>
      <c r="M218" s="347"/>
      <c r="N218" s="347"/>
      <c r="O218" s="347"/>
    </row>
    <row r="219" spans="3:15" ht="15.75" customHeight="1">
      <c r="C219" s="347"/>
      <c r="D219" s="347"/>
      <c r="E219" s="347"/>
      <c r="F219" s="347"/>
      <c r="G219" s="347"/>
      <c r="H219" s="347"/>
      <c r="I219" s="347"/>
      <c r="J219" s="347"/>
      <c r="K219" s="347"/>
      <c r="L219" s="347"/>
      <c r="M219" s="347"/>
      <c r="N219" s="347"/>
      <c r="O219" s="347"/>
    </row>
    <row r="220" spans="3:15" ht="15.75" customHeight="1">
      <c r="C220" s="347"/>
      <c r="D220" s="347"/>
      <c r="E220" s="347"/>
      <c r="F220" s="347"/>
      <c r="G220" s="347"/>
      <c r="H220" s="347"/>
      <c r="I220" s="347"/>
      <c r="J220" s="347"/>
      <c r="K220" s="347"/>
      <c r="L220" s="347"/>
      <c r="M220" s="347"/>
      <c r="N220" s="347"/>
      <c r="O220" s="347"/>
    </row>
    <row r="221" spans="3:15" ht="15.75" customHeight="1">
      <c r="C221" s="347"/>
      <c r="D221" s="347"/>
      <c r="E221" s="347"/>
      <c r="F221" s="347"/>
      <c r="G221" s="347"/>
      <c r="H221" s="347"/>
      <c r="I221" s="347"/>
      <c r="J221" s="347"/>
      <c r="K221" s="347"/>
      <c r="L221" s="347"/>
      <c r="M221" s="347"/>
      <c r="N221" s="347"/>
      <c r="O221" s="347"/>
    </row>
    <row r="222" spans="3:15" ht="15.75" customHeight="1">
      <c r="C222" s="347"/>
      <c r="D222" s="347"/>
      <c r="E222" s="347"/>
      <c r="F222" s="347"/>
      <c r="G222" s="347"/>
      <c r="H222" s="347"/>
      <c r="I222" s="347"/>
      <c r="J222" s="347"/>
      <c r="K222" s="347"/>
      <c r="L222" s="347"/>
      <c r="M222" s="347"/>
      <c r="N222" s="347"/>
      <c r="O222" s="347"/>
    </row>
    <row r="223" spans="3:15" ht="15.75" customHeight="1">
      <c r="C223" s="347"/>
      <c r="D223" s="347"/>
      <c r="E223" s="347"/>
      <c r="F223" s="347"/>
      <c r="G223" s="347"/>
      <c r="H223" s="347"/>
      <c r="I223" s="347"/>
      <c r="J223" s="347"/>
      <c r="K223" s="347"/>
      <c r="L223" s="347"/>
      <c r="M223" s="347"/>
      <c r="N223" s="347"/>
      <c r="O223" s="347"/>
    </row>
    <row r="224" spans="3:15" ht="15.75" customHeight="1">
      <c r="C224" s="347"/>
      <c r="D224" s="347"/>
      <c r="E224" s="347"/>
      <c r="F224" s="347"/>
      <c r="G224" s="347"/>
      <c r="H224" s="347"/>
      <c r="I224" s="347"/>
      <c r="J224" s="347"/>
      <c r="K224" s="347"/>
      <c r="L224" s="347"/>
      <c r="M224" s="347"/>
      <c r="N224" s="347"/>
      <c r="O224" s="347"/>
    </row>
    <row r="225" spans="3:15" ht="15.75" customHeight="1">
      <c r="C225" s="347"/>
      <c r="D225" s="347"/>
      <c r="E225" s="347"/>
      <c r="F225" s="347"/>
      <c r="G225" s="347"/>
      <c r="H225" s="347"/>
      <c r="I225" s="347"/>
      <c r="J225" s="347"/>
      <c r="K225" s="347"/>
      <c r="L225" s="347"/>
      <c r="M225" s="347"/>
      <c r="N225" s="347"/>
      <c r="O225" s="347"/>
    </row>
    <row r="226" spans="3:15" ht="15.75" customHeight="1">
      <c r="C226" s="347"/>
      <c r="D226" s="347"/>
      <c r="E226" s="347"/>
      <c r="F226" s="347"/>
      <c r="G226" s="347"/>
      <c r="H226" s="347"/>
      <c r="I226" s="347"/>
      <c r="J226" s="347"/>
      <c r="K226" s="347"/>
      <c r="L226" s="347"/>
      <c r="M226" s="347"/>
      <c r="N226" s="347"/>
      <c r="O226" s="347"/>
    </row>
    <row r="227" spans="3:15" ht="15.75" customHeight="1">
      <c r="C227" s="347"/>
      <c r="D227" s="347"/>
      <c r="E227" s="347"/>
      <c r="F227" s="347"/>
      <c r="G227" s="347"/>
      <c r="H227" s="347"/>
      <c r="I227" s="347"/>
      <c r="J227" s="347"/>
      <c r="K227" s="347"/>
      <c r="L227" s="347"/>
      <c r="M227" s="347"/>
      <c r="N227" s="347"/>
      <c r="O227" s="347"/>
    </row>
    <row r="228" spans="3:15" ht="15.75" customHeight="1">
      <c r="K228" s="1"/>
    </row>
    <row r="229" spans="3:15" ht="15.75" customHeight="1">
      <c r="K229" s="1"/>
    </row>
    <row r="230" spans="3:15" ht="15.75" customHeight="1">
      <c r="K230" s="1"/>
    </row>
    <row r="231" spans="3:15" ht="15.75" customHeight="1">
      <c r="K231" s="1"/>
    </row>
    <row r="232" spans="3:15" ht="15.75" customHeight="1">
      <c r="K232" s="1"/>
    </row>
    <row r="233" spans="3:15" ht="15.75" customHeight="1">
      <c r="K233" s="1"/>
    </row>
    <row r="234" spans="3:15" ht="15.75" customHeight="1">
      <c r="K234" s="1"/>
    </row>
    <row r="235" spans="3:15" ht="15.75" customHeight="1">
      <c r="K235" s="1"/>
    </row>
    <row r="236" spans="3:15" ht="15.75" customHeight="1">
      <c r="K236" s="1"/>
    </row>
    <row r="237" spans="3:15" ht="15.75" customHeight="1">
      <c r="K237" s="1"/>
    </row>
    <row r="238" spans="3:15" ht="15.75" customHeight="1">
      <c r="K238" s="1"/>
    </row>
    <row r="239" spans="3:15" ht="15.75" customHeight="1">
      <c r="K239" s="1"/>
    </row>
    <row r="240" spans="3:15" ht="15.75" customHeight="1">
      <c r="K240" s="1"/>
    </row>
    <row r="241" spans="11:11" ht="15.75" customHeight="1">
      <c r="K241" s="1"/>
    </row>
    <row r="242" spans="11:11" ht="15.75" customHeight="1">
      <c r="K242" s="1"/>
    </row>
    <row r="243" spans="11:11" ht="15.75" customHeight="1">
      <c r="K243" s="1"/>
    </row>
    <row r="244" spans="11:11" ht="15.75" customHeight="1">
      <c r="K244" s="1"/>
    </row>
    <row r="245" spans="11:11" ht="15.75" customHeight="1">
      <c r="K245" s="1"/>
    </row>
    <row r="246" spans="11:11" ht="15.75" customHeight="1">
      <c r="K246" s="1"/>
    </row>
    <row r="247" spans="11:11" ht="15.75" customHeight="1">
      <c r="K247" s="1"/>
    </row>
    <row r="248" spans="11:11" ht="15.75" customHeight="1">
      <c r="K248" s="1"/>
    </row>
    <row r="249" spans="11:11" ht="15.75" customHeight="1">
      <c r="K249" s="1"/>
    </row>
    <row r="250" spans="11:11" ht="15.75" customHeight="1">
      <c r="K250" s="1"/>
    </row>
    <row r="251" spans="11:11" ht="15.75" customHeight="1">
      <c r="K251" s="1"/>
    </row>
    <row r="252" spans="11:11" ht="15.75" customHeight="1">
      <c r="K252" s="1"/>
    </row>
    <row r="253" spans="11:11" ht="15.75" customHeight="1">
      <c r="K253" s="1"/>
    </row>
    <row r="254" spans="11:11" ht="15.75" customHeight="1">
      <c r="K254" s="1"/>
    </row>
    <row r="255" spans="11:11" ht="15.75" customHeight="1">
      <c r="K255" s="1"/>
    </row>
    <row r="256" spans="11:11" ht="15.75" customHeight="1">
      <c r="K256" s="1"/>
    </row>
    <row r="257" spans="11:11" ht="15.75" customHeight="1">
      <c r="K257" s="1"/>
    </row>
    <row r="258" spans="11:11" ht="15.75" customHeight="1">
      <c r="K258" s="1"/>
    </row>
    <row r="259" spans="11:11" ht="15.75" customHeight="1">
      <c r="K259" s="1"/>
    </row>
    <row r="260" spans="11:11" ht="15.75" customHeight="1">
      <c r="K260" s="1"/>
    </row>
    <row r="261" spans="11:11" ht="15.75" customHeight="1">
      <c r="K261" s="1"/>
    </row>
    <row r="262" spans="11:11" ht="15.75" customHeight="1">
      <c r="K262" s="1"/>
    </row>
    <row r="263" spans="11:11" ht="15.75" customHeight="1">
      <c r="K263" s="1"/>
    </row>
    <row r="264" spans="11:11" ht="15.75" customHeight="1">
      <c r="K264" s="1"/>
    </row>
    <row r="265" spans="11:11" ht="15.75" customHeight="1">
      <c r="K265" s="1"/>
    </row>
    <row r="266" spans="11:11" ht="15.75" customHeight="1">
      <c r="K266" s="1"/>
    </row>
    <row r="267" spans="11:11" ht="15.75" customHeight="1">
      <c r="K267" s="1"/>
    </row>
    <row r="268" spans="11:11" ht="15.75" customHeight="1">
      <c r="K268" s="1"/>
    </row>
    <row r="269" spans="11:11" ht="15.75" customHeight="1">
      <c r="K269" s="1"/>
    </row>
    <row r="270" spans="11:11" ht="15.75" customHeight="1">
      <c r="K270" s="1"/>
    </row>
    <row r="271" spans="11:11" ht="15.75" customHeight="1">
      <c r="K271" s="1"/>
    </row>
    <row r="272" spans="11:11" ht="15.75" customHeight="1">
      <c r="K272" s="1"/>
    </row>
    <row r="273" spans="11:11" ht="15.75" customHeight="1">
      <c r="K273" s="1"/>
    </row>
    <row r="274" spans="11:11" ht="15.75" customHeight="1">
      <c r="K274" s="1"/>
    </row>
    <row r="275" spans="11:11" ht="15.75" customHeight="1">
      <c r="K275" s="1"/>
    </row>
    <row r="276" spans="11:11" ht="15.75" customHeight="1">
      <c r="K276" s="1"/>
    </row>
    <row r="277" spans="11:11" ht="15.75" customHeight="1">
      <c r="K277" s="1"/>
    </row>
    <row r="278" spans="11:11" ht="15.75" customHeight="1">
      <c r="K278" s="1"/>
    </row>
    <row r="279" spans="11:11" ht="15.75" customHeight="1">
      <c r="K279" s="1"/>
    </row>
    <row r="280" spans="11:11" ht="15.75" customHeight="1">
      <c r="K280" s="1"/>
    </row>
    <row r="281" spans="11:11" ht="15.75" customHeight="1">
      <c r="K281" s="1"/>
    </row>
    <row r="282" spans="11:11" ht="15.75" customHeight="1">
      <c r="K282" s="1"/>
    </row>
    <row r="283" spans="11:11" ht="15.75" customHeight="1">
      <c r="K283" s="1"/>
    </row>
    <row r="284" spans="11:11" ht="15.75" customHeight="1">
      <c r="K284" s="1"/>
    </row>
    <row r="285" spans="11:11" ht="15.75" customHeight="1">
      <c r="K285" s="1"/>
    </row>
    <row r="286" spans="11:11" ht="15.75" customHeight="1">
      <c r="K286" s="1"/>
    </row>
    <row r="287" spans="11:11" ht="15.75" customHeight="1">
      <c r="K287" s="1"/>
    </row>
    <row r="288" spans="11:11" ht="15.75" customHeight="1">
      <c r="K288" s="1"/>
    </row>
    <row r="289" spans="11:11" ht="15.75" customHeight="1">
      <c r="K289" s="1"/>
    </row>
    <row r="290" spans="11:11" ht="15.75" customHeight="1">
      <c r="K290" s="1"/>
    </row>
    <row r="291" spans="11:11" ht="15.75" customHeight="1">
      <c r="K291" s="1"/>
    </row>
    <row r="292" spans="11:11" ht="15.75" customHeight="1">
      <c r="K292" s="1"/>
    </row>
    <row r="293" spans="11:11" ht="15.75" customHeight="1">
      <c r="K293" s="1"/>
    </row>
    <row r="294" spans="11:11" ht="15.75" customHeight="1">
      <c r="K294" s="1"/>
    </row>
    <row r="295" spans="11:11" ht="15.75" customHeight="1">
      <c r="K295" s="1"/>
    </row>
    <row r="296" spans="11:11" ht="15.75" customHeight="1">
      <c r="K296" s="1"/>
    </row>
    <row r="297" spans="11:11" ht="15.75" customHeight="1">
      <c r="K297" s="1"/>
    </row>
    <row r="298" spans="11:11" ht="15.75" customHeight="1">
      <c r="K298" s="1"/>
    </row>
    <row r="299" spans="11:11" ht="15.75" customHeight="1">
      <c r="K299" s="1"/>
    </row>
    <row r="300" spans="11:11" ht="15.75" customHeight="1">
      <c r="K300" s="1"/>
    </row>
    <row r="301" spans="11:11" ht="15.75" customHeight="1">
      <c r="K301" s="1"/>
    </row>
    <row r="302" spans="11:11" ht="15.75" customHeight="1">
      <c r="K302" s="1"/>
    </row>
    <row r="303" spans="11:11" ht="15.75" customHeight="1">
      <c r="K303" s="1"/>
    </row>
    <row r="304" spans="11:11" ht="15.75" customHeight="1">
      <c r="K304" s="1"/>
    </row>
    <row r="305" spans="11:11" ht="15.75" customHeight="1">
      <c r="K305" s="1"/>
    </row>
    <row r="306" spans="11:11" ht="15.75" customHeight="1">
      <c r="K306" s="1"/>
    </row>
    <row r="307" spans="11:11" ht="15.75" customHeight="1">
      <c r="K307" s="1"/>
    </row>
    <row r="308" spans="11:11" ht="15.75" customHeight="1">
      <c r="K308" s="1"/>
    </row>
    <row r="309" spans="11:11" ht="15.75" customHeight="1">
      <c r="K309" s="1"/>
    </row>
    <row r="310" spans="11:11" ht="15.75" customHeight="1">
      <c r="K310" s="1"/>
    </row>
    <row r="311" spans="11:11" ht="15.75" customHeight="1">
      <c r="K311" s="1"/>
    </row>
    <row r="312" spans="11:11" ht="15.75" customHeight="1">
      <c r="K312" s="1"/>
    </row>
    <row r="313" spans="11:11" ht="15.75" customHeight="1">
      <c r="K313" s="1"/>
    </row>
    <row r="314" spans="11:11" ht="15.75" customHeight="1">
      <c r="K314" s="1"/>
    </row>
    <row r="315" spans="11:11" ht="15.75" customHeight="1">
      <c r="K315" s="1"/>
    </row>
    <row r="316" spans="11:11" ht="15.75" customHeight="1">
      <c r="K316" s="1"/>
    </row>
    <row r="317" spans="11:11" ht="15.75" customHeight="1">
      <c r="K317" s="1"/>
    </row>
    <row r="318" spans="11:11" ht="15.75" customHeight="1">
      <c r="K318" s="1"/>
    </row>
    <row r="319" spans="11:11" ht="15.75" customHeight="1">
      <c r="K319" s="1"/>
    </row>
    <row r="320" spans="11:11" ht="15.75" customHeight="1">
      <c r="K320" s="1"/>
    </row>
    <row r="321" spans="11:11" ht="15.75" customHeight="1">
      <c r="K321" s="1"/>
    </row>
    <row r="322" spans="11:11" ht="15.75" customHeight="1">
      <c r="K322" s="1"/>
    </row>
    <row r="323" spans="11:11" ht="15.75" customHeight="1">
      <c r="K323" s="1"/>
    </row>
    <row r="324" spans="11:11" ht="15.75" customHeight="1">
      <c r="K324" s="1"/>
    </row>
    <row r="325" spans="11:11" ht="15.75" customHeight="1">
      <c r="K325" s="1"/>
    </row>
    <row r="326" spans="11:11" ht="15.75" customHeight="1">
      <c r="K326" s="1"/>
    </row>
    <row r="327" spans="11:11" ht="15.75" customHeight="1">
      <c r="K327" s="1"/>
    </row>
    <row r="328" spans="11:11" ht="15.75" customHeight="1">
      <c r="K328" s="1"/>
    </row>
    <row r="329" spans="11:11" ht="15.75" customHeight="1">
      <c r="K329" s="1"/>
    </row>
    <row r="330" spans="11:11" ht="15.75" customHeight="1">
      <c r="K330" s="1"/>
    </row>
    <row r="331" spans="11:11" ht="15.75" customHeight="1">
      <c r="K331" s="1"/>
    </row>
    <row r="332" spans="11:11" ht="15.75" customHeight="1">
      <c r="K332" s="1"/>
    </row>
    <row r="333" spans="11:11" ht="15.75" customHeight="1">
      <c r="K333" s="1"/>
    </row>
    <row r="334" spans="11:11" ht="15.75" customHeight="1">
      <c r="K334" s="1"/>
    </row>
    <row r="335" spans="11:11" ht="15.75" customHeight="1">
      <c r="K335" s="1"/>
    </row>
    <row r="336" spans="11:11" ht="15.75" customHeight="1">
      <c r="K336" s="1"/>
    </row>
    <row r="337" spans="11:11" ht="15.75" customHeight="1">
      <c r="K337" s="1"/>
    </row>
    <row r="338" spans="11:11" ht="15.75" customHeight="1">
      <c r="K338" s="1"/>
    </row>
    <row r="339" spans="11:11" ht="15.75" customHeight="1">
      <c r="K339" s="1"/>
    </row>
    <row r="340" spans="11:11" ht="15.75" customHeight="1">
      <c r="K340" s="1"/>
    </row>
    <row r="341" spans="11:11" ht="15.75" customHeight="1">
      <c r="K341" s="1"/>
    </row>
    <row r="342" spans="11:11" ht="15.75" customHeight="1">
      <c r="K342" s="1"/>
    </row>
    <row r="343" spans="11:11" ht="15.75" customHeight="1">
      <c r="K343" s="1"/>
    </row>
    <row r="344" spans="11:11" ht="15.75" customHeight="1">
      <c r="K344" s="1"/>
    </row>
    <row r="345" spans="11:11" ht="15.75" customHeight="1">
      <c r="K345" s="1"/>
    </row>
    <row r="346" spans="11:11" ht="15.75" customHeight="1">
      <c r="K346" s="1"/>
    </row>
    <row r="347" spans="11:11" ht="15.75" customHeight="1">
      <c r="K347" s="1"/>
    </row>
    <row r="348" spans="11:11" ht="15.75" customHeight="1">
      <c r="K348" s="1"/>
    </row>
    <row r="349" spans="11:11" ht="15.75" customHeight="1">
      <c r="K349" s="1"/>
    </row>
    <row r="350" spans="11:11" ht="15.75" customHeight="1">
      <c r="K350" s="1"/>
    </row>
    <row r="351" spans="11:11" ht="15.75" customHeight="1">
      <c r="K351" s="1"/>
    </row>
    <row r="352" spans="11:11" ht="15.75" customHeight="1">
      <c r="K352" s="1"/>
    </row>
    <row r="353" spans="11:11" ht="15.75" customHeight="1">
      <c r="K353" s="1"/>
    </row>
    <row r="354" spans="11:11" ht="15.75" customHeight="1">
      <c r="K354" s="1"/>
    </row>
    <row r="355" spans="11:11" ht="15.75" customHeight="1">
      <c r="K355" s="1"/>
    </row>
    <row r="356" spans="11:11" ht="15.75" customHeight="1">
      <c r="K356" s="1"/>
    </row>
    <row r="357" spans="11:11" ht="15.75" customHeight="1">
      <c r="K357" s="1"/>
    </row>
    <row r="358" spans="11:11" ht="15.75" customHeight="1">
      <c r="K358" s="1"/>
    </row>
    <row r="359" spans="11:11" ht="15.75" customHeight="1">
      <c r="K359" s="1"/>
    </row>
    <row r="360" spans="11:11" ht="15.75" customHeight="1">
      <c r="K360" s="1"/>
    </row>
    <row r="361" spans="11:11" ht="15.75" customHeight="1">
      <c r="K361" s="1"/>
    </row>
    <row r="362" spans="11:11" ht="15.75" customHeight="1">
      <c r="K362" s="1"/>
    </row>
    <row r="363" spans="11:11" ht="15.75" customHeight="1">
      <c r="K363" s="1"/>
    </row>
    <row r="364" spans="11:11" ht="15.75" customHeight="1">
      <c r="K364" s="1"/>
    </row>
    <row r="365" spans="11:11" ht="15.75" customHeight="1">
      <c r="K365" s="1"/>
    </row>
    <row r="366" spans="11:11" ht="15.75" customHeight="1">
      <c r="K366" s="1"/>
    </row>
    <row r="367" spans="11:11" ht="15.75" customHeight="1">
      <c r="K367" s="1"/>
    </row>
    <row r="368" spans="11:11" ht="15.75" customHeight="1">
      <c r="K368" s="1"/>
    </row>
    <row r="369" spans="11:11" ht="15.75" customHeight="1">
      <c r="K369" s="1"/>
    </row>
    <row r="370" spans="11:11" ht="15.75" customHeight="1">
      <c r="K370" s="1"/>
    </row>
    <row r="371" spans="11:11" ht="15.75" customHeight="1">
      <c r="K371" s="1"/>
    </row>
    <row r="372" spans="11:11" ht="15.75" customHeight="1">
      <c r="K372" s="1"/>
    </row>
    <row r="373" spans="11:11" ht="15.75" customHeight="1">
      <c r="K373" s="1"/>
    </row>
    <row r="374" spans="11:11" ht="15.75" customHeight="1">
      <c r="K374" s="1"/>
    </row>
    <row r="375" spans="11:11" ht="15.75" customHeight="1">
      <c r="K375" s="1"/>
    </row>
    <row r="376" spans="11:11" ht="15.75" customHeight="1">
      <c r="K376" s="1"/>
    </row>
    <row r="377" spans="11:11" ht="15.75" customHeight="1">
      <c r="K377" s="1"/>
    </row>
    <row r="378" spans="11:11" ht="15.75" customHeight="1">
      <c r="K378" s="1"/>
    </row>
    <row r="379" spans="11:11" ht="15.75" customHeight="1">
      <c r="K379" s="1"/>
    </row>
    <row r="380" spans="11:11" ht="15.75" customHeight="1">
      <c r="K380" s="1"/>
    </row>
    <row r="381" spans="11:11" ht="15.75" customHeight="1">
      <c r="K381" s="1"/>
    </row>
    <row r="382" spans="11:11" ht="15.75" customHeight="1">
      <c r="K382" s="1"/>
    </row>
    <row r="383" spans="11:11" ht="15.75" customHeight="1">
      <c r="K383" s="1"/>
    </row>
    <row r="384" spans="11:11" ht="15.75" customHeight="1">
      <c r="K384" s="1"/>
    </row>
    <row r="385" spans="11:11" ht="15.75" customHeight="1">
      <c r="K385" s="1"/>
    </row>
    <row r="386" spans="11:11" ht="15.75" customHeight="1">
      <c r="K386" s="1"/>
    </row>
    <row r="387" spans="11:11" ht="15.75" customHeight="1">
      <c r="K387" s="1"/>
    </row>
    <row r="388" spans="11:11" ht="15.75" customHeight="1">
      <c r="K388" s="1"/>
    </row>
    <row r="389" spans="11:11" ht="15.75" customHeight="1">
      <c r="K389" s="1"/>
    </row>
    <row r="390" spans="11:11" ht="15.75" customHeight="1">
      <c r="K390" s="1"/>
    </row>
    <row r="391" spans="11:11" ht="15.75" customHeight="1">
      <c r="K391" s="1"/>
    </row>
    <row r="392" spans="11:11" ht="15.75" customHeight="1">
      <c r="K392" s="1"/>
    </row>
    <row r="393" spans="11:11" ht="15.75" customHeight="1">
      <c r="K393" s="1"/>
    </row>
    <row r="394" spans="11:11" ht="15.75" customHeight="1">
      <c r="K394" s="1"/>
    </row>
    <row r="395" spans="11:11" ht="15.75" customHeight="1">
      <c r="K395" s="1"/>
    </row>
    <row r="396" spans="11:11" ht="15.75" customHeight="1">
      <c r="K396" s="1"/>
    </row>
    <row r="397" spans="11:11" ht="15.75" customHeight="1">
      <c r="K397" s="1"/>
    </row>
    <row r="398" spans="11:11" ht="15.75" customHeight="1">
      <c r="K398" s="1"/>
    </row>
    <row r="399" spans="11:11" ht="15.75" customHeight="1">
      <c r="K399" s="1"/>
    </row>
    <row r="400" spans="11:11" ht="15.75" customHeight="1">
      <c r="K400" s="1"/>
    </row>
    <row r="401" spans="11:11" ht="15.75" customHeight="1">
      <c r="K401" s="1"/>
    </row>
    <row r="402" spans="11:11" ht="15.75" customHeight="1">
      <c r="K402" s="1"/>
    </row>
    <row r="403" spans="11:11" ht="15.75" customHeight="1">
      <c r="K403" s="1"/>
    </row>
    <row r="404" spans="11:11" ht="15.75" customHeight="1">
      <c r="K404" s="1"/>
    </row>
    <row r="405" spans="11:11" ht="15.75" customHeight="1">
      <c r="K405" s="1"/>
    </row>
    <row r="406" spans="11:11" ht="15.75" customHeight="1">
      <c r="K406" s="1"/>
    </row>
    <row r="407" spans="11:11" ht="15.75" customHeight="1">
      <c r="K407" s="1"/>
    </row>
    <row r="408" spans="11:11" ht="15.75" customHeight="1">
      <c r="K408" s="1"/>
    </row>
    <row r="409" spans="11:11" ht="15.75" customHeight="1">
      <c r="K409" s="1"/>
    </row>
    <row r="410" spans="11:11" ht="15.75" customHeight="1">
      <c r="K410" s="1"/>
    </row>
    <row r="411" spans="11:11" ht="15.75" customHeight="1">
      <c r="K411" s="1"/>
    </row>
    <row r="412" spans="11:11" ht="15.75" customHeight="1">
      <c r="K412" s="1"/>
    </row>
    <row r="413" spans="11:11" ht="15.75" customHeight="1">
      <c r="K413" s="1"/>
    </row>
    <row r="414" spans="11:11" ht="15.75" customHeight="1">
      <c r="K414" s="1"/>
    </row>
    <row r="415" spans="11:11" ht="15.75" customHeight="1">
      <c r="K415" s="1"/>
    </row>
    <row r="416" spans="11:11" ht="15.75" customHeight="1">
      <c r="K416" s="1"/>
    </row>
    <row r="417" spans="11:11" ht="15.75" customHeight="1">
      <c r="K417" s="1"/>
    </row>
    <row r="418" spans="11:11" ht="15.75" customHeight="1">
      <c r="K418" s="1"/>
    </row>
    <row r="419" spans="11:11" ht="15.75" customHeight="1">
      <c r="K419" s="1"/>
    </row>
    <row r="420" spans="11:11" ht="15.75" customHeight="1">
      <c r="K420" s="1"/>
    </row>
    <row r="421" spans="11:11" ht="15.75" customHeight="1">
      <c r="K421" s="1"/>
    </row>
    <row r="422" spans="11:11" ht="15.75" customHeight="1">
      <c r="K422" s="1"/>
    </row>
    <row r="423" spans="11:11" ht="15.75" customHeight="1">
      <c r="K423" s="1"/>
    </row>
    <row r="424" spans="11:11" ht="15.75" customHeight="1">
      <c r="K424" s="1"/>
    </row>
    <row r="425" spans="11:11" ht="15.75" customHeight="1">
      <c r="K425" s="1"/>
    </row>
    <row r="426" spans="11:11" ht="15.75" customHeight="1">
      <c r="K426" s="1"/>
    </row>
    <row r="427" spans="11:11" ht="15.75" customHeight="1">
      <c r="K427" s="1"/>
    </row>
    <row r="428" spans="11:11" ht="15.75" customHeight="1">
      <c r="K428" s="1"/>
    </row>
    <row r="429" spans="11:11" ht="15.75" customHeight="1">
      <c r="K429" s="1"/>
    </row>
    <row r="430" spans="11:11" ht="15.75" customHeight="1">
      <c r="K430" s="1"/>
    </row>
    <row r="431" spans="11:11" ht="15.75" customHeight="1">
      <c r="K431" s="1"/>
    </row>
    <row r="432" spans="11:11" ht="15.75" customHeight="1">
      <c r="K432" s="1"/>
    </row>
    <row r="433" spans="11:11" ht="15.75" customHeight="1">
      <c r="K433" s="1"/>
    </row>
    <row r="434" spans="11:11" ht="15.75" customHeight="1">
      <c r="K434" s="1"/>
    </row>
    <row r="435" spans="11:11" ht="15.75" customHeight="1">
      <c r="K435" s="1"/>
    </row>
    <row r="436" spans="11:11" ht="15.75" customHeight="1">
      <c r="K436" s="1"/>
    </row>
    <row r="437" spans="11:11" ht="15.75" customHeight="1">
      <c r="K437" s="1"/>
    </row>
    <row r="438" spans="11:11" ht="15.75" customHeight="1">
      <c r="K438" s="1"/>
    </row>
    <row r="439" spans="11:11" ht="15.75" customHeight="1">
      <c r="K439" s="1"/>
    </row>
    <row r="440" spans="11:11" ht="15.75" customHeight="1">
      <c r="K440" s="1"/>
    </row>
    <row r="441" spans="11:11" ht="15.75" customHeight="1">
      <c r="K441" s="1"/>
    </row>
    <row r="442" spans="11:11" ht="15.75" customHeight="1">
      <c r="K442" s="1"/>
    </row>
    <row r="443" spans="11:11" ht="15.75" customHeight="1">
      <c r="K443" s="1"/>
    </row>
    <row r="444" spans="11:11" ht="15.75" customHeight="1">
      <c r="K444" s="1"/>
    </row>
    <row r="445" spans="11:11" ht="15.75" customHeight="1">
      <c r="K445" s="1"/>
    </row>
    <row r="446" spans="11:11" ht="15.75" customHeight="1">
      <c r="K446" s="1"/>
    </row>
    <row r="447" spans="11:11" ht="15.75" customHeight="1">
      <c r="K447" s="1"/>
    </row>
    <row r="448" spans="11:11" ht="15.75" customHeight="1">
      <c r="K448" s="1"/>
    </row>
    <row r="449" spans="11:11" ht="15.75" customHeight="1">
      <c r="K449" s="1"/>
    </row>
    <row r="450" spans="11:11" ht="15.75" customHeight="1">
      <c r="K450" s="1"/>
    </row>
    <row r="451" spans="11:11" ht="15.75" customHeight="1">
      <c r="K451" s="1"/>
    </row>
    <row r="452" spans="11:11" ht="15.75" customHeight="1">
      <c r="K452" s="1"/>
    </row>
    <row r="453" spans="11:11" ht="15.75" customHeight="1">
      <c r="K453" s="1"/>
    </row>
    <row r="454" spans="11:11" ht="15.75" customHeight="1">
      <c r="K454" s="1"/>
    </row>
    <row r="455" spans="11:11" ht="15.75" customHeight="1">
      <c r="K455" s="1"/>
    </row>
    <row r="456" spans="11:11" ht="15.75" customHeight="1">
      <c r="K456" s="1"/>
    </row>
    <row r="457" spans="11:11" ht="15.75" customHeight="1">
      <c r="K457" s="1"/>
    </row>
    <row r="458" spans="11:11" ht="15.75" customHeight="1">
      <c r="K458" s="1"/>
    </row>
    <row r="459" spans="11:11" ht="15.75" customHeight="1">
      <c r="K459" s="1"/>
    </row>
    <row r="460" spans="11:11" ht="15.75" customHeight="1">
      <c r="K460" s="1"/>
    </row>
    <row r="461" spans="11:11" ht="15.75" customHeight="1">
      <c r="K461" s="1"/>
    </row>
    <row r="462" spans="11:11" ht="15.75" customHeight="1">
      <c r="K462" s="1"/>
    </row>
    <row r="463" spans="11:11" ht="15.75" customHeight="1">
      <c r="K463" s="1"/>
    </row>
    <row r="464" spans="11:11" ht="15.75" customHeight="1">
      <c r="K464" s="1"/>
    </row>
    <row r="465" spans="11:11" ht="15.75" customHeight="1">
      <c r="K465" s="1"/>
    </row>
    <row r="466" spans="11:11" ht="15.75" customHeight="1">
      <c r="K466" s="1"/>
    </row>
    <row r="467" spans="11:11" ht="15.75" customHeight="1">
      <c r="K467" s="1"/>
    </row>
    <row r="468" spans="11:11" ht="15.75" customHeight="1">
      <c r="K468" s="1"/>
    </row>
    <row r="469" spans="11:11" ht="15.75" customHeight="1">
      <c r="K469" s="1"/>
    </row>
    <row r="470" spans="11:11" ht="15.75" customHeight="1">
      <c r="K470" s="1"/>
    </row>
    <row r="471" spans="11:11" ht="15.75" customHeight="1">
      <c r="K471" s="1"/>
    </row>
    <row r="472" spans="11:11" ht="15.75" customHeight="1">
      <c r="K472" s="1"/>
    </row>
    <row r="473" spans="11:11" ht="15.75" customHeight="1">
      <c r="K473" s="1"/>
    </row>
    <row r="474" spans="11:11" ht="15.75" customHeight="1">
      <c r="K474" s="1"/>
    </row>
    <row r="475" spans="11:11" ht="15.75" customHeight="1">
      <c r="K475" s="1"/>
    </row>
    <row r="476" spans="11:11" ht="15.75" customHeight="1">
      <c r="K476" s="1"/>
    </row>
    <row r="477" spans="11:11" ht="15.75" customHeight="1">
      <c r="K477" s="1"/>
    </row>
    <row r="478" spans="11:11" ht="15.75" customHeight="1">
      <c r="K478" s="1"/>
    </row>
    <row r="479" spans="11:11" ht="15.75" customHeight="1">
      <c r="K479" s="1"/>
    </row>
    <row r="480" spans="11:11" ht="15.75" customHeight="1">
      <c r="K480" s="1"/>
    </row>
    <row r="481" spans="11:11" ht="15.75" customHeight="1">
      <c r="K481" s="1"/>
    </row>
    <row r="482" spans="11:11" ht="15.75" customHeight="1">
      <c r="K482" s="1"/>
    </row>
    <row r="483" spans="11:11" ht="15.75" customHeight="1">
      <c r="K483" s="1"/>
    </row>
    <row r="484" spans="11:11" ht="15.75" customHeight="1">
      <c r="K484" s="1"/>
    </row>
    <row r="485" spans="11:11" ht="15.75" customHeight="1">
      <c r="K485" s="1"/>
    </row>
    <row r="486" spans="11:11" ht="15.75" customHeight="1">
      <c r="K486" s="1"/>
    </row>
    <row r="487" spans="11:11" ht="15.75" customHeight="1">
      <c r="K487" s="1"/>
    </row>
    <row r="488" spans="11:11" ht="15.75" customHeight="1">
      <c r="K488" s="1"/>
    </row>
    <row r="489" spans="11:11" ht="15.75" customHeight="1">
      <c r="K489" s="1"/>
    </row>
    <row r="490" spans="11:11" ht="15.75" customHeight="1">
      <c r="K490" s="1"/>
    </row>
    <row r="491" spans="11:11" ht="15.75" customHeight="1">
      <c r="K491" s="1"/>
    </row>
    <row r="492" spans="11:11" ht="15.75" customHeight="1">
      <c r="K492" s="1"/>
    </row>
    <row r="493" spans="11:11" ht="15.75" customHeight="1">
      <c r="K493" s="1"/>
    </row>
    <row r="494" spans="11:11" ht="15.75" customHeight="1">
      <c r="K494" s="1"/>
    </row>
    <row r="495" spans="11:11" ht="15.75" customHeight="1">
      <c r="K495" s="1"/>
    </row>
    <row r="496" spans="11:11" ht="15.75" customHeight="1">
      <c r="K496" s="1"/>
    </row>
    <row r="497" spans="11:11" ht="15.75" customHeight="1">
      <c r="K497" s="1"/>
    </row>
    <row r="498" spans="11:11" ht="15.75" customHeight="1">
      <c r="K498" s="1"/>
    </row>
    <row r="499" spans="11:11" ht="15.75" customHeight="1">
      <c r="K499" s="1"/>
    </row>
    <row r="500" spans="11:11" ht="15.75" customHeight="1">
      <c r="K500" s="1"/>
    </row>
    <row r="501" spans="11:11" ht="15.75" customHeight="1">
      <c r="K501" s="1"/>
    </row>
    <row r="502" spans="11:11" ht="15.75" customHeight="1">
      <c r="K502" s="1"/>
    </row>
    <row r="503" spans="11:11" ht="15.75" customHeight="1">
      <c r="K503" s="1"/>
    </row>
    <row r="504" spans="11:11" ht="15.75" customHeight="1">
      <c r="K504" s="1"/>
    </row>
    <row r="505" spans="11:11" ht="15.75" customHeight="1">
      <c r="K505" s="1"/>
    </row>
    <row r="506" spans="11:11" ht="15.75" customHeight="1">
      <c r="K506" s="1"/>
    </row>
    <row r="507" spans="11:11" ht="15.75" customHeight="1">
      <c r="K507" s="1"/>
    </row>
    <row r="508" spans="11:11" ht="15.75" customHeight="1">
      <c r="K508" s="1"/>
    </row>
    <row r="509" spans="11:11" ht="15.75" customHeight="1">
      <c r="K509" s="1"/>
    </row>
    <row r="510" spans="11:11" ht="15.75" customHeight="1">
      <c r="K510" s="1"/>
    </row>
    <row r="511" spans="11:11" ht="15.75" customHeight="1">
      <c r="K511" s="1"/>
    </row>
    <row r="512" spans="11:11" ht="15.75" customHeight="1">
      <c r="K512" s="1"/>
    </row>
    <row r="513" spans="11:11" ht="15.75" customHeight="1">
      <c r="K513" s="1"/>
    </row>
    <row r="514" spans="11:11" ht="15.75" customHeight="1">
      <c r="K514" s="1"/>
    </row>
    <row r="515" spans="11:11" ht="15.75" customHeight="1">
      <c r="K515" s="1"/>
    </row>
    <row r="516" spans="11:11" ht="15.75" customHeight="1">
      <c r="K516" s="1"/>
    </row>
    <row r="517" spans="11:11" ht="15.75" customHeight="1">
      <c r="K517" s="1"/>
    </row>
    <row r="518" spans="11:11" ht="15.75" customHeight="1">
      <c r="K518" s="1"/>
    </row>
    <row r="519" spans="11:11" ht="15.75" customHeight="1">
      <c r="K519" s="1"/>
    </row>
    <row r="520" spans="11:11" ht="15.75" customHeight="1">
      <c r="K520" s="1"/>
    </row>
    <row r="521" spans="11:11" ht="15.75" customHeight="1">
      <c r="K521" s="1"/>
    </row>
    <row r="522" spans="11:11" ht="15.75" customHeight="1">
      <c r="K522" s="1"/>
    </row>
    <row r="523" spans="11:11" ht="15.75" customHeight="1">
      <c r="K523" s="1"/>
    </row>
    <row r="524" spans="11:11" ht="15.75" customHeight="1">
      <c r="K524" s="1"/>
    </row>
    <row r="525" spans="11:11" ht="15.75" customHeight="1">
      <c r="K525" s="1"/>
    </row>
    <row r="526" spans="11:11" ht="15.75" customHeight="1">
      <c r="K526" s="1"/>
    </row>
    <row r="527" spans="11:11" ht="15.75" customHeight="1">
      <c r="K527" s="1"/>
    </row>
    <row r="528" spans="11:11" ht="15.75" customHeight="1">
      <c r="K528" s="1"/>
    </row>
    <row r="529" spans="11:11" ht="15.75" customHeight="1">
      <c r="K529" s="1"/>
    </row>
    <row r="530" spans="11:11" ht="15.75" customHeight="1">
      <c r="K530" s="1"/>
    </row>
    <row r="531" spans="11:11" ht="15.75" customHeight="1">
      <c r="K531" s="1"/>
    </row>
    <row r="532" spans="11:11" ht="15.75" customHeight="1">
      <c r="K532" s="1"/>
    </row>
    <row r="533" spans="11:11" ht="15.75" customHeight="1">
      <c r="K533" s="1"/>
    </row>
    <row r="534" spans="11:11" ht="15.75" customHeight="1">
      <c r="K534" s="1"/>
    </row>
    <row r="535" spans="11:11" ht="15.75" customHeight="1">
      <c r="K535" s="1"/>
    </row>
    <row r="536" spans="11:11" ht="15.75" customHeight="1">
      <c r="K536" s="1"/>
    </row>
    <row r="537" spans="11:11" ht="15.75" customHeight="1">
      <c r="K537" s="1"/>
    </row>
    <row r="538" spans="11:11" ht="15.75" customHeight="1">
      <c r="K538" s="1"/>
    </row>
    <row r="539" spans="11:11" ht="15.75" customHeight="1">
      <c r="K539" s="1"/>
    </row>
    <row r="540" spans="11:11" ht="15.75" customHeight="1">
      <c r="K540" s="1"/>
    </row>
    <row r="541" spans="11:11" ht="15.75" customHeight="1">
      <c r="K541" s="1"/>
    </row>
    <row r="542" spans="11:11" ht="15.75" customHeight="1">
      <c r="K542" s="1"/>
    </row>
    <row r="543" spans="11:11" ht="15.75" customHeight="1">
      <c r="K543" s="1"/>
    </row>
    <row r="544" spans="11:11" ht="15.75" customHeight="1">
      <c r="K544" s="1"/>
    </row>
    <row r="545" spans="11:11" ht="15.75" customHeight="1">
      <c r="K545" s="1"/>
    </row>
    <row r="546" spans="11:11" ht="15.75" customHeight="1">
      <c r="K546" s="1"/>
    </row>
    <row r="547" spans="11:11" ht="15.75" customHeight="1">
      <c r="K547" s="1"/>
    </row>
    <row r="548" spans="11:11" ht="15.75" customHeight="1">
      <c r="K548" s="1"/>
    </row>
    <row r="549" spans="11:11" ht="15.75" customHeight="1">
      <c r="K549" s="1"/>
    </row>
    <row r="550" spans="11:11" ht="15.75" customHeight="1">
      <c r="K550" s="1"/>
    </row>
    <row r="551" spans="11:11" ht="15.75" customHeight="1">
      <c r="K551" s="1"/>
    </row>
    <row r="552" spans="11:11" ht="15.75" customHeight="1">
      <c r="K552" s="1"/>
    </row>
    <row r="553" spans="11:11" ht="15.75" customHeight="1">
      <c r="K553" s="1"/>
    </row>
    <row r="554" spans="11:11" ht="15.75" customHeight="1">
      <c r="K554" s="1"/>
    </row>
    <row r="555" spans="11:11" ht="15.75" customHeight="1">
      <c r="K555" s="1"/>
    </row>
    <row r="556" spans="11:11" ht="15.75" customHeight="1">
      <c r="K556" s="1"/>
    </row>
    <row r="557" spans="11:11" ht="15.75" customHeight="1">
      <c r="K557" s="1"/>
    </row>
    <row r="558" spans="11:11" ht="15.75" customHeight="1">
      <c r="K558" s="1"/>
    </row>
    <row r="559" spans="11:11" ht="15.75" customHeight="1">
      <c r="K559" s="1"/>
    </row>
    <row r="560" spans="11:11" ht="15.75" customHeight="1">
      <c r="K560" s="1"/>
    </row>
    <row r="561" spans="11:11" ht="15.75" customHeight="1">
      <c r="K561" s="1"/>
    </row>
    <row r="562" spans="11:11" ht="15.75" customHeight="1">
      <c r="K562" s="1"/>
    </row>
    <row r="563" spans="11:11" ht="15.75" customHeight="1">
      <c r="K563" s="1"/>
    </row>
    <row r="564" spans="11:11" ht="15.75" customHeight="1">
      <c r="K564" s="1"/>
    </row>
    <row r="565" spans="11:11" ht="15.75" customHeight="1">
      <c r="K565" s="1"/>
    </row>
    <row r="566" spans="11:11" ht="15.75" customHeight="1">
      <c r="K566" s="1"/>
    </row>
    <row r="567" spans="11:11" ht="15.75" customHeight="1">
      <c r="K567" s="1"/>
    </row>
    <row r="568" spans="11:11" ht="15.75" customHeight="1">
      <c r="K568" s="1"/>
    </row>
    <row r="569" spans="11:11" ht="15.75" customHeight="1">
      <c r="K569" s="1"/>
    </row>
    <row r="570" spans="11:11" ht="15.75" customHeight="1">
      <c r="K570" s="1"/>
    </row>
    <row r="571" spans="11:11" ht="15.75" customHeight="1">
      <c r="K571" s="1"/>
    </row>
    <row r="572" spans="11:11" ht="15.75" customHeight="1">
      <c r="K572" s="1"/>
    </row>
    <row r="573" spans="11:11" ht="15.75" customHeight="1">
      <c r="K573" s="1"/>
    </row>
    <row r="574" spans="11:11" ht="15.75" customHeight="1">
      <c r="K574" s="1"/>
    </row>
    <row r="575" spans="11:11" ht="15.75" customHeight="1">
      <c r="K575" s="1"/>
    </row>
    <row r="576" spans="11:11" ht="15.75" customHeight="1">
      <c r="K576" s="1"/>
    </row>
    <row r="577" spans="11:11" ht="15.75" customHeight="1">
      <c r="K577" s="1"/>
    </row>
    <row r="578" spans="11:11" ht="15.75" customHeight="1">
      <c r="K578" s="1"/>
    </row>
    <row r="579" spans="11:11" ht="15.75" customHeight="1">
      <c r="K579" s="1"/>
    </row>
    <row r="580" spans="11:11" ht="15.75" customHeight="1">
      <c r="K580" s="1"/>
    </row>
    <row r="581" spans="11:11" ht="15.75" customHeight="1">
      <c r="K581" s="1"/>
    </row>
    <row r="582" spans="11:11" ht="15.75" customHeight="1">
      <c r="K582" s="1"/>
    </row>
    <row r="583" spans="11:11" ht="15.75" customHeight="1">
      <c r="K583" s="1"/>
    </row>
    <row r="584" spans="11:11" ht="15.75" customHeight="1">
      <c r="K584" s="1"/>
    </row>
    <row r="585" spans="11:11" ht="15.75" customHeight="1">
      <c r="K585" s="1"/>
    </row>
    <row r="586" spans="11:11" ht="15.75" customHeight="1">
      <c r="K586" s="1"/>
    </row>
    <row r="587" spans="11:11" ht="15.75" customHeight="1">
      <c r="K587" s="1"/>
    </row>
    <row r="588" spans="11:11" ht="15.75" customHeight="1">
      <c r="K588" s="1"/>
    </row>
    <row r="589" spans="11:11" ht="15.75" customHeight="1">
      <c r="K589" s="1"/>
    </row>
    <row r="590" spans="11:11" ht="15.75" customHeight="1">
      <c r="K590" s="1"/>
    </row>
    <row r="591" spans="11:11" ht="15.75" customHeight="1">
      <c r="K591" s="1"/>
    </row>
    <row r="592" spans="11:11" ht="15.75" customHeight="1">
      <c r="K592" s="1"/>
    </row>
    <row r="593" spans="11:11" ht="15.75" customHeight="1">
      <c r="K593" s="1"/>
    </row>
    <row r="594" spans="11:11" ht="15.75" customHeight="1">
      <c r="K594" s="1"/>
    </row>
    <row r="595" spans="11:11" ht="15.75" customHeight="1">
      <c r="K595" s="1"/>
    </row>
    <row r="596" spans="11:11" ht="15.75" customHeight="1">
      <c r="K596" s="1"/>
    </row>
    <row r="597" spans="11:11" ht="15.75" customHeight="1">
      <c r="K597" s="1"/>
    </row>
    <row r="598" spans="11:11" ht="15.75" customHeight="1">
      <c r="K598" s="1"/>
    </row>
    <row r="599" spans="11:11" ht="15.75" customHeight="1">
      <c r="K599" s="1"/>
    </row>
    <row r="600" spans="11:11" ht="15.75" customHeight="1">
      <c r="K600" s="1"/>
    </row>
    <row r="601" spans="11:11" ht="15.75" customHeight="1">
      <c r="K601" s="1"/>
    </row>
    <row r="602" spans="11:11" ht="15.75" customHeight="1">
      <c r="K602" s="1"/>
    </row>
    <row r="603" spans="11:11" ht="15.75" customHeight="1">
      <c r="K603" s="1"/>
    </row>
    <row r="604" spans="11:11" ht="15.75" customHeight="1">
      <c r="K604" s="1"/>
    </row>
    <row r="605" spans="11:11" ht="15.75" customHeight="1">
      <c r="K605" s="1"/>
    </row>
    <row r="606" spans="11:11" ht="15.75" customHeight="1">
      <c r="K606" s="1"/>
    </row>
    <row r="607" spans="11:11" ht="15.75" customHeight="1">
      <c r="K607" s="1"/>
    </row>
    <row r="608" spans="11:11" ht="15.75" customHeight="1">
      <c r="K608" s="1"/>
    </row>
    <row r="609" spans="11:11" ht="15.75" customHeight="1">
      <c r="K609" s="1"/>
    </row>
    <row r="610" spans="11:11" ht="15.75" customHeight="1">
      <c r="K610" s="1"/>
    </row>
    <row r="611" spans="11:11" ht="15.75" customHeight="1">
      <c r="K611" s="1"/>
    </row>
    <row r="612" spans="11:11" ht="15.75" customHeight="1">
      <c r="K612" s="1"/>
    </row>
    <row r="613" spans="11:11" ht="15.75" customHeight="1">
      <c r="K613" s="1"/>
    </row>
    <row r="614" spans="11:11" ht="15.75" customHeight="1">
      <c r="K614" s="1"/>
    </row>
    <row r="615" spans="11:11" ht="15.75" customHeight="1">
      <c r="K615" s="1"/>
    </row>
    <row r="616" spans="11:11" ht="15.75" customHeight="1">
      <c r="K616" s="1"/>
    </row>
    <row r="617" spans="11:11" ht="15.75" customHeight="1">
      <c r="K617" s="1"/>
    </row>
    <row r="618" spans="11:11" ht="15.75" customHeight="1">
      <c r="K618" s="1"/>
    </row>
    <row r="619" spans="11:11" ht="15.75" customHeight="1">
      <c r="K619" s="1"/>
    </row>
    <row r="620" spans="11:11" ht="15.75" customHeight="1">
      <c r="K620" s="1"/>
    </row>
    <row r="621" spans="11:11" ht="15.75" customHeight="1">
      <c r="K621" s="1"/>
    </row>
    <row r="622" spans="11:11" ht="15.75" customHeight="1">
      <c r="K622" s="1"/>
    </row>
    <row r="623" spans="11:11" ht="15.75" customHeight="1">
      <c r="K623" s="1"/>
    </row>
    <row r="624" spans="11:11" ht="15.75" customHeight="1">
      <c r="K624" s="1"/>
    </row>
    <row r="625" spans="11:11" ht="15.75" customHeight="1">
      <c r="K625" s="1"/>
    </row>
    <row r="626" spans="11:11" ht="15.75" customHeight="1">
      <c r="K626" s="1"/>
    </row>
    <row r="627" spans="11:11" ht="15.75" customHeight="1">
      <c r="K627" s="1"/>
    </row>
    <row r="628" spans="11:11" ht="15.75" customHeight="1">
      <c r="K628" s="1"/>
    </row>
    <row r="629" spans="11:11" ht="15.75" customHeight="1">
      <c r="K629" s="1"/>
    </row>
    <row r="630" spans="11:11" ht="15.75" customHeight="1">
      <c r="K630" s="1"/>
    </row>
    <row r="631" spans="11:11" ht="15.75" customHeight="1">
      <c r="K631" s="1"/>
    </row>
    <row r="632" spans="11:11" ht="15.75" customHeight="1">
      <c r="K632" s="1"/>
    </row>
    <row r="633" spans="11:11" ht="15.75" customHeight="1">
      <c r="K633" s="1"/>
    </row>
    <row r="634" spans="11:11" ht="15.75" customHeight="1">
      <c r="K634" s="1"/>
    </row>
    <row r="635" spans="11:11" ht="15.75" customHeight="1">
      <c r="K635" s="1"/>
    </row>
    <row r="636" spans="11:11" ht="15.75" customHeight="1">
      <c r="K636" s="1"/>
    </row>
    <row r="637" spans="11:11" ht="15.75" customHeight="1">
      <c r="K637" s="1"/>
    </row>
    <row r="638" spans="11:11" ht="15.75" customHeight="1">
      <c r="K638" s="1"/>
    </row>
    <row r="639" spans="11:11" ht="15.75" customHeight="1">
      <c r="K639" s="1"/>
    </row>
    <row r="640" spans="11:11" ht="15.75" customHeight="1">
      <c r="K640" s="1"/>
    </row>
    <row r="641" spans="11:11" ht="15.75" customHeight="1">
      <c r="K641" s="1"/>
    </row>
    <row r="642" spans="11:11" ht="15.75" customHeight="1">
      <c r="K642" s="1"/>
    </row>
    <row r="643" spans="11:11" ht="15.75" customHeight="1">
      <c r="K643" s="1"/>
    </row>
    <row r="644" spans="11:11" ht="15.75" customHeight="1">
      <c r="K644" s="1"/>
    </row>
    <row r="645" spans="11:11" ht="15.75" customHeight="1">
      <c r="K645" s="1"/>
    </row>
    <row r="646" spans="11:11" ht="15.75" customHeight="1">
      <c r="K646" s="1"/>
    </row>
    <row r="647" spans="11:11" ht="15.75" customHeight="1">
      <c r="K647" s="1"/>
    </row>
    <row r="648" spans="11:11" ht="15.75" customHeight="1">
      <c r="K648" s="1"/>
    </row>
    <row r="649" spans="11:11" ht="15.75" customHeight="1">
      <c r="K649" s="1"/>
    </row>
    <row r="650" spans="11:11" ht="15.75" customHeight="1">
      <c r="K650" s="1"/>
    </row>
    <row r="651" spans="11:11" ht="15.75" customHeight="1">
      <c r="K651" s="1"/>
    </row>
    <row r="652" spans="11:11" ht="15.75" customHeight="1">
      <c r="K652" s="1"/>
    </row>
    <row r="653" spans="11:11" ht="15.75" customHeight="1">
      <c r="K653" s="1"/>
    </row>
    <row r="654" spans="11:11" ht="15.75" customHeight="1">
      <c r="K654" s="1"/>
    </row>
    <row r="655" spans="11:11" ht="15.75" customHeight="1">
      <c r="K655" s="1"/>
    </row>
    <row r="656" spans="11:11" ht="15.75" customHeight="1">
      <c r="K656" s="1"/>
    </row>
    <row r="657" spans="11:11" ht="15.75" customHeight="1">
      <c r="K657" s="1"/>
    </row>
    <row r="658" spans="11:11" ht="15.75" customHeight="1">
      <c r="K658" s="1"/>
    </row>
    <row r="659" spans="11:11" ht="15.75" customHeight="1">
      <c r="K659" s="1"/>
    </row>
    <row r="660" spans="11:11" ht="15.75" customHeight="1">
      <c r="K660" s="1"/>
    </row>
    <row r="661" spans="11:11" ht="15.75" customHeight="1">
      <c r="K661" s="1"/>
    </row>
    <row r="662" spans="11:11" ht="15.75" customHeight="1">
      <c r="K662" s="1"/>
    </row>
    <row r="663" spans="11:11" ht="15.75" customHeight="1">
      <c r="K663" s="1"/>
    </row>
    <row r="664" spans="11:11" ht="15.75" customHeight="1">
      <c r="K664" s="1"/>
    </row>
    <row r="665" spans="11:11" ht="15.75" customHeight="1">
      <c r="K665" s="1"/>
    </row>
    <row r="666" spans="11:11" ht="15.75" customHeight="1">
      <c r="K666" s="1"/>
    </row>
    <row r="667" spans="11:11" ht="15.75" customHeight="1">
      <c r="K667" s="1"/>
    </row>
    <row r="668" spans="11:11" ht="15.75" customHeight="1">
      <c r="K668" s="1"/>
    </row>
    <row r="669" spans="11:11" ht="15.75" customHeight="1">
      <c r="K669" s="1"/>
    </row>
    <row r="670" spans="11:11" ht="15.75" customHeight="1">
      <c r="K670" s="1"/>
    </row>
    <row r="671" spans="11:11" ht="15.75" customHeight="1">
      <c r="K671" s="1"/>
    </row>
    <row r="672" spans="11:11" ht="15.75" customHeight="1">
      <c r="K672" s="1"/>
    </row>
    <row r="673" spans="11:11" ht="15.75" customHeight="1">
      <c r="K673" s="1"/>
    </row>
    <row r="674" spans="11:11" ht="15.75" customHeight="1">
      <c r="K674" s="1"/>
    </row>
    <row r="675" spans="11:11" ht="15.75" customHeight="1">
      <c r="K675" s="1"/>
    </row>
    <row r="676" spans="11:11" ht="15.75" customHeight="1">
      <c r="K676" s="1"/>
    </row>
    <row r="677" spans="11:11" ht="15.75" customHeight="1">
      <c r="K677" s="1"/>
    </row>
    <row r="678" spans="11:11" ht="15.75" customHeight="1">
      <c r="K678" s="1"/>
    </row>
    <row r="679" spans="11:11" ht="15.75" customHeight="1">
      <c r="K679" s="1"/>
    </row>
    <row r="680" spans="11:11" ht="15.75" customHeight="1">
      <c r="K680" s="1"/>
    </row>
    <row r="681" spans="11:11" ht="15.75" customHeight="1">
      <c r="K681" s="1"/>
    </row>
    <row r="682" spans="11:11" ht="15.75" customHeight="1">
      <c r="K682" s="1"/>
    </row>
    <row r="683" spans="11:11" ht="15.75" customHeight="1">
      <c r="K683" s="1"/>
    </row>
    <row r="684" spans="11:11" ht="15.75" customHeight="1">
      <c r="K684" s="1"/>
    </row>
    <row r="685" spans="11:11" ht="15.75" customHeight="1">
      <c r="K685" s="1"/>
    </row>
    <row r="686" spans="11:11" ht="15.75" customHeight="1">
      <c r="K686" s="1"/>
    </row>
    <row r="687" spans="11:11" ht="15.75" customHeight="1">
      <c r="K687" s="1"/>
    </row>
    <row r="688" spans="11:11" ht="15.75" customHeight="1">
      <c r="K688" s="1"/>
    </row>
    <row r="689" spans="11:11" ht="15.75" customHeight="1">
      <c r="K689" s="1"/>
    </row>
    <row r="690" spans="11:11" ht="15.75" customHeight="1">
      <c r="K690" s="1"/>
    </row>
    <row r="691" spans="11:11" ht="15.75" customHeight="1">
      <c r="K691" s="1"/>
    </row>
    <row r="692" spans="11:11" ht="15.75" customHeight="1">
      <c r="K692" s="1"/>
    </row>
    <row r="693" spans="11:11" ht="15.75" customHeight="1">
      <c r="K693" s="1"/>
    </row>
    <row r="694" spans="11:11" ht="15.75" customHeight="1">
      <c r="K694" s="1"/>
    </row>
    <row r="695" spans="11:11" ht="15.75" customHeight="1">
      <c r="K695" s="1"/>
    </row>
    <row r="696" spans="11:11" ht="15.75" customHeight="1">
      <c r="K696" s="1"/>
    </row>
    <row r="697" spans="11:11" ht="15.75" customHeight="1">
      <c r="K697" s="1"/>
    </row>
    <row r="698" spans="11:11" ht="15.75" customHeight="1">
      <c r="K698" s="1"/>
    </row>
    <row r="699" spans="11:11" ht="15.75" customHeight="1">
      <c r="K699" s="1"/>
    </row>
    <row r="700" spans="11:11" ht="15.75" customHeight="1">
      <c r="K700" s="1"/>
    </row>
    <row r="701" spans="11:11" ht="15.75" customHeight="1">
      <c r="K701" s="1"/>
    </row>
    <row r="702" spans="11:11" ht="15.75" customHeight="1">
      <c r="K702" s="1"/>
    </row>
    <row r="703" spans="11:11" ht="15.75" customHeight="1">
      <c r="K703" s="1"/>
    </row>
    <row r="704" spans="11:11" ht="15.75" customHeight="1">
      <c r="K704" s="1"/>
    </row>
    <row r="705" spans="11:11" ht="15.75" customHeight="1">
      <c r="K705" s="1"/>
    </row>
    <row r="706" spans="11:11" ht="15.75" customHeight="1">
      <c r="K706" s="1"/>
    </row>
    <row r="707" spans="11:11" ht="15.75" customHeight="1">
      <c r="K707" s="1"/>
    </row>
    <row r="708" spans="11:11" ht="15.75" customHeight="1">
      <c r="K708" s="1"/>
    </row>
    <row r="709" spans="11:11" ht="15.75" customHeight="1">
      <c r="K709" s="1"/>
    </row>
    <row r="710" spans="11:11" ht="15.75" customHeight="1">
      <c r="K710" s="1"/>
    </row>
    <row r="711" spans="11:11" ht="15.75" customHeight="1">
      <c r="K711" s="1"/>
    </row>
    <row r="712" spans="11:11" ht="15.75" customHeight="1">
      <c r="K712" s="1"/>
    </row>
    <row r="713" spans="11:11" ht="15.75" customHeight="1">
      <c r="K713" s="1"/>
    </row>
    <row r="714" spans="11:11" ht="15.75" customHeight="1">
      <c r="K714" s="1"/>
    </row>
    <row r="715" spans="11:11" ht="15.75" customHeight="1">
      <c r="K715" s="1"/>
    </row>
    <row r="716" spans="11:11" ht="15.75" customHeight="1">
      <c r="K716" s="1"/>
    </row>
    <row r="717" spans="11:11" ht="15.75" customHeight="1">
      <c r="K717" s="1"/>
    </row>
    <row r="718" spans="11:11" ht="15.75" customHeight="1">
      <c r="K718" s="1"/>
    </row>
    <row r="719" spans="11:11" ht="15.75" customHeight="1">
      <c r="K719" s="1"/>
    </row>
    <row r="720" spans="11:11" ht="15.75" customHeight="1">
      <c r="K720" s="1"/>
    </row>
    <row r="721" spans="11:11" ht="15.75" customHeight="1">
      <c r="K721" s="1"/>
    </row>
    <row r="722" spans="11:11" ht="15.75" customHeight="1">
      <c r="K722" s="1"/>
    </row>
    <row r="723" spans="11:11" ht="15.75" customHeight="1">
      <c r="K723" s="1"/>
    </row>
    <row r="724" spans="11:11" ht="15.75" customHeight="1">
      <c r="K724" s="1"/>
    </row>
    <row r="725" spans="11:11" ht="15.75" customHeight="1">
      <c r="K725" s="1"/>
    </row>
    <row r="726" spans="11:11" ht="15.75" customHeight="1">
      <c r="K726" s="1"/>
    </row>
    <row r="727" spans="11:11" ht="15.75" customHeight="1">
      <c r="K727" s="1"/>
    </row>
    <row r="728" spans="11:11" ht="15.75" customHeight="1">
      <c r="K728" s="1"/>
    </row>
    <row r="729" spans="11:11" ht="15.75" customHeight="1">
      <c r="K729" s="1"/>
    </row>
    <row r="730" spans="11:11" ht="15.75" customHeight="1">
      <c r="K730" s="1"/>
    </row>
    <row r="731" spans="11:11" ht="15.75" customHeight="1">
      <c r="K731" s="1"/>
    </row>
    <row r="732" spans="11:11" ht="15.75" customHeight="1">
      <c r="K732" s="1"/>
    </row>
    <row r="733" spans="11:11" ht="15.75" customHeight="1">
      <c r="K733" s="1"/>
    </row>
    <row r="734" spans="11:11" ht="15.75" customHeight="1">
      <c r="K734" s="1"/>
    </row>
    <row r="735" spans="11:11" ht="15.75" customHeight="1">
      <c r="K735" s="1"/>
    </row>
    <row r="736" spans="11:11" ht="15.75" customHeight="1">
      <c r="K736" s="1"/>
    </row>
    <row r="737" spans="11:11" ht="15.75" customHeight="1">
      <c r="K737" s="1"/>
    </row>
    <row r="738" spans="11:11" ht="15.75" customHeight="1">
      <c r="K738" s="1"/>
    </row>
    <row r="739" spans="11:11" ht="15.75" customHeight="1">
      <c r="K739" s="1"/>
    </row>
    <row r="740" spans="11:11" ht="15.75" customHeight="1">
      <c r="K740" s="1"/>
    </row>
    <row r="741" spans="11:11" ht="15.75" customHeight="1">
      <c r="K741" s="1"/>
    </row>
    <row r="742" spans="11:11" ht="15.75" customHeight="1">
      <c r="K742" s="1"/>
    </row>
    <row r="743" spans="11:11" ht="15.75" customHeight="1">
      <c r="K743" s="1"/>
    </row>
    <row r="744" spans="11:11" ht="15.75" customHeight="1">
      <c r="K744" s="1"/>
    </row>
    <row r="745" spans="11:11" ht="15.75" customHeight="1">
      <c r="K745" s="1"/>
    </row>
    <row r="746" spans="11:11" ht="15.75" customHeight="1">
      <c r="K746" s="1"/>
    </row>
    <row r="747" spans="11:11" ht="15.75" customHeight="1">
      <c r="K747" s="1"/>
    </row>
    <row r="748" spans="11:11" ht="15.75" customHeight="1">
      <c r="K748" s="1"/>
    </row>
    <row r="749" spans="11:11" ht="15.75" customHeight="1">
      <c r="K749" s="1"/>
    </row>
    <row r="750" spans="11:11" ht="15.75" customHeight="1">
      <c r="K750" s="1"/>
    </row>
    <row r="751" spans="11:11" ht="15.75" customHeight="1">
      <c r="K751" s="1"/>
    </row>
    <row r="752" spans="11:11" ht="15.75" customHeight="1">
      <c r="K752" s="1"/>
    </row>
    <row r="753" spans="11:11" ht="15.75" customHeight="1">
      <c r="K753" s="1"/>
    </row>
    <row r="754" spans="11:11" ht="15.75" customHeight="1">
      <c r="K754" s="1"/>
    </row>
    <row r="755" spans="11:11" ht="15.75" customHeight="1">
      <c r="K755" s="1"/>
    </row>
    <row r="756" spans="11:11" ht="15.75" customHeight="1">
      <c r="K756" s="1"/>
    </row>
    <row r="757" spans="11:11" ht="15.75" customHeight="1">
      <c r="K757" s="1"/>
    </row>
    <row r="758" spans="11:11" ht="15.75" customHeight="1">
      <c r="K758" s="1"/>
    </row>
    <row r="759" spans="11:11" ht="15.75" customHeight="1">
      <c r="K759" s="1"/>
    </row>
    <row r="760" spans="11:11" ht="15.75" customHeight="1">
      <c r="K760" s="1"/>
    </row>
    <row r="761" spans="11:11" ht="15.75" customHeight="1">
      <c r="K761" s="1"/>
    </row>
    <row r="762" spans="11:11" ht="15.75" customHeight="1">
      <c r="K762" s="1"/>
    </row>
    <row r="763" spans="11:11" ht="15.75" customHeight="1">
      <c r="K763" s="1"/>
    </row>
    <row r="764" spans="11:11" ht="15.75" customHeight="1">
      <c r="K764" s="1"/>
    </row>
    <row r="765" spans="11:11" ht="15.75" customHeight="1">
      <c r="K765" s="1"/>
    </row>
    <row r="766" spans="11:11" ht="15.75" customHeight="1">
      <c r="K766" s="1"/>
    </row>
    <row r="767" spans="11:11" ht="15.75" customHeight="1">
      <c r="K767" s="1"/>
    </row>
    <row r="768" spans="11:11" ht="15.75" customHeight="1">
      <c r="K768" s="1"/>
    </row>
    <row r="769" spans="11:11" ht="15.75" customHeight="1">
      <c r="K769" s="1"/>
    </row>
    <row r="770" spans="11:11" ht="15.75" customHeight="1">
      <c r="K770" s="1"/>
    </row>
    <row r="771" spans="11:11" ht="15.75" customHeight="1">
      <c r="K771" s="1"/>
    </row>
    <row r="772" spans="11:11" ht="15.75" customHeight="1">
      <c r="K772" s="1"/>
    </row>
    <row r="773" spans="11:11" ht="15.75" customHeight="1">
      <c r="K773" s="1"/>
    </row>
    <row r="774" spans="11:11" ht="15.75" customHeight="1">
      <c r="K774" s="1"/>
    </row>
    <row r="775" spans="11:11" ht="15.75" customHeight="1">
      <c r="K775" s="1"/>
    </row>
    <row r="776" spans="11:11" ht="15.75" customHeight="1">
      <c r="K776" s="1"/>
    </row>
    <row r="777" spans="11:11" ht="15.75" customHeight="1">
      <c r="K777" s="1"/>
    </row>
    <row r="778" spans="11:11" ht="15.75" customHeight="1">
      <c r="K778" s="1"/>
    </row>
    <row r="779" spans="11:11" ht="15.75" customHeight="1">
      <c r="K779" s="1"/>
    </row>
    <row r="780" spans="11:11" ht="15.75" customHeight="1">
      <c r="K780" s="1"/>
    </row>
    <row r="781" spans="11:11" ht="15.75" customHeight="1">
      <c r="K781" s="1"/>
    </row>
    <row r="782" spans="11:11" ht="15.75" customHeight="1">
      <c r="K782" s="1"/>
    </row>
    <row r="783" spans="11:11" ht="15.75" customHeight="1">
      <c r="K783" s="1"/>
    </row>
    <row r="784" spans="11:11" ht="15.75" customHeight="1">
      <c r="K784" s="1"/>
    </row>
    <row r="785" spans="11:11" ht="15.75" customHeight="1">
      <c r="K785" s="1"/>
    </row>
    <row r="786" spans="11:11" ht="15.75" customHeight="1">
      <c r="K786" s="1"/>
    </row>
    <row r="787" spans="11:11" ht="15.75" customHeight="1">
      <c r="K787" s="1"/>
    </row>
    <row r="788" spans="11:11" ht="15.75" customHeight="1">
      <c r="K788" s="1"/>
    </row>
    <row r="789" spans="11:11" ht="15.75" customHeight="1">
      <c r="K789" s="1"/>
    </row>
    <row r="790" spans="11:11" ht="15.75" customHeight="1">
      <c r="K790" s="1"/>
    </row>
    <row r="791" spans="11:11" ht="15.75" customHeight="1">
      <c r="K791" s="1"/>
    </row>
    <row r="792" spans="11:11" ht="15.75" customHeight="1">
      <c r="K792" s="1"/>
    </row>
    <row r="793" spans="11:11" ht="15.75" customHeight="1">
      <c r="K793" s="1"/>
    </row>
    <row r="794" spans="11:11" ht="15.75" customHeight="1">
      <c r="K794" s="1"/>
    </row>
    <row r="795" spans="11:11" ht="15.75" customHeight="1">
      <c r="K795" s="1"/>
    </row>
    <row r="796" spans="11:11" ht="15.75" customHeight="1">
      <c r="K796" s="1"/>
    </row>
    <row r="797" spans="11:11" ht="15.75" customHeight="1">
      <c r="K797" s="1"/>
    </row>
    <row r="798" spans="11:11" ht="15.75" customHeight="1">
      <c r="K798" s="1"/>
    </row>
    <row r="799" spans="11:11" ht="15.75" customHeight="1">
      <c r="K799" s="1"/>
    </row>
    <row r="800" spans="11:11" ht="15.75" customHeight="1">
      <c r="K800" s="1"/>
    </row>
    <row r="801" spans="11:11" ht="15.75" customHeight="1">
      <c r="K801" s="1"/>
    </row>
    <row r="802" spans="11:11" ht="15.75" customHeight="1">
      <c r="K802" s="1"/>
    </row>
    <row r="803" spans="11:11" ht="15.75" customHeight="1">
      <c r="K803" s="1"/>
    </row>
    <row r="804" spans="11:11" ht="15.75" customHeight="1">
      <c r="K804" s="1"/>
    </row>
    <row r="805" spans="11:11" ht="15.75" customHeight="1">
      <c r="K805" s="1"/>
    </row>
    <row r="806" spans="11:11" ht="15.75" customHeight="1">
      <c r="K806" s="1"/>
    </row>
    <row r="807" spans="11:11" ht="15.75" customHeight="1">
      <c r="K807" s="1"/>
    </row>
    <row r="808" spans="11:11" ht="15.75" customHeight="1">
      <c r="K808" s="1"/>
    </row>
    <row r="809" spans="11:11" ht="15.75" customHeight="1">
      <c r="K809" s="1"/>
    </row>
    <row r="810" spans="11:11" ht="15.75" customHeight="1">
      <c r="K810" s="1"/>
    </row>
    <row r="811" spans="11:11" ht="15.75" customHeight="1">
      <c r="K811" s="1"/>
    </row>
    <row r="812" spans="11:11" ht="15.75" customHeight="1">
      <c r="K812" s="1"/>
    </row>
    <row r="813" spans="11:11" ht="15.75" customHeight="1">
      <c r="K813" s="1"/>
    </row>
    <row r="814" spans="11:11" ht="15.75" customHeight="1">
      <c r="K814" s="1"/>
    </row>
    <row r="815" spans="11:11" ht="15.75" customHeight="1">
      <c r="K815" s="1"/>
    </row>
    <row r="816" spans="11:11" ht="15.75" customHeight="1">
      <c r="K816" s="1"/>
    </row>
    <row r="817" spans="11:11" ht="15.75" customHeight="1">
      <c r="K817" s="1"/>
    </row>
    <row r="818" spans="11:11" ht="15.75" customHeight="1">
      <c r="K818" s="1"/>
    </row>
    <row r="819" spans="11:11" ht="15.75" customHeight="1">
      <c r="K819" s="1"/>
    </row>
    <row r="820" spans="11:11" ht="15.75" customHeight="1">
      <c r="K820" s="1"/>
    </row>
    <row r="821" spans="11:11" ht="15.75" customHeight="1">
      <c r="K821" s="1"/>
    </row>
    <row r="822" spans="11:11" ht="15.75" customHeight="1">
      <c r="K822" s="1"/>
    </row>
    <row r="823" spans="11:11" ht="15.75" customHeight="1">
      <c r="K823" s="1"/>
    </row>
    <row r="824" spans="11:11" ht="15.75" customHeight="1">
      <c r="K824" s="1"/>
    </row>
    <row r="825" spans="11:11" ht="15.75" customHeight="1">
      <c r="K825" s="1"/>
    </row>
    <row r="826" spans="11:11" ht="15.75" customHeight="1">
      <c r="K826" s="1"/>
    </row>
    <row r="827" spans="11:11" ht="15.75" customHeight="1">
      <c r="K827" s="1"/>
    </row>
    <row r="828" spans="11:11" ht="15.75" customHeight="1">
      <c r="K828" s="1"/>
    </row>
    <row r="829" spans="11:11" ht="15.75" customHeight="1">
      <c r="K829" s="1"/>
    </row>
    <row r="830" spans="11:11" ht="15.75" customHeight="1">
      <c r="K830" s="1"/>
    </row>
    <row r="831" spans="11:11" ht="15.75" customHeight="1">
      <c r="K831" s="1"/>
    </row>
    <row r="832" spans="11:11" ht="15.75" customHeight="1">
      <c r="K832" s="1"/>
    </row>
    <row r="833" spans="11:11" ht="15.75" customHeight="1">
      <c r="K833" s="1"/>
    </row>
    <row r="834" spans="11:11" ht="15.75" customHeight="1">
      <c r="K834" s="1"/>
    </row>
    <row r="835" spans="11:11" ht="15.75" customHeight="1">
      <c r="K835" s="1"/>
    </row>
    <row r="836" spans="11:11" ht="15.75" customHeight="1">
      <c r="K836" s="1"/>
    </row>
    <row r="837" spans="11:11" ht="15.75" customHeight="1">
      <c r="K837" s="1"/>
    </row>
    <row r="838" spans="11:11" ht="15.75" customHeight="1">
      <c r="K838" s="1"/>
    </row>
    <row r="839" spans="11:11" ht="15.75" customHeight="1">
      <c r="K839" s="1"/>
    </row>
    <row r="840" spans="11:11" ht="15.75" customHeight="1">
      <c r="K840" s="1"/>
    </row>
    <row r="841" spans="11:11" ht="15.75" customHeight="1">
      <c r="K841" s="1"/>
    </row>
    <row r="842" spans="11:11" ht="15.75" customHeight="1">
      <c r="K842" s="1"/>
    </row>
    <row r="843" spans="11:11" ht="15.75" customHeight="1">
      <c r="K843" s="1"/>
    </row>
    <row r="844" spans="11:11" ht="15.75" customHeight="1">
      <c r="K844" s="1"/>
    </row>
    <row r="845" spans="11:11" ht="15.75" customHeight="1">
      <c r="K845" s="1"/>
    </row>
    <row r="846" spans="11:11" ht="15.75" customHeight="1">
      <c r="K846" s="1"/>
    </row>
    <row r="847" spans="11:11" ht="15.75" customHeight="1">
      <c r="K847" s="1"/>
    </row>
    <row r="848" spans="11:11" ht="15.75" customHeight="1">
      <c r="K848" s="1"/>
    </row>
    <row r="849" spans="11:11" ht="15.75" customHeight="1">
      <c r="K849" s="1"/>
    </row>
    <row r="850" spans="11:11" ht="15.75" customHeight="1">
      <c r="K850" s="1"/>
    </row>
    <row r="851" spans="11:11" ht="15.75" customHeight="1">
      <c r="K851" s="1"/>
    </row>
    <row r="852" spans="11:11" ht="15.75" customHeight="1">
      <c r="K852" s="1"/>
    </row>
    <row r="853" spans="11:11" ht="15.75" customHeight="1">
      <c r="K853" s="1"/>
    </row>
    <row r="854" spans="11:11" ht="15.75" customHeight="1">
      <c r="K854" s="1"/>
    </row>
    <row r="855" spans="11:11" ht="15.75" customHeight="1">
      <c r="K855" s="1"/>
    </row>
    <row r="856" spans="11:11" ht="15.75" customHeight="1">
      <c r="K856" s="1"/>
    </row>
    <row r="857" spans="11:11" ht="15.75" customHeight="1">
      <c r="K857" s="1"/>
    </row>
    <row r="858" spans="11:11" ht="15.75" customHeight="1">
      <c r="K858" s="1"/>
    </row>
    <row r="859" spans="11:11" ht="15.75" customHeight="1">
      <c r="K859" s="1"/>
    </row>
    <row r="860" spans="11:11" ht="15.75" customHeight="1">
      <c r="K860" s="1"/>
    </row>
    <row r="861" spans="11:11" ht="15.75" customHeight="1">
      <c r="K861" s="1"/>
    </row>
    <row r="862" spans="11:11" ht="15.75" customHeight="1">
      <c r="K862" s="1"/>
    </row>
    <row r="863" spans="11:11" ht="15.75" customHeight="1">
      <c r="K863" s="1"/>
    </row>
    <row r="864" spans="11:11" ht="15.75" customHeight="1">
      <c r="K864" s="1"/>
    </row>
    <row r="865" spans="11:11" ht="15.75" customHeight="1">
      <c r="K865" s="1"/>
    </row>
    <row r="866" spans="11:11" ht="15.75" customHeight="1">
      <c r="K866" s="1"/>
    </row>
    <row r="867" spans="11:11" ht="15.75" customHeight="1">
      <c r="K867" s="1"/>
    </row>
    <row r="868" spans="11:11" ht="15.75" customHeight="1">
      <c r="K868" s="1"/>
    </row>
    <row r="869" spans="11:11" ht="15.75" customHeight="1">
      <c r="K869" s="1"/>
    </row>
    <row r="870" spans="11:11" ht="15.75" customHeight="1">
      <c r="K870" s="1"/>
    </row>
    <row r="871" spans="11:11" ht="15.75" customHeight="1">
      <c r="K871" s="1"/>
    </row>
    <row r="872" spans="11:11" ht="15.75" customHeight="1">
      <c r="K872" s="1"/>
    </row>
    <row r="873" spans="11:11" ht="15.75" customHeight="1">
      <c r="K873" s="1"/>
    </row>
    <row r="874" spans="11:11" ht="15.75" customHeight="1">
      <c r="K874" s="1"/>
    </row>
    <row r="875" spans="11:11" ht="15.75" customHeight="1">
      <c r="K875" s="1"/>
    </row>
    <row r="876" spans="11:11" ht="15.75" customHeight="1">
      <c r="K876" s="1"/>
    </row>
    <row r="877" spans="11:11" ht="15.75" customHeight="1">
      <c r="K877" s="1"/>
    </row>
    <row r="878" spans="11:11" ht="15.75" customHeight="1">
      <c r="K878" s="1"/>
    </row>
    <row r="879" spans="11:11" ht="15.75" customHeight="1">
      <c r="K879" s="1"/>
    </row>
    <row r="880" spans="11:11" ht="15.75" customHeight="1">
      <c r="K880" s="1"/>
    </row>
    <row r="881" spans="11:11" ht="15.75" customHeight="1">
      <c r="K881" s="1"/>
    </row>
    <row r="882" spans="11:11" ht="15.75" customHeight="1">
      <c r="K882" s="1"/>
    </row>
    <row r="883" spans="11:11" ht="15.75" customHeight="1">
      <c r="K883" s="1"/>
    </row>
    <row r="884" spans="11:11" ht="15.75" customHeight="1">
      <c r="K884" s="1"/>
    </row>
    <row r="885" spans="11:11" ht="15.75" customHeight="1">
      <c r="K885" s="1"/>
    </row>
    <row r="886" spans="11:11" ht="15.75" customHeight="1">
      <c r="K886" s="1"/>
    </row>
    <row r="887" spans="11:11" ht="15.75" customHeight="1">
      <c r="K887" s="1"/>
    </row>
    <row r="888" spans="11:11" ht="15.75" customHeight="1">
      <c r="K888" s="1"/>
    </row>
    <row r="889" spans="11:11" ht="15.75" customHeight="1">
      <c r="K889" s="1"/>
    </row>
    <row r="890" spans="11:11" ht="15.75" customHeight="1">
      <c r="K890" s="1"/>
    </row>
    <row r="891" spans="11:11" ht="15.75" customHeight="1">
      <c r="K891" s="1"/>
    </row>
    <row r="892" spans="11:11" ht="15.75" customHeight="1">
      <c r="K892" s="1"/>
    </row>
    <row r="893" spans="11:11" ht="15.75" customHeight="1">
      <c r="K893" s="1"/>
    </row>
    <row r="894" spans="11:11" ht="15.75" customHeight="1">
      <c r="K894" s="1"/>
    </row>
    <row r="895" spans="11:11" ht="15.75" customHeight="1">
      <c r="K895" s="1"/>
    </row>
    <row r="896" spans="11:11" ht="15.75" customHeight="1">
      <c r="K896" s="1"/>
    </row>
    <row r="897" spans="11:11" ht="15.75" customHeight="1">
      <c r="K897" s="1"/>
    </row>
    <row r="898" spans="11:11" ht="15.75" customHeight="1">
      <c r="K898" s="1"/>
    </row>
    <row r="899" spans="11:11" ht="15.75" customHeight="1">
      <c r="K899" s="1"/>
    </row>
    <row r="900" spans="11:11" ht="15.75" customHeight="1">
      <c r="K900" s="1"/>
    </row>
    <row r="901" spans="11:11" ht="15.75" customHeight="1">
      <c r="K901" s="1"/>
    </row>
    <row r="902" spans="11:11" ht="15.75" customHeight="1">
      <c r="K902" s="1"/>
    </row>
    <row r="903" spans="11:11" ht="15.75" customHeight="1">
      <c r="K903" s="1"/>
    </row>
    <row r="904" spans="11:11" ht="15.75" customHeight="1">
      <c r="K904" s="1"/>
    </row>
    <row r="905" spans="11:11" ht="15.75" customHeight="1">
      <c r="K905" s="1"/>
    </row>
    <row r="906" spans="11:11" ht="15.75" customHeight="1">
      <c r="K906" s="1"/>
    </row>
    <row r="907" spans="11:11" ht="15.75" customHeight="1">
      <c r="K907" s="1"/>
    </row>
    <row r="908" spans="11:11" ht="15.75" customHeight="1">
      <c r="K908" s="1"/>
    </row>
    <row r="909" spans="11:11" ht="15.75" customHeight="1">
      <c r="K909" s="1"/>
    </row>
    <row r="910" spans="11:11" ht="15.75" customHeight="1">
      <c r="K910" s="1"/>
    </row>
    <row r="911" spans="11:11" ht="15.75" customHeight="1">
      <c r="K911" s="1"/>
    </row>
    <row r="912" spans="11:11" ht="15.75" customHeight="1">
      <c r="K912" s="1"/>
    </row>
    <row r="913" spans="11:11" ht="15.75" customHeight="1">
      <c r="K913" s="1"/>
    </row>
    <row r="914" spans="11:11" ht="15.75" customHeight="1">
      <c r="K914" s="1"/>
    </row>
    <row r="915" spans="11:11" ht="15.75" customHeight="1">
      <c r="K915" s="1"/>
    </row>
    <row r="916" spans="11:11" ht="15.75" customHeight="1">
      <c r="K916" s="1"/>
    </row>
    <row r="917" spans="11:11" ht="15.75" customHeight="1">
      <c r="K917" s="1"/>
    </row>
    <row r="918" spans="11:11" ht="15.75" customHeight="1">
      <c r="K918" s="1"/>
    </row>
    <row r="919" spans="11:11" ht="15.75" customHeight="1">
      <c r="K919" s="1"/>
    </row>
    <row r="920" spans="11:11" ht="15.75" customHeight="1">
      <c r="K920" s="1"/>
    </row>
    <row r="921" spans="11:11" ht="15.75" customHeight="1">
      <c r="K921" s="1"/>
    </row>
    <row r="922" spans="11:11" ht="15.75" customHeight="1">
      <c r="K922" s="1"/>
    </row>
    <row r="923" spans="11:11" ht="15.75" customHeight="1">
      <c r="K923" s="1"/>
    </row>
    <row r="924" spans="11:11" ht="15.75" customHeight="1">
      <c r="K924" s="1"/>
    </row>
    <row r="925" spans="11:11" ht="15.75" customHeight="1">
      <c r="K925" s="1"/>
    </row>
    <row r="926" spans="11:11" ht="15.75" customHeight="1">
      <c r="K926" s="1"/>
    </row>
    <row r="927" spans="11:11" ht="15.75" customHeight="1">
      <c r="K927" s="1"/>
    </row>
    <row r="928" spans="11:11" ht="15.75" customHeight="1">
      <c r="K928" s="1"/>
    </row>
    <row r="929" spans="11:11" ht="15.75" customHeight="1">
      <c r="K929" s="1"/>
    </row>
    <row r="930" spans="11:11" ht="15.75" customHeight="1">
      <c r="K930" s="1"/>
    </row>
    <row r="931" spans="11:11" ht="15.75" customHeight="1">
      <c r="K931" s="1"/>
    </row>
    <row r="932" spans="11:11" ht="15.75" customHeight="1">
      <c r="K932" s="1"/>
    </row>
    <row r="933" spans="11:11" ht="15.75" customHeight="1">
      <c r="K933" s="1"/>
    </row>
    <row r="934" spans="11:11" ht="15.75" customHeight="1">
      <c r="K934" s="1"/>
    </row>
    <row r="935" spans="11:11" ht="15.75" customHeight="1">
      <c r="K935" s="1"/>
    </row>
    <row r="936" spans="11:11" ht="15.75" customHeight="1">
      <c r="K936" s="1"/>
    </row>
    <row r="937" spans="11:11" ht="15.75" customHeight="1">
      <c r="K937" s="1"/>
    </row>
    <row r="938" spans="11:11" ht="15.75" customHeight="1">
      <c r="K938" s="1"/>
    </row>
    <row r="939" spans="11:11" ht="15.75" customHeight="1">
      <c r="K939" s="1"/>
    </row>
    <row r="940" spans="11:11" ht="15.75" customHeight="1">
      <c r="K940" s="1"/>
    </row>
    <row r="941" spans="11:11" ht="15.75" customHeight="1">
      <c r="K941" s="1"/>
    </row>
    <row r="942" spans="11:11" ht="15.75" customHeight="1">
      <c r="K942" s="1"/>
    </row>
    <row r="943" spans="11:11" ht="15.75" customHeight="1">
      <c r="K943" s="1"/>
    </row>
    <row r="944" spans="11:11" ht="15.75" customHeight="1">
      <c r="K944" s="1"/>
    </row>
    <row r="945" spans="11:11" ht="15.75" customHeight="1">
      <c r="K945" s="1"/>
    </row>
    <row r="946" spans="11:11" ht="15.75" customHeight="1">
      <c r="K946" s="1"/>
    </row>
    <row r="947" spans="11:11" ht="15.75" customHeight="1">
      <c r="K947" s="1"/>
    </row>
    <row r="948" spans="11:11" ht="15.75" customHeight="1">
      <c r="K948" s="1"/>
    </row>
    <row r="949" spans="11:11" ht="15.75" customHeight="1">
      <c r="K949" s="1"/>
    </row>
    <row r="950" spans="11:11" ht="15.75" customHeight="1">
      <c r="K950" s="1"/>
    </row>
    <row r="951" spans="11:11" ht="15.75" customHeight="1">
      <c r="K951" s="1"/>
    </row>
    <row r="952" spans="11:11" ht="15.75" customHeight="1">
      <c r="K952" s="1"/>
    </row>
    <row r="953" spans="11:11" ht="15.75" customHeight="1">
      <c r="K953" s="1"/>
    </row>
    <row r="954" spans="11:11" ht="15.75" customHeight="1">
      <c r="K954" s="1"/>
    </row>
    <row r="955" spans="11:11" ht="15.75" customHeight="1">
      <c r="K955" s="1"/>
    </row>
    <row r="956" spans="11:11" ht="15.75" customHeight="1">
      <c r="K956" s="1"/>
    </row>
    <row r="957" spans="11:11" ht="15.75" customHeight="1">
      <c r="K957" s="1"/>
    </row>
    <row r="958" spans="11:11" ht="15.75" customHeight="1">
      <c r="K958" s="1"/>
    </row>
    <row r="959" spans="11:11" ht="15.75" customHeight="1">
      <c r="K959" s="1"/>
    </row>
    <row r="960" spans="11:11" ht="15.75" customHeight="1">
      <c r="K960" s="1"/>
    </row>
    <row r="961" spans="11:11" ht="15.75" customHeight="1">
      <c r="K961" s="1"/>
    </row>
    <row r="962" spans="11:11" ht="15.75" customHeight="1">
      <c r="K962" s="1"/>
    </row>
    <row r="963" spans="11:11" ht="15.75" customHeight="1">
      <c r="K963" s="1"/>
    </row>
    <row r="964" spans="11:11" ht="15.75" customHeight="1">
      <c r="K964" s="1"/>
    </row>
    <row r="965" spans="11:11" ht="15.75" customHeight="1">
      <c r="K965" s="1"/>
    </row>
    <row r="966" spans="11:11" ht="15.75" customHeight="1">
      <c r="K966" s="1"/>
    </row>
    <row r="967" spans="11:11" ht="15.75" customHeight="1">
      <c r="K967" s="1"/>
    </row>
    <row r="968" spans="11:11" ht="15.75" customHeight="1">
      <c r="K968" s="1"/>
    </row>
    <row r="969" spans="11:11" ht="15.75" customHeight="1">
      <c r="K969" s="1"/>
    </row>
    <row r="970" spans="11:11" ht="15.75" customHeight="1">
      <c r="K970" s="1"/>
    </row>
    <row r="971" spans="11:11" ht="15.75" customHeight="1">
      <c r="K971" s="1"/>
    </row>
    <row r="972" spans="11:11" ht="15.75" customHeight="1">
      <c r="K972" s="1"/>
    </row>
    <row r="973" spans="11:11" ht="15.75" customHeight="1">
      <c r="K973" s="1"/>
    </row>
    <row r="974" spans="11:11" ht="15.75" customHeight="1">
      <c r="K974" s="1"/>
    </row>
    <row r="975" spans="11:11" ht="15.75" customHeight="1">
      <c r="K975" s="1"/>
    </row>
    <row r="976" spans="11:11" ht="15.75" customHeight="1">
      <c r="K976" s="1"/>
    </row>
    <row r="977" spans="11:11" ht="15.75" customHeight="1">
      <c r="K977" s="1"/>
    </row>
    <row r="978" spans="11:11" ht="15.75" customHeight="1">
      <c r="K978" s="1"/>
    </row>
    <row r="979" spans="11:11" ht="15.75" customHeight="1">
      <c r="K979" s="1"/>
    </row>
    <row r="980" spans="11:11" ht="15.75" customHeight="1">
      <c r="K980" s="1"/>
    </row>
    <row r="981" spans="11:11" ht="15.75" customHeight="1">
      <c r="K981" s="1"/>
    </row>
    <row r="982" spans="11:11" ht="15.75" customHeight="1">
      <c r="K982" s="1"/>
    </row>
    <row r="983" spans="11:11" ht="15.75" customHeight="1">
      <c r="K983" s="1"/>
    </row>
    <row r="984" spans="11:11" ht="15.75" customHeight="1">
      <c r="K984" s="1"/>
    </row>
    <row r="985" spans="11:11" ht="15.75" customHeight="1">
      <c r="K985" s="1"/>
    </row>
    <row r="986" spans="11:11" ht="15.75" customHeight="1">
      <c r="K986" s="1"/>
    </row>
    <row r="987" spans="11:11" ht="15.75" customHeight="1">
      <c r="K987" s="1"/>
    </row>
    <row r="988" spans="11:11" ht="15.75" customHeight="1">
      <c r="K988" s="1"/>
    </row>
    <row r="989" spans="11:11" ht="15.75" customHeight="1">
      <c r="K989" s="1"/>
    </row>
    <row r="990" spans="11:11" ht="15.75" customHeight="1">
      <c r="K990" s="1"/>
    </row>
    <row r="991" spans="11:11" ht="15.75" customHeight="1">
      <c r="K991" s="1"/>
    </row>
    <row r="992" spans="11:11" ht="15.75" customHeight="1">
      <c r="K992" s="1"/>
    </row>
    <row r="993" spans="11:11" ht="15.75" customHeight="1">
      <c r="K993" s="1"/>
    </row>
    <row r="994" spans="11:11" ht="15.75" customHeight="1">
      <c r="K994" s="1"/>
    </row>
    <row r="995" spans="11:11" ht="15.75" customHeight="1">
      <c r="K995" s="1"/>
    </row>
    <row r="996" spans="11:11" ht="15.75" customHeight="1">
      <c r="K996" s="1"/>
    </row>
    <row r="997" spans="11:11" ht="15.75" customHeight="1">
      <c r="K997" s="1"/>
    </row>
    <row r="998" spans="11:11" ht="15.75" customHeight="1">
      <c r="K998" s="1"/>
    </row>
    <row r="999" spans="11:11" ht="15.75" customHeight="1">
      <c r="K999" s="1"/>
    </row>
    <row r="1000" spans="11:11" ht="15.75" customHeight="1">
      <c r="K1000" s="1"/>
    </row>
  </sheetData>
  <mergeCells count="18">
    <mergeCell ref="B2:L2"/>
    <mergeCell ref="B4:C4"/>
    <mergeCell ref="D4:L4"/>
    <mergeCell ref="B6:C6"/>
    <mergeCell ref="D6:G6"/>
    <mergeCell ref="J6:L6"/>
    <mergeCell ref="D7:L7"/>
    <mergeCell ref="B10:C10"/>
    <mergeCell ref="D10:G10"/>
    <mergeCell ref="C12:L12"/>
    <mergeCell ref="B14:B26"/>
    <mergeCell ref="B7:C7"/>
    <mergeCell ref="B8:C8"/>
    <mergeCell ref="D8:G8"/>
    <mergeCell ref="I8:L8"/>
    <mergeCell ref="B9:C9"/>
    <mergeCell ref="D9:G9"/>
    <mergeCell ref="J9:L9"/>
  </mergeCells>
  <conditionalFormatting sqref="K14">
    <cfRule type="cellIs" dxfId="52" priority="1" operator="greaterThan">
      <formula>0</formula>
    </cfRule>
  </conditionalFormatting>
  <conditionalFormatting sqref="K15">
    <cfRule type="cellIs" dxfId="51" priority="2" operator="greaterThan">
      <formula>0</formula>
    </cfRule>
  </conditionalFormatting>
  <conditionalFormatting sqref="K16">
    <cfRule type="cellIs" dxfId="50" priority="3" operator="greaterThan">
      <formula>0</formula>
    </cfRule>
  </conditionalFormatting>
  <conditionalFormatting sqref="K17">
    <cfRule type="cellIs" dxfId="49" priority="4" operator="greaterThan">
      <formula>0</formula>
    </cfRule>
  </conditionalFormatting>
  <conditionalFormatting sqref="K18:K25">
    <cfRule type="cellIs" dxfId="48" priority="5" operator="greaterThan">
      <formula>0</formula>
    </cfRule>
  </conditionalFormatting>
  <conditionalFormatting sqref="H14">
    <cfRule type="expression" dxfId="47" priority="6">
      <formula>$K$14&gt;0</formula>
    </cfRule>
  </conditionalFormatting>
  <conditionalFormatting sqref="H15">
    <cfRule type="expression" dxfId="46" priority="7">
      <formula>$K$15&gt;0</formula>
    </cfRule>
  </conditionalFormatting>
  <conditionalFormatting sqref="H16">
    <cfRule type="expression" dxfId="45" priority="8">
      <formula>$K$16&gt;0</formula>
    </cfRule>
  </conditionalFormatting>
  <conditionalFormatting sqref="H17">
    <cfRule type="expression" dxfId="44" priority="9">
      <formula>$K$17&gt;0</formula>
    </cfRule>
  </conditionalFormatting>
  <conditionalFormatting sqref="H18">
    <cfRule type="expression" dxfId="43" priority="10">
      <formula>$K$18&gt;0</formula>
    </cfRule>
  </conditionalFormatting>
  <conditionalFormatting sqref="H18">
    <cfRule type="expression" dxfId="42" priority="11">
      <formula>$K$17&gt;0</formula>
    </cfRule>
  </conditionalFormatting>
  <conditionalFormatting sqref="H19">
    <cfRule type="expression" dxfId="41" priority="12">
      <formula>$K$19&gt;0</formula>
    </cfRule>
  </conditionalFormatting>
  <conditionalFormatting sqref="H20">
    <cfRule type="expression" dxfId="40" priority="13">
      <formula>$K$20&gt;0</formula>
    </cfRule>
  </conditionalFormatting>
  <conditionalFormatting sqref="H21">
    <cfRule type="expression" dxfId="39" priority="14">
      <formula>$K$21&gt;0</formula>
    </cfRule>
  </conditionalFormatting>
  <conditionalFormatting sqref="H22">
    <cfRule type="expression" dxfId="38" priority="15">
      <formula>$K$22&gt;0</formula>
    </cfRule>
  </conditionalFormatting>
  <conditionalFormatting sqref="H23">
    <cfRule type="expression" dxfId="37" priority="16">
      <formula>$K$23&gt;0</formula>
    </cfRule>
  </conditionalFormatting>
  <conditionalFormatting sqref="H24">
    <cfRule type="expression" dxfId="36" priority="17">
      <formula>$K$24&gt;0</formula>
    </cfRule>
  </conditionalFormatting>
  <conditionalFormatting sqref="H25">
    <cfRule type="expression" dxfId="35" priority="18">
      <formula>$K$25&gt;0</formula>
    </cfRule>
  </conditionalFormatting>
  <conditionalFormatting sqref="M14">
    <cfRule type="expression" dxfId="34" priority="19">
      <formula>$K$14&gt;0</formula>
    </cfRule>
  </conditionalFormatting>
  <conditionalFormatting sqref="M15">
    <cfRule type="expression" dxfId="33" priority="20">
      <formula>$K$15&gt;0</formula>
    </cfRule>
  </conditionalFormatting>
  <conditionalFormatting sqref="M16">
    <cfRule type="expression" dxfId="32" priority="21">
      <formula>$K$16&gt;0</formula>
    </cfRule>
  </conditionalFormatting>
  <conditionalFormatting sqref="M17">
    <cfRule type="expression" dxfId="31" priority="22">
      <formula>$K$17&gt;0</formula>
    </cfRule>
  </conditionalFormatting>
  <conditionalFormatting sqref="M18">
    <cfRule type="expression" dxfId="30" priority="23">
      <formula>$K$18&gt;0</formula>
    </cfRule>
  </conditionalFormatting>
  <conditionalFormatting sqref="M19">
    <cfRule type="expression" dxfId="29" priority="24">
      <formula>$K$19&gt;0</formula>
    </cfRule>
  </conditionalFormatting>
  <conditionalFormatting sqref="M20">
    <cfRule type="expression" dxfId="28" priority="25">
      <formula>$K$20&gt;0</formula>
    </cfRule>
  </conditionalFormatting>
  <conditionalFormatting sqref="M21">
    <cfRule type="expression" dxfId="27" priority="26">
      <formula>$K$21&gt;0</formula>
    </cfRule>
  </conditionalFormatting>
  <conditionalFormatting sqref="M22">
    <cfRule type="expression" dxfId="26" priority="27">
      <formula>$K$22&gt;0</formula>
    </cfRule>
  </conditionalFormatting>
  <conditionalFormatting sqref="M23">
    <cfRule type="expression" dxfId="25" priority="28">
      <formula>$K$23&gt;0</formula>
    </cfRule>
  </conditionalFormatting>
  <conditionalFormatting sqref="M24">
    <cfRule type="expression" dxfId="24" priority="29">
      <formula>$K$24&gt;0</formula>
    </cfRule>
  </conditionalFormatting>
  <conditionalFormatting sqref="M25">
    <cfRule type="expression" dxfId="23" priority="30">
      <formula>$K$25&gt;0</formula>
    </cfRule>
  </conditionalFormatting>
  <conditionalFormatting sqref="E14">
    <cfRule type="cellIs" dxfId="22" priority="31" operator="greaterThan">
      <formula>0</formula>
    </cfRule>
  </conditionalFormatting>
  <conditionalFormatting sqref="E14">
    <cfRule type="cellIs" dxfId="21" priority="32" operator="greaterThan">
      <formula>0</formula>
    </cfRule>
  </conditionalFormatting>
  <conditionalFormatting sqref="E15">
    <cfRule type="cellIs" dxfId="20" priority="33" operator="greaterThan">
      <formula>0</formula>
    </cfRule>
  </conditionalFormatting>
  <conditionalFormatting sqref="E15">
    <cfRule type="cellIs" dxfId="19" priority="34" operator="greaterThan">
      <formula>0</formula>
    </cfRule>
  </conditionalFormatting>
  <conditionalFormatting sqref="E16:E25">
    <cfRule type="cellIs" dxfId="18" priority="35" operator="greaterThan">
      <formula>0</formula>
    </cfRule>
  </conditionalFormatting>
  <conditionalFormatting sqref="E16:E25">
    <cfRule type="cellIs" dxfId="17" priority="36" operator="greaterThan">
      <formula>0</formula>
    </cfRule>
  </conditionalFormatting>
  <conditionalFormatting sqref="C14">
    <cfRule type="expression" dxfId="16" priority="37">
      <formula>$E$14&gt;0</formula>
    </cfRule>
  </conditionalFormatting>
  <conditionalFormatting sqref="C14">
    <cfRule type="expression" dxfId="15" priority="38">
      <formula>$C$14&gt;0</formula>
    </cfRule>
  </conditionalFormatting>
  <conditionalFormatting sqref="C16">
    <cfRule type="expression" dxfId="14" priority="39">
      <formula>$E$16&gt;0</formula>
    </cfRule>
  </conditionalFormatting>
  <conditionalFormatting sqref="C17">
    <cfRule type="expression" dxfId="13" priority="40">
      <formula>$E$17&gt;0</formula>
    </cfRule>
  </conditionalFormatting>
  <conditionalFormatting sqref="C18">
    <cfRule type="expression" dxfId="12" priority="41">
      <formula>$E$18&gt;0</formula>
    </cfRule>
  </conditionalFormatting>
  <conditionalFormatting sqref="C19">
    <cfRule type="expression" dxfId="11" priority="42">
      <formula>$E$19&gt;0</formula>
    </cfRule>
  </conditionalFormatting>
  <conditionalFormatting sqref="C20">
    <cfRule type="expression" dxfId="10" priority="43">
      <formula>$E$20&gt;0</formula>
    </cfRule>
  </conditionalFormatting>
  <conditionalFormatting sqref="C21">
    <cfRule type="expression" dxfId="9" priority="44">
      <formula>$E$21&gt;0</formula>
    </cfRule>
  </conditionalFormatting>
  <conditionalFormatting sqref="C22">
    <cfRule type="expression" dxfId="8" priority="45">
      <formula>$E$22&gt;0</formula>
    </cfRule>
  </conditionalFormatting>
  <conditionalFormatting sqref="C23">
    <cfRule type="expression" dxfId="7" priority="46">
      <formula>$E$23&gt;0</formula>
    </cfRule>
  </conditionalFormatting>
  <conditionalFormatting sqref="C24">
    <cfRule type="expression" dxfId="6" priority="47">
      <formula>$E$24&gt;0</formula>
    </cfRule>
  </conditionalFormatting>
  <conditionalFormatting sqref="C25">
    <cfRule type="expression" dxfId="5" priority="48">
      <formula>$E$25&gt;0</formula>
    </cfRule>
  </conditionalFormatting>
  <conditionalFormatting sqref="C15">
    <cfRule type="expression" dxfId="4" priority="49">
      <formula>$E$15&gt;0</formula>
    </cfRule>
  </conditionalFormatting>
  <pageMargins left="0.51181102362204722" right="0.51181102362204722" top="0.78740157480314965" bottom="0.78740157480314965" header="0" footer="0"/>
  <pageSetup scale="50" fitToHeight="0" orientation="landscape" r:id="rId1"/>
  <headerFooter>
    <oddHeader>&amp;L&amp;F&amp;C&amp;A&amp;R&amp;P de &amp;N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6"/>
  <dimension ref="A1:AG1000"/>
  <sheetViews>
    <sheetView workbookViewId="0"/>
  </sheetViews>
  <sheetFormatPr defaultColWidth="14.42578125" defaultRowHeight="15" customHeight="1" outlineLevelRow="1"/>
  <cols>
    <col min="1" max="1" width="2.28515625" customWidth="1"/>
    <col min="3" max="3" width="11.28515625" customWidth="1"/>
    <col min="4" max="4" width="13.28515625" customWidth="1"/>
    <col min="6" max="6" width="12.42578125" customWidth="1"/>
    <col min="7" max="7" width="15.140625" customWidth="1"/>
    <col min="9" max="9" width="11.28515625" customWidth="1"/>
    <col min="10" max="10" width="14.5703125" customWidth="1"/>
    <col min="11" max="11" width="1.42578125" customWidth="1"/>
    <col min="12" max="12" width="5.7109375" customWidth="1"/>
    <col min="13" max="13" width="11.28515625" customWidth="1"/>
    <col min="14" max="14" width="7.42578125" customWidth="1"/>
    <col min="15" max="15" width="6.5703125" customWidth="1"/>
    <col min="16" max="33" width="9.28515625" customWidth="1"/>
  </cols>
  <sheetData>
    <row r="1" spans="1:33" ht="11.25" customHeight="1">
      <c r="A1" s="413"/>
      <c r="B1" s="413"/>
      <c r="C1" s="413"/>
      <c r="D1" s="413"/>
      <c r="E1" s="413"/>
      <c r="F1" s="413"/>
      <c r="G1" s="413"/>
      <c r="H1" s="413"/>
      <c r="I1" s="413"/>
      <c r="J1" s="414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</row>
    <row r="2" spans="1:33" ht="11.25" customHeight="1">
      <c r="A2" s="413"/>
      <c r="B2" s="863" t="str">
        <f>'1-ABA-DE-CARREGAMENTO'!C11</f>
        <v xml:space="preserve"> S E R V I Ç O S    D I V S.   A P O I O   A D M I N I S T R A T I V O .-2</v>
      </c>
      <c r="C2" s="864"/>
      <c r="D2" s="864"/>
      <c r="E2" s="864"/>
      <c r="F2" s="864"/>
      <c r="G2" s="864"/>
      <c r="H2" s="864"/>
      <c r="I2" s="864"/>
      <c r="J2" s="865"/>
      <c r="K2" s="416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413"/>
      <c r="W2" s="413"/>
      <c r="X2" s="413"/>
      <c r="Y2" s="413"/>
      <c r="Z2" s="413"/>
      <c r="AA2" s="413"/>
      <c r="AB2" s="413"/>
      <c r="AC2" s="413"/>
      <c r="AD2" s="413"/>
      <c r="AE2" s="413"/>
      <c r="AF2" s="413"/>
      <c r="AG2" s="413"/>
    </row>
    <row r="3" spans="1:33" ht="11.25" customHeight="1">
      <c r="A3" s="413"/>
      <c r="B3" s="866" t="str">
        <f>'1-ABA-DE-CARREGAMENTO'!M33</f>
        <v>A NÃO TEM MAIS POSTOS-88</v>
      </c>
      <c r="C3" s="806"/>
      <c r="D3" s="806"/>
      <c r="E3" s="806"/>
      <c r="F3" s="806"/>
      <c r="G3" s="806"/>
      <c r="H3" s="806"/>
      <c r="I3" s="806"/>
      <c r="J3" s="807"/>
      <c r="K3" s="417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</row>
    <row r="4" spans="1:33" ht="11.25" customHeight="1">
      <c r="A4" s="413"/>
      <c r="B4" s="861" t="s">
        <v>299</v>
      </c>
      <c r="C4" s="806"/>
      <c r="D4" s="806"/>
      <c r="E4" s="806"/>
      <c r="F4" s="807"/>
      <c r="G4" s="867" t="str">
        <f>'1-ABA-DE-CARREGAMENTO'!C12</f>
        <v>23243.000833/2022-37</v>
      </c>
      <c r="H4" s="806"/>
      <c r="I4" s="806"/>
      <c r="J4" s="807"/>
      <c r="K4" s="418"/>
      <c r="L4" s="413"/>
      <c r="M4" s="413"/>
      <c r="N4" s="413"/>
      <c r="O4" s="413"/>
      <c r="P4" s="413"/>
      <c r="Q4" s="413"/>
      <c r="R4" s="413"/>
      <c r="S4" s="413"/>
      <c r="T4" s="413"/>
      <c r="U4" s="413"/>
      <c r="V4" s="413"/>
      <c r="W4" s="413"/>
      <c r="X4" s="413"/>
      <c r="Y4" s="413"/>
      <c r="Z4" s="413"/>
      <c r="AA4" s="413"/>
      <c r="AB4" s="413"/>
      <c r="AC4" s="413"/>
      <c r="AD4" s="413"/>
      <c r="AE4" s="413"/>
      <c r="AF4" s="413"/>
      <c r="AG4" s="413"/>
    </row>
    <row r="5" spans="1:33" ht="11.25" customHeight="1">
      <c r="A5" s="413"/>
      <c r="B5" s="791" t="s">
        <v>300</v>
      </c>
      <c r="C5" s="756"/>
      <c r="D5" s="756"/>
      <c r="E5" s="756"/>
      <c r="F5" s="757"/>
      <c r="G5" s="868" t="str">
        <f>'1-ABA-DE-CARREGAMENTO'!C13</f>
        <v>PE 30 / 2022</v>
      </c>
      <c r="H5" s="756"/>
      <c r="I5" s="756"/>
      <c r="J5" s="757"/>
      <c r="K5" s="418"/>
      <c r="L5" s="413"/>
      <c r="M5" s="413"/>
      <c r="N5" s="413"/>
      <c r="O5" s="413"/>
      <c r="P5" s="413"/>
      <c r="Q5" s="413"/>
      <c r="R5" s="413"/>
      <c r="S5" s="413"/>
      <c r="T5" s="413"/>
      <c r="U5" s="413"/>
      <c r="V5" s="413"/>
      <c r="W5" s="413"/>
      <c r="X5" s="413"/>
      <c r="Y5" s="413"/>
      <c r="Z5" s="413"/>
      <c r="AA5" s="413"/>
      <c r="AB5" s="413"/>
      <c r="AC5" s="413"/>
      <c r="AD5" s="413"/>
      <c r="AE5" s="413"/>
      <c r="AF5" s="413"/>
      <c r="AG5" s="413"/>
    </row>
    <row r="6" spans="1:33" ht="11.25" customHeight="1">
      <c r="A6" s="413"/>
      <c r="B6" s="869">
        <f ca="1">'1-ABA-DE-CARREGAMENTO'!C16</f>
        <v>44830</v>
      </c>
      <c r="C6" s="756"/>
      <c r="D6" s="756"/>
      <c r="E6" s="756"/>
      <c r="F6" s="756"/>
      <c r="G6" s="756"/>
      <c r="H6" s="756"/>
      <c r="I6" s="756"/>
      <c r="J6" s="757"/>
      <c r="K6" s="420"/>
      <c r="L6" s="413"/>
      <c r="M6" s="413"/>
      <c r="N6" s="413"/>
      <c r="O6" s="413"/>
      <c r="P6" s="413"/>
      <c r="Q6" s="413"/>
      <c r="R6" s="413"/>
      <c r="S6" s="413"/>
      <c r="T6" s="413"/>
      <c r="U6" s="413"/>
      <c r="V6" s="413"/>
      <c r="W6" s="413"/>
      <c r="X6" s="413"/>
      <c r="Y6" s="413"/>
      <c r="Z6" s="413"/>
      <c r="AA6" s="413"/>
      <c r="AB6" s="413"/>
      <c r="AC6" s="413"/>
      <c r="AD6" s="413"/>
      <c r="AE6" s="413"/>
      <c r="AF6" s="413"/>
      <c r="AG6" s="413"/>
    </row>
    <row r="7" spans="1:33" ht="11.25" customHeight="1">
      <c r="A7" s="413"/>
      <c r="B7" s="830" t="s">
        <v>301</v>
      </c>
      <c r="C7" s="756"/>
      <c r="D7" s="756"/>
      <c r="E7" s="756"/>
      <c r="F7" s="756"/>
      <c r="G7" s="756"/>
      <c r="H7" s="756"/>
      <c r="I7" s="756"/>
      <c r="J7" s="757"/>
      <c r="K7" s="421"/>
      <c r="L7" s="413"/>
      <c r="M7" s="413"/>
      <c r="N7" s="413"/>
      <c r="O7" s="413"/>
      <c r="P7" s="413"/>
      <c r="Q7" s="413"/>
      <c r="R7" s="413"/>
      <c r="S7" s="413"/>
      <c r="T7" s="413"/>
      <c r="U7" s="413"/>
      <c r="V7" s="413"/>
      <c r="W7" s="413"/>
      <c r="X7" s="413"/>
      <c r="Y7" s="413"/>
      <c r="Z7" s="413"/>
      <c r="AA7" s="413"/>
      <c r="AB7" s="413"/>
      <c r="AC7" s="413"/>
      <c r="AD7" s="413"/>
      <c r="AE7" s="413"/>
      <c r="AF7" s="413"/>
      <c r="AG7" s="413"/>
    </row>
    <row r="8" spans="1:33" ht="11.25" customHeight="1">
      <c r="A8" s="413"/>
      <c r="B8" s="422" t="s">
        <v>264</v>
      </c>
      <c r="C8" s="791" t="s">
        <v>302</v>
      </c>
      <c r="D8" s="756"/>
      <c r="E8" s="756"/>
      <c r="F8" s="756"/>
      <c r="G8" s="756"/>
      <c r="H8" s="757"/>
      <c r="I8" s="870">
        <f ca="1">'1-ABA-DE-CARREGAMENTO'!C16</f>
        <v>44830</v>
      </c>
      <c r="J8" s="757"/>
      <c r="K8" s="423"/>
      <c r="L8" s="413"/>
      <c r="M8" s="413"/>
      <c r="N8" s="413"/>
      <c r="O8" s="413"/>
      <c r="P8" s="413"/>
      <c r="Q8" s="413"/>
      <c r="R8" s="413"/>
      <c r="S8" s="413"/>
      <c r="T8" s="413"/>
      <c r="U8" s="413"/>
      <c r="V8" s="413"/>
      <c r="W8" s="413"/>
      <c r="X8" s="413"/>
      <c r="Y8" s="413"/>
      <c r="Z8" s="413"/>
      <c r="AA8" s="413"/>
      <c r="AB8" s="413"/>
      <c r="AC8" s="413"/>
      <c r="AD8" s="413"/>
      <c r="AE8" s="413"/>
      <c r="AF8" s="413"/>
      <c r="AG8" s="413"/>
    </row>
    <row r="9" spans="1:33" ht="11.25" customHeight="1">
      <c r="A9" s="413"/>
      <c r="B9" s="422" t="s">
        <v>265</v>
      </c>
      <c r="C9" s="791" t="s">
        <v>303</v>
      </c>
      <c r="D9" s="756"/>
      <c r="E9" s="756"/>
      <c r="F9" s="756"/>
      <c r="G9" s="756"/>
      <c r="H9" s="757"/>
      <c r="I9" s="868" t="str">
        <f>'1-ABA-DE-CARREGAMENTO'!C14</f>
        <v xml:space="preserve">ALEGRETE </v>
      </c>
      <c r="J9" s="757"/>
      <c r="K9" s="418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</row>
    <row r="10" spans="1:33" ht="11.25" customHeight="1">
      <c r="A10" s="413"/>
      <c r="B10" s="422" t="s">
        <v>266</v>
      </c>
      <c r="C10" s="791" t="s">
        <v>304</v>
      </c>
      <c r="D10" s="756"/>
      <c r="E10" s="756"/>
      <c r="F10" s="756"/>
      <c r="G10" s="756"/>
      <c r="H10" s="757"/>
      <c r="I10" s="868" t="str">
        <f>VLOOKUP('1-ABA-DE-CARREGAMENTO'!M35,'DADOS-CADASTRAIS'!C6:J14,1,0)</f>
        <v>RS005021/2021</v>
      </c>
      <c r="J10" s="757"/>
      <c r="K10" s="418"/>
      <c r="L10" s="413"/>
      <c r="M10" s="413"/>
      <c r="N10" s="413"/>
      <c r="O10" s="413"/>
      <c r="P10" s="413"/>
      <c r="Q10" s="413"/>
      <c r="R10" s="413"/>
      <c r="S10" s="413"/>
      <c r="T10" s="413"/>
      <c r="U10" s="413"/>
      <c r="V10" s="413"/>
      <c r="W10" s="413"/>
      <c r="X10" s="413"/>
      <c r="Y10" s="413"/>
      <c r="Z10" s="413"/>
      <c r="AA10" s="413"/>
      <c r="AB10" s="413"/>
      <c r="AC10" s="413"/>
      <c r="AD10" s="413"/>
      <c r="AE10" s="413"/>
      <c r="AF10" s="413"/>
      <c r="AG10" s="413"/>
    </row>
    <row r="11" spans="1:33" ht="11.25" customHeight="1">
      <c r="A11" s="413"/>
      <c r="B11" s="422" t="s">
        <v>267</v>
      </c>
      <c r="C11" s="791" t="s">
        <v>305</v>
      </c>
      <c r="D11" s="756"/>
      <c r="E11" s="756"/>
      <c r="F11" s="756"/>
      <c r="G11" s="756"/>
      <c r="H11" s="757"/>
      <c r="I11" s="855">
        <f>'1-ABA-DE-CARREGAMENTO'!M94</f>
        <v>20</v>
      </c>
      <c r="J11" s="757"/>
      <c r="K11" s="418"/>
      <c r="L11" s="413"/>
      <c r="M11" s="600"/>
      <c r="N11" s="413"/>
      <c r="O11" s="413"/>
      <c r="P11" s="413"/>
      <c r="Q11" s="413"/>
      <c r="R11" s="413"/>
      <c r="S11" s="413"/>
      <c r="T11" s="413"/>
      <c r="U11" s="413"/>
      <c r="V11" s="413"/>
      <c r="W11" s="413"/>
      <c r="X11" s="413"/>
      <c r="Y11" s="413"/>
      <c r="Z11" s="413"/>
      <c r="AA11" s="413"/>
      <c r="AB11" s="413"/>
      <c r="AC11" s="413"/>
      <c r="AD11" s="413"/>
      <c r="AE11" s="413"/>
      <c r="AF11" s="413"/>
      <c r="AG11" s="413"/>
    </row>
    <row r="12" spans="1:33" ht="11.25" customHeight="1">
      <c r="A12" s="413"/>
      <c r="B12" s="856" t="s">
        <v>306</v>
      </c>
      <c r="C12" s="756"/>
      <c r="D12" s="756"/>
      <c r="E12" s="756"/>
      <c r="F12" s="756"/>
      <c r="G12" s="756"/>
      <c r="H12" s="756"/>
      <c r="I12" s="756"/>
      <c r="J12" s="757"/>
      <c r="K12" s="424"/>
      <c r="L12" s="413"/>
      <c r="M12" s="413"/>
      <c r="N12" s="413"/>
      <c r="O12" s="413"/>
      <c r="P12" s="413"/>
      <c r="Q12" s="413"/>
      <c r="R12" s="413"/>
      <c r="S12" s="413"/>
      <c r="T12" s="413"/>
      <c r="U12" s="413"/>
      <c r="V12" s="413"/>
      <c r="W12" s="413"/>
      <c r="X12" s="413"/>
      <c r="Y12" s="413"/>
      <c r="Z12" s="413"/>
      <c r="AA12" s="413"/>
      <c r="AB12" s="413"/>
      <c r="AC12" s="413"/>
      <c r="AD12" s="413"/>
      <c r="AE12" s="413"/>
      <c r="AF12" s="413"/>
      <c r="AG12" s="413"/>
    </row>
    <row r="13" spans="1:33" ht="40.5" customHeight="1">
      <c r="A13" s="413"/>
      <c r="B13" s="795" t="str">
        <f>'1-ABA-DE-CARREGAMENTO'!C11</f>
        <v xml:space="preserve"> S E R V I Ç O S    D I V S.   A P O I O   A D M I N I S T R A T I V O .-2</v>
      </c>
      <c r="C13" s="756"/>
      <c r="D13" s="756"/>
      <c r="E13" s="756"/>
      <c r="F13" s="756"/>
      <c r="G13" s="795" t="s">
        <v>307</v>
      </c>
      <c r="H13" s="757"/>
      <c r="I13" s="795" t="s">
        <v>308</v>
      </c>
      <c r="J13" s="757"/>
      <c r="K13" s="284"/>
      <c r="L13" s="413"/>
      <c r="M13" s="413"/>
      <c r="N13" s="413"/>
      <c r="O13" s="413"/>
      <c r="P13" s="413"/>
      <c r="Q13" s="413"/>
      <c r="R13" s="413"/>
      <c r="S13" s="413"/>
      <c r="T13" s="413"/>
      <c r="U13" s="413"/>
      <c r="V13" s="413"/>
      <c r="W13" s="413"/>
      <c r="X13" s="413"/>
      <c r="Y13" s="413"/>
      <c r="Z13" s="413"/>
      <c r="AA13" s="413"/>
      <c r="AB13" s="413"/>
      <c r="AC13" s="413"/>
      <c r="AD13" s="413"/>
      <c r="AE13" s="413"/>
      <c r="AF13" s="413"/>
      <c r="AG13" s="413"/>
    </row>
    <row r="14" spans="1:33" ht="11.25" hidden="1" customHeight="1" outlineLevel="1">
      <c r="A14" s="413"/>
      <c r="B14" s="857" t="s">
        <v>309</v>
      </c>
      <c r="C14" s="756"/>
      <c r="D14" s="756"/>
      <c r="E14" s="756"/>
      <c r="F14" s="757"/>
      <c r="G14" s="858" t="s">
        <v>310</v>
      </c>
      <c r="H14" s="757"/>
      <c r="I14" s="859" t="s">
        <v>311</v>
      </c>
      <c r="J14" s="757"/>
      <c r="K14" s="425"/>
      <c r="L14" s="601"/>
      <c r="M14" s="601"/>
      <c r="N14" s="601"/>
      <c r="O14" s="413"/>
      <c r="P14" s="413"/>
      <c r="Q14" s="413"/>
      <c r="R14" s="413"/>
      <c r="S14" s="413"/>
      <c r="T14" s="413"/>
      <c r="U14" s="413"/>
      <c r="V14" s="413"/>
      <c r="W14" s="413"/>
      <c r="X14" s="413"/>
      <c r="Y14" s="413"/>
      <c r="Z14" s="413"/>
      <c r="AA14" s="413"/>
      <c r="AB14" s="413"/>
      <c r="AC14" s="413"/>
      <c r="AD14" s="413"/>
      <c r="AE14" s="413"/>
      <c r="AF14" s="413"/>
      <c r="AG14" s="413"/>
    </row>
    <row r="15" spans="1:33" ht="11.25" hidden="1" customHeight="1" outlineLevel="1">
      <c r="A15" s="413"/>
      <c r="B15" s="857" t="s">
        <v>312</v>
      </c>
      <c r="C15" s="756"/>
      <c r="D15" s="756"/>
      <c r="E15" s="756"/>
      <c r="F15" s="757"/>
      <c r="G15" s="858" t="s">
        <v>310</v>
      </c>
      <c r="H15" s="757"/>
      <c r="I15" s="859" t="s">
        <v>311</v>
      </c>
      <c r="J15" s="757"/>
      <c r="K15" s="425"/>
      <c r="L15" s="601"/>
      <c r="M15" s="602" t="s">
        <v>1018</v>
      </c>
      <c r="N15" s="601"/>
      <c r="O15" s="413"/>
      <c r="P15" s="413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3"/>
      <c r="AB15" s="413"/>
      <c r="AC15" s="413"/>
      <c r="AD15" s="413"/>
      <c r="AE15" s="413"/>
      <c r="AF15" s="413"/>
      <c r="AG15" s="413"/>
    </row>
    <row r="16" spans="1:33" ht="11.25" hidden="1" customHeight="1" outlineLevel="1">
      <c r="A16" s="413"/>
      <c r="B16" s="857" t="s">
        <v>313</v>
      </c>
      <c r="C16" s="756"/>
      <c r="D16" s="756"/>
      <c r="E16" s="756"/>
      <c r="F16" s="757"/>
      <c r="G16" s="858" t="s">
        <v>310</v>
      </c>
      <c r="H16" s="757"/>
      <c r="I16" s="859" t="s">
        <v>311</v>
      </c>
      <c r="J16" s="757"/>
      <c r="K16" s="425"/>
      <c r="L16" s="601"/>
      <c r="M16" s="601"/>
      <c r="N16" s="601"/>
      <c r="O16" s="413"/>
      <c r="P16" s="413"/>
      <c r="Q16" s="413"/>
      <c r="R16" s="413"/>
      <c r="S16" s="413"/>
      <c r="T16" s="413"/>
      <c r="U16" s="413"/>
      <c r="V16" s="413"/>
      <c r="W16" s="413"/>
      <c r="X16" s="413"/>
      <c r="Y16" s="413"/>
      <c r="Z16" s="413"/>
      <c r="AA16" s="413"/>
      <c r="AB16" s="413"/>
      <c r="AC16" s="413"/>
      <c r="AD16" s="413"/>
      <c r="AE16" s="413"/>
      <c r="AF16" s="413"/>
      <c r="AG16" s="413"/>
    </row>
    <row r="17" spans="1:33" ht="11.25" customHeight="1" collapsed="1">
      <c r="A17" s="413"/>
      <c r="B17" s="857" t="str">
        <f>B3</f>
        <v>A NÃO TEM MAIS POSTOS-88</v>
      </c>
      <c r="C17" s="756"/>
      <c r="D17" s="756"/>
      <c r="E17" s="756"/>
      <c r="F17" s="757"/>
      <c r="G17" s="858" t="s">
        <v>310</v>
      </c>
      <c r="H17" s="757"/>
      <c r="I17" s="859">
        <f>'1-ABA-DE-CARREGAMENTO'!E92</f>
        <v>1</v>
      </c>
      <c r="J17" s="757"/>
      <c r="K17" s="425"/>
      <c r="L17" s="601"/>
      <c r="M17" s="601"/>
      <c r="N17" s="601"/>
      <c r="O17" s="413"/>
      <c r="P17" s="413"/>
      <c r="Q17" s="413"/>
      <c r="R17" s="413"/>
      <c r="S17" s="413"/>
      <c r="T17" s="413"/>
      <c r="U17" s="413"/>
      <c r="V17" s="413"/>
      <c r="W17" s="413"/>
      <c r="X17" s="413"/>
      <c r="Y17" s="413"/>
      <c r="Z17" s="413"/>
      <c r="AA17" s="413"/>
      <c r="AB17" s="413"/>
      <c r="AC17" s="413"/>
      <c r="AD17" s="413"/>
      <c r="AE17" s="413"/>
      <c r="AF17" s="413"/>
      <c r="AG17" s="413"/>
    </row>
    <row r="18" spans="1:33" ht="11.25" hidden="1" customHeight="1" outlineLevel="1">
      <c r="A18" s="413"/>
      <c r="B18" s="857" t="s">
        <v>314</v>
      </c>
      <c r="C18" s="756"/>
      <c r="D18" s="756"/>
      <c r="E18" s="756"/>
      <c r="F18" s="757"/>
      <c r="G18" s="858" t="s">
        <v>310</v>
      </c>
      <c r="H18" s="757"/>
      <c r="I18" s="859" t="s">
        <v>311</v>
      </c>
      <c r="J18" s="757"/>
      <c r="K18" s="425"/>
      <c r="L18" s="601"/>
      <c r="M18" s="601"/>
      <c r="N18" s="601"/>
      <c r="O18" s="413"/>
      <c r="P18" s="413"/>
      <c r="Q18" s="413"/>
      <c r="R18" s="413"/>
      <c r="S18" s="413"/>
      <c r="T18" s="413"/>
      <c r="U18" s="413"/>
      <c r="V18" s="413"/>
      <c r="W18" s="413"/>
      <c r="X18" s="413"/>
      <c r="Y18" s="413"/>
      <c r="Z18" s="413"/>
      <c r="AA18" s="413"/>
      <c r="AB18" s="413"/>
      <c r="AC18" s="413"/>
      <c r="AD18" s="413"/>
      <c r="AE18" s="413"/>
      <c r="AF18" s="413"/>
      <c r="AG18" s="413"/>
    </row>
    <row r="19" spans="1:33" ht="11.25" hidden="1" customHeight="1" outlineLevel="1">
      <c r="A19" s="413"/>
      <c r="B19" s="857" t="s">
        <v>1019</v>
      </c>
      <c r="C19" s="756"/>
      <c r="D19" s="756"/>
      <c r="E19" s="756"/>
      <c r="F19" s="757"/>
      <c r="G19" s="858" t="s">
        <v>310</v>
      </c>
      <c r="H19" s="757"/>
      <c r="I19" s="859" t="s">
        <v>311</v>
      </c>
      <c r="J19" s="757"/>
      <c r="K19" s="425"/>
      <c r="L19" s="601"/>
      <c r="M19" s="601"/>
      <c r="N19" s="601"/>
      <c r="O19" s="413"/>
      <c r="P19" s="413"/>
      <c r="Q19" s="413"/>
      <c r="R19" s="413"/>
      <c r="S19" s="413"/>
      <c r="T19" s="413"/>
      <c r="U19" s="413"/>
      <c r="V19" s="413"/>
      <c r="W19" s="413"/>
      <c r="X19" s="413"/>
      <c r="Y19" s="413"/>
      <c r="Z19" s="413"/>
      <c r="AA19" s="413"/>
      <c r="AB19" s="413"/>
      <c r="AC19" s="413"/>
      <c r="AD19" s="413"/>
      <c r="AE19" s="413"/>
      <c r="AF19" s="413"/>
      <c r="AG19" s="413"/>
    </row>
    <row r="20" spans="1:33" ht="11.25" customHeight="1" collapsed="1">
      <c r="A20" s="413"/>
      <c r="B20" s="872" t="s">
        <v>316</v>
      </c>
      <c r="C20" s="756"/>
      <c r="D20" s="756"/>
      <c r="E20" s="756"/>
      <c r="F20" s="756"/>
      <c r="G20" s="756"/>
      <c r="H20" s="757"/>
      <c r="I20" s="871">
        <f>SUM(I14:I19)</f>
        <v>1</v>
      </c>
      <c r="J20" s="757"/>
      <c r="K20" s="426"/>
      <c r="L20" s="413"/>
      <c r="M20" s="413"/>
      <c r="N20" s="413"/>
      <c r="O20" s="413"/>
      <c r="P20" s="413"/>
      <c r="Q20" s="413"/>
      <c r="R20" s="413"/>
      <c r="S20" s="413"/>
      <c r="T20" s="413"/>
      <c r="U20" s="413"/>
      <c r="V20" s="413"/>
      <c r="W20" s="413"/>
      <c r="X20" s="413"/>
      <c r="Y20" s="413"/>
      <c r="Z20" s="413"/>
      <c r="AA20" s="413"/>
      <c r="AB20" s="413"/>
      <c r="AC20" s="413"/>
      <c r="AD20" s="413"/>
      <c r="AE20" s="413"/>
      <c r="AF20" s="413"/>
      <c r="AG20" s="413"/>
    </row>
    <row r="21" spans="1:33" ht="11.25" customHeight="1">
      <c r="A21" s="413"/>
      <c r="B21" s="836"/>
      <c r="C21" s="756"/>
      <c r="D21" s="756"/>
      <c r="E21" s="756"/>
      <c r="F21" s="756"/>
      <c r="G21" s="756"/>
      <c r="H21" s="756"/>
      <c r="I21" s="756"/>
      <c r="J21" s="757"/>
      <c r="K21" s="284"/>
      <c r="L21" s="413"/>
      <c r="M21" s="413"/>
      <c r="N21" s="413"/>
      <c r="O21" s="413"/>
      <c r="P21" s="413"/>
      <c r="Q21" s="413"/>
      <c r="R21" s="413"/>
      <c r="S21" s="413"/>
      <c r="T21" s="413"/>
      <c r="U21" s="413"/>
      <c r="V21" s="413"/>
      <c r="W21" s="413"/>
      <c r="X21" s="413"/>
      <c r="Y21" s="413"/>
      <c r="Z21" s="413"/>
      <c r="AA21" s="413"/>
      <c r="AB21" s="413"/>
      <c r="AC21" s="413"/>
      <c r="AD21" s="413"/>
      <c r="AE21" s="413"/>
      <c r="AF21" s="413"/>
      <c r="AG21" s="413"/>
    </row>
    <row r="22" spans="1:33" ht="11.25" customHeight="1">
      <c r="A22" s="413"/>
      <c r="B22" s="828" t="s">
        <v>317</v>
      </c>
      <c r="C22" s="756"/>
      <c r="D22" s="756"/>
      <c r="E22" s="756"/>
      <c r="F22" s="756"/>
      <c r="G22" s="756"/>
      <c r="H22" s="756"/>
      <c r="I22" s="756"/>
      <c r="J22" s="757"/>
      <c r="K22" s="427"/>
      <c r="L22" s="603"/>
      <c r="M22" s="604"/>
      <c r="N22" s="605"/>
      <c r="O22" s="413"/>
      <c r="P22" s="413"/>
      <c r="Q22" s="413"/>
      <c r="R22" s="413"/>
      <c r="S22" s="413"/>
      <c r="T22" s="413"/>
      <c r="U22" s="413"/>
      <c r="V22" s="413"/>
      <c r="W22" s="413"/>
      <c r="X22" s="413"/>
      <c r="Y22" s="413"/>
      <c r="Z22" s="413"/>
      <c r="AA22" s="413"/>
      <c r="AB22" s="413"/>
      <c r="AC22" s="413"/>
      <c r="AD22" s="413"/>
      <c r="AE22" s="413"/>
      <c r="AF22" s="413"/>
      <c r="AG22" s="413"/>
    </row>
    <row r="23" spans="1:33" ht="11.25" customHeight="1">
      <c r="A23" s="413"/>
      <c r="B23" s="927"/>
      <c r="C23" s="756"/>
      <c r="D23" s="756"/>
      <c r="E23" s="756"/>
      <c r="F23" s="756"/>
      <c r="G23" s="756"/>
      <c r="H23" s="756"/>
      <c r="I23" s="756"/>
      <c r="J23" s="757"/>
      <c r="K23" s="568"/>
      <c r="L23" s="603"/>
      <c r="M23" s="604"/>
      <c r="N23" s="605"/>
      <c r="O23" s="413"/>
      <c r="P23" s="413"/>
      <c r="Q23" s="413"/>
      <c r="R23" s="413"/>
      <c r="S23" s="413"/>
      <c r="T23" s="413"/>
      <c r="U23" s="413"/>
      <c r="V23" s="413"/>
      <c r="W23" s="413"/>
      <c r="X23" s="413"/>
      <c r="Y23" s="413"/>
      <c r="Z23" s="413"/>
      <c r="AA23" s="413"/>
      <c r="AB23" s="413"/>
      <c r="AC23" s="413"/>
      <c r="AD23" s="413"/>
      <c r="AE23" s="413"/>
      <c r="AF23" s="413"/>
      <c r="AG23" s="413"/>
    </row>
    <row r="24" spans="1:33" ht="15" customHeight="1">
      <c r="A24" s="413"/>
      <c r="B24" s="873" t="s">
        <v>1020</v>
      </c>
      <c r="C24" s="756"/>
      <c r="D24" s="756"/>
      <c r="E24" s="756"/>
      <c r="F24" s="756"/>
      <c r="G24" s="756"/>
      <c r="H24" s="756"/>
      <c r="I24" s="756"/>
      <c r="J24" s="757"/>
      <c r="K24" s="428"/>
      <c r="L24" s="603"/>
      <c r="M24" s="604"/>
      <c r="N24" s="605"/>
      <c r="O24" s="413"/>
      <c r="P24" s="413"/>
      <c r="Q24" s="413"/>
      <c r="R24" s="413"/>
      <c r="S24" s="413"/>
      <c r="T24" s="413"/>
      <c r="U24" s="413"/>
      <c r="V24" s="413"/>
      <c r="W24" s="413"/>
      <c r="X24" s="413"/>
      <c r="Y24" s="413"/>
      <c r="Z24" s="413"/>
      <c r="AA24" s="413"/>
      <c r="AB24" s="413"/>
      <c r="AC24" s="413"/>
      <c r="AD24" s="413"/>
      <c r="AE24" s="413"/>
      <c r="AF24" s="413"/>
      <c r="AG24" s="413"/>
    </row>
    <row r="25" spans="1:33" ht="15" customHeight="1">
      <c r="A25" s="413"/>
      <c r="B25" s="874"/>
      <c r="C25" s="756"/>
      <c r="D25" s="756"/>
      <c r="E25" s="756"/>
      <c r="F25" s="756"/>
      <c r="G25" s="756"/>
      <c r="H25" s="756"/>
      <c r="I25" s="756"/>
      <c r="J25" s="757"/>
      <c r="K25" s="429"/>
      <c r="L25" s="603"/>
      <c r="M25" s="604"/>
      <c r="N25" s="605"/>
      <c r="O25" s="413"/>
      <c r="P25" s="413"/>
      <c r="Q25" s="413"/>
      <c r="R25" s="413"/>
      <c r="S25" s="413"/>
      <c r="T25" s="413"/>
      <c r="U25" s="413"/>
      <c r="V25" s="413"/>
      <c r="W25" s="413"/>
      <c r="X25" s="413"/>
      <c r="Y25" s="413"/>
      <c r="Z25" s="413"/>
      <c r="AA25" s="413"/>
      <c r="AB25" s="413"/>
      <c r="AC25" s="413"/>
      <c r="AD25" s="413"/>
      <c r="AE25" s="413"/>
      <c r="AF25" s="413"/>
      <c r="AG25" s="413"/>
    </row>
    <row r="26" spans="1:33" ht="11.25" customHeight="1">
      <c r="A26" s="284"/>
      <c r="B26" s="830" t="s">
        <v>319</v>
      </c>
      <c r="C26" s="756"/>
      <c r="D26" s="756"/>
      <c r="E26" s="756"/>
      <c r="F26" s="756"/>
      <c r="G26" s="756"/>
      <c r="H26" s="756"/>
      <c r="I26" s="756"/>
      <c r="J26" s="757"/>
      <c r="K26" s="421"/>
      <c r="L26" s="603"/>
      <c r="M26" s="604"/>
      <c r="N26" s="605"/>
      <c r="O26" s="413"/>
      <c r="P26" s="413"/>
      <c r="Q26" s="413"/>
      <c r="R26" s="413"/>
      <c r="S26" s="936"/>
      <c r="T26" s="754"/>
      <c r="U26" s="754"/>
      <c r="V26" s="754"/>
      <c r="W26" s="754"/>
      <c r="X26" s="754"/>
      <c r="Y26" s="754"/>
      <c r="Z26" s="754"/>
      <c r="AA26" s="936"/>
      <c r="AB26" s="754"/>
      <c r="AC26" s="754"/>
      <c r="AD26" s="754"/>
      <c r="AE26" s="754"/>
      <c r="AF26" s="754"/>
      <c r="AG26" s="754"/>
    </row>
    <row r="27" spans="1:33" ht="31.5" customHeight="1">
      <c r="A27" s="413"/>
      <c r="B27" s="422">
        <v>1</v>
      </c>
      <c r="C27" s="791" t="s">
        <v>320</v>
      </c>
      <c r="D27" s="756"/>
      <c r="E27" s="756"/>
      <c r="F27" s="756"/>
      <c r="G27" s="756"/>
      <c r="H27" s="757"/>
      <c r="I27" s="875" t="str">
        <f>'1-ABA-DE-CARREGAMENTO'!M33</f>
        <v>A NÃO TEM MAIS POSTOS-88</v>
      </c>
      <c r="J27" s="757"/>
      <c r="K27" s="430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3"/>
      <c r="W27" s="413"/>
      <c r="X27" s="413"/>
      <c r="Y27" s="413"/>
      <c r="Z27" s="413"/>
      <c r="AA27" s="413"/>
      <c r="AB27" s="413"/>
      <c r="AC27" s="413"/>
      <c r="AD27" s="413"/>
      <c r="AE27" s="413"/>
      <c r="AF27" s="413"/>
      <c r="AG27" s="413"/>
    </row>
    <row r="28" spans="1:33" ht="11.25" customHeight="1">
      <c r="A28" s="413"/>
      <c r="B28" s="431">
        <v>2</v>
      </c>
      <c r="C28" s="839" t="s">
        <v>321</v>
      </c>
      <c r="D28" s="756"/>
      <c r="E28" s="756"/>
      <c r="F28" s="756"/>
      <c r="G28" s="756"/>
      <c r="H28" s="757"/>
      <c r="I28" s="877"/>
      <c r="J28" s="757"/>
      <c r="K28" s="432"/>
      <c r="L28" s="413"/>
      <c r="M28" s="413"/>
      <c r="N28" s="413"/>
      <c r="O28" s="413"/>
      <c r="P28" s="413"/>
      <c r="Q28" s="413"/>
      <c r="R28" s="413"/>
      <c r="S28" s="413"/>
      <c r="T28" s="413"/>
      <c r="U28" s="413"/>
      <c r="V28" s="413"/>
      <c r="W28" s="413"/>
      <c r="X28" s="413"/>
      <c r="Y28" s="413"/>
      <c r="Z28" s="413"/>
      <c r="AA28" s="413"/>
      <c r="AB28" s="413"/>
      <c r="AC28" s="413"/>
      <c r="AD28" s="413"/>
      <c r="AE28" s="413"/>
      <c r="AF28" s="413"/>
      <c r="AG28" s="413"/>
    </row>
    <row r="29" spans="1:33" ht="30" customHeight="1">
      <c r="A29" s="413"/>
      <c r="B29" s="422">
        <v>3</v>
      </c>
      <c r="C29" s="878" t="s">
        <v>499</v>
      </c>
      <c r="D29" s="680"/>
      <c r="E29" s="434">
        <v>220</v>
      </c>
      <c r="F29" s="435">
        <f>'1-ABA-DE-CARREGAMENTO'!M37</f>
        <v>0</v>
      </c>
      <c r="G29" s="419" t="s">
        <v>323</v>
      </c>
      <c r="H29" s="436">
        <f>'1-ABA-DE-CARREGAMENTO'!M52</f>
        <v>0</v>
      </c>
      <c r="I29" s="934">
        <f>F29/E29*H29</f>
        <v>0</v>
      </c>
      <c r="J29" s="757"/>
      <c r="K29" s="569"/>
      <c r="L29" s="413"/>
      <c r="M29" s="413"/>
      <c r="N29" s="413"/>
      <c r="O29" s="413"/>
      <c r="P29" s="413"/>
      <c r="Q29" s="413"/>
      <c r="R29" s="413"/>
      <c r="S29" s="413"/>
      <c r="T29" s="413"/>
      <c r="U29" s="413"/>
      <c r="V29" s="413"/>
      <c r="W29" s="413"/>
      <c r="X29" s="413"/>
      <c r="Y29" s="413"/>
      <c r="Z29" s="413"/>
      <c r="AA29" s="413"/>
      <c r="AB29" s="413"/>
      <c r="AC29" s="413"/>
      <c r="AD29" s="413"/>
      <c r="AE29" s="413"/>
      <c r="AF29" s="413"/>
      <c r="AG29" s="413"/>
    </row>
    <row r="30" spans="1:33" ht="11.25" customHeight="1">
      <c r="A30" s="413"/>
      <c r="B30" s="422">
        <v>4</v>
      </c>
      <c r="C30" s="791" t="s">
        <v>324</v>
      </c>
      <c r="D30" s="756"/>
      <c r="E30" s="756"/>
      <c r="F30" s="756"/>
      <c r="G30" s="756"/>
      <c r="H30" s="757"/>
      <c r="I30" s="860"/>
      <c r="J30" s="757"/>
      <c r="K30" s="438"/>
      <c r="L30" s="413"/>
      <c r="M30" s="413"/>
      <c r="N30" s="413"/>
      <c r="O30" s="413"/>
      <c r="P30" s="413"/>
      <c r="Q30" s="413"/>
      <c r="R30" s="413"/>
      <c r="S30" s="413"/>
      <c r="T30" s="413"/>
      <c r="U30" s="413"/>
      <c r="V30" s="413"/>
      <c r="W30" s="413"/>
      <c r="X30" s="413"/>
      <c r="Y30" s="413"/>
      <c r="Z30" s="413"/>
      <c r="AA30" s="413"/>
      <c r="AB30" s="413"/>
      <c r="AC30" s="413"/>
      <c r="AD30" s="413"/>
      <c r="AE30" s="413"/>
      <c r="AF30" s="413"/>
      <c r="AG30" s="413"/>
    </row>
    <row r="31" spans="1:33" ht="11.25" customHeight="1">
      <c r="A31" s="413"/>
      <c r="B31" s="422">
        <v>5</v>
      </c>
      <c r="C31" s="791" t="s">
        <v>325</v>
      </c>
      <c r="D31" s="756"/>
      <c r="E31" s="756"/>
      <c r="F31" s="756"/>
      <c r="G31" s="756"/>
      <c r="H31" s="757"/>
      <c r="I31" s="862" t="str">
        <f>'1-ABA-DE-CARREGAMENTO'!M36</f>
        <v>01 de JANEIRO</v>
      </c>
      <c r="J31" s="757"/>
      <c r="K31" s="439"/>
      <c r="L31" s="413"/>
      <c r="M31" s="413"/>
      <c r="N31" s="413"/>
      <c r="O31" s="413"/>
      <c r="P31" s="413"/>
      <c r="Q31" s="413"/>
      <c r="R31" s="413"/>
      <c r="S31" s="413"/>
      <c r="T31" s="413"/>
      <c r="U31" s="413"/>
      <c r="V31" s="413"/>
      <c r="W31" s="413"/>
      <c r="X31" s="413"/>
      <c r="Y31" s="413"/>
      <c r="Z31" s="413"/>
      <c r="AA31" s="413"/>
      <c r="AB31" s="413"/>
      <c r="AC31" s="413"/>
      <c r="AD31" s="413"/>
      <c r="AE31" s="413"/>
      <c r="AF31" s="413"/>
      <c r="AG31" s="413"/>
    </row>
    <row r="32" spans="1:33" ht="12.75" customHeight="1">
      <c r="A32" s="413"/>
      <c r="B32" s="606">
        <v>6</v>
      </c>
      <c r="C32" s="850" t="s">
        <v>1021</v>
      </c>
      <c r="D32" s="756"/>
      <c r="E32" s="756"/>
      <c r="F32" s="756"/>
      <c r="G32" s="756"/>
      <c r="H32" s="757"/>
      <c r="I32" s="851">
        <f>ROUND(I29/220,2)*0</f>
        <v>0</v>
      </c>
      <c r="J32" s="757"/>
      <c r="K32" s="441"/>
      <c r="L32" s="413"/>
      <c r="M32" s="413"/>
      <c r="N32" s="413"/>
      <c r="O32" s="413"/>
      <c r="P32" s="413"/>
      <c r="Q32" s="413"/>
      <c r="R32" s="413"/>
      <c r="S32" s="413"/>
      <c r="T32" s="413"/>
      <c r="U32" s="413"/>
      <c r="V32" s="413"/>
      <c r="W32" s="413"/>
      <c r="X32" s="413"/>
      <c r="Y32" s="413"/>
      <c r="Z32" s="413"/>
      <c r="AA32" s="413"/>
      <c r="AB32" s="413"/>
      <c r="AC32" s="413"/>
      <c r="AD32" s="413"/>
      <c r="AE32" s="413"/>
      <c r="AF32" s="413"/>
      <c r="AG32" s="413"/>
    </row>
    <row r="33" spans="1:33" ht="24.75" customHeight="1">
      <c r="A33" s="413"/>
      <c r="B33" s="606">
        <v>7</v>
      </c>
      <c r="C33" s="850" t="s">
        <v>1022</v>
      </c>
      <c r="D33" s="756"/>
      <c r="E33" s="756"/>
      <c r="F33" s="757"/>
      <c r="G33" s="854"/>
      <c r="H33" s="757"/>
      <c r="I33" s="851">
        <f>SUM(J47:J50)/220</f>
        <v>1.1018181818181818</v>
      </c>
      <c r="J33" s="757"/>
      <c r="K33" s="44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24.75" customHeight="1">
      <c r="A34" s="413"/>
      <c r="B34" s="606">
        <v>8</v>
      </c>
      <c r="C34" s="850" t="s">
        <v>1023</v>
      </c>
      <c r="D34" s="756"/>
      <c r="E34" s="756"/>
      <c r="F34" s="757"/>
      <c r="G34" s="854"/>
      <c r="H34" s="757"/>
      <c r="I34" s="851">
        <f>TRUNC(I33*1.5,2)*0</f>
        <v>0</v>
      </c>
      <c r="J34" s="757"/>
      <c r="K34" s="44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24.75" customHeight="1">
      <c r="A35" s="413"/>
      <c r="B35" s="606">
        <v>9</v>
      </c>
      <c r="C35" s="850" t="s">
        <v>1024</v>
      </c>
      <c r="D35" s="756"/>
      <c r="E35" s="756"/>
      <c r="F35" s="757"/>
      <c r="G35" s="854" t="s">
        <v>330</v>
      </c>
      <c r="H35" s="757"/>
      <c r="I35" s="938">
        <f>I33*1.5</f>
        <v>1.6527272727272728</v>
      </c>
      <c r="J35" s="757"/>
      <c r="K35" s="570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24.75" customHeight="1">
      <c r="A36" s="413"/>
      <c r="B36" s="606">
        <v>10</v>
      </c>
      <c r="C36" s="850" t="s">
        <v>1025</v>
      </c>
      <c r="D36" s="756"/>
      <c r="E36" s="756"/>
      <c r="F36" s="756"/>
      <c r="G36" s="756"/>
      <c r="H36" s="757"/>
      <c r="I36" s="851">
        <f>TRUNC(1.3*I32*0.2,2)</f>
        <v>0</v>
      </c>
      <c r="J36" s="757"/>
      <c r="K36" s="44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24.75" customHeight="1">
      <c r="A37" s="413"/>
      <c r="B37" s="606">
        <v>11</v>
      </c>
      <c r="C37" s="850" t="s">
        <v>1026</v>
      </c>
      <c r="D37" s="756"/>
      <c r="E37" s="756"/>
      <c r="F37" s="756"/>
      <c r="G37" s="756"/>
      <c r="H37" s="757"/>
      <c r="I37" s="851">
        <f>I33*2</f>
        <v>2.2036363636363636</v>
      </c>
      <c r="J37" s="757"/>
      <c r="K37" s="44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4.25" customHeight="1">
      <c r="A38" s="413"/>
      <c r="B38" s="606">
        <v>12</v>
      </c>
      <c r="C38" s="850" t="s">
        <v>1027</v>
      </c>
      <c r="D38" s="756"/>
      <c r="E38" s="756"/>
      <c r="F38" s="756"/>
      <c r="G38" s="756"/>
      <c r="H38" s="757"/>
      <c r="I38" s="851">
        <f>I29*'1-ABA-DE-CARREGAMENTO'!D44</f>
        <v>0</v>
      </c>
      <c r="J38" s="757"/>
      <c r="K38" s="44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4.25" customHeight="1">
      <c r="A39" s="413"/>
      <c r="B39" s="606">
        <v>13</v>
      </c>
      <c r="C39" s="850" t="s">
        <v>334</v>
      </c>
      <c r="D39" s="756"/>
      <c r="E39" s="756"/>
      <c r="F39" s="756"/>
      <c r="G39" s="756"/>
      <c r="H39" s="757"/>
      <c r="I39" s="851">
        <f>ROUND(I32/6,2)*1.3</f>
        <v>0</v>
      </c>
      <c r="J39" s="757"/>
      <c r="K39" s="44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1.25" customHeight="1">
      <c r="A40" s="413"/>
      <c r="B40" s="606">
        <v>14</v>
      </c>
      <c r="C40" s="937" t="s">
        <v>335</v>
      </c>
      <c r="D40" s="756"/>
      <c r="E40" s="756"/>
      <c r="F40" s="756"/>
      <c r="G40" s="756"/>
      <c r="H40" s="757"/>
      <c r="I40" s="888">
        <f>'1-ABA-DE-CARREGAMENTO'!M93</f>
        <v>1</v>
      </c>
      <c r="J40" s="757"/>
      <c r="K40" s="442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1.25" customHeight="1">
      <c r="A41" s="413"/>
      <c r="B41" s="606">
        <v>15</v>
      </c>
      <c r="C41" s="937" t="s">
        <v>336</v>
      </c>
      <c r="D41" s="756"/>
      <c r="E41" s="756"/>
      <c r="F41" s="756"/>
      <c r="G41" s="756"/>
      <c r="H41" s="757"/>
      <c r="I41" s="853">
        <f>'1-ABA-DE-CARREGAMENTO'!E42</f>
        <v>1212</v>
      </c>
      <c r="J41" s="757"/>
      <c r="K41" s="443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1.25" customHeight="1">
      <c r="A42" s="413"/>
      <c r="B42" s="927"/>
      <c r="C42" s="756"/>
      <c r="D42" s="756"/>
      <c r="E42" s="756"/>
      <c r="F42" s="756"/>
      <c r="G42" s="756"/>
      <c r="H42" s="756"/>
      <c r="I42" s="756"/>
      <c r="J42" s="757"/>
      <c r="K42" s="568"/>
      <c r="L42" s="413"/>
      <c r="M42" s="413"/>
      <c r="N42" s="413"/>
      <c r="O42" s="413"/>
      <c r="P42" s="413"/>
      <c r="Q42" s="413"/>
      <c r="R42" s="413"/>
      <c r="S42" s="413"/>
      <c r="T42" s="413"/>
      <c r="U42" s="413"/>
      <c r="V42" s="413"/>
      <c r="W42" s="413"/>
      <c r="X42" s="413"/>
      <c r="Y42" s="413"/>
      <c r="Z42" s="413"/>
      <c r="AA42" s="413"/>
      <c r="AB42" s="413"/>
      <c r="AC42" s="413"/>
      <c r="AD42" s="413"/>
      <c r="AE42" s="413"/>
      <c r="AF42" s="413"/>
      <c r="AG42" s="413"/>
    </row>
    <row r="43" spans="1:33" ht="25.5" customHeight="1">
      <c r="A43" s="413"/>
      <c r="B43" s="832" t="s">
        <v>337</v>
      </c>
      <c r="C43" s="756"/>
      <c r="D43" s="756"/>
      <c r="E43" s="756"/>
      <c r="F43" s="756"/>
      <c r="G43" s="756"/>
      <c r="H43" s="756"/>
      <c r="I43" s="756"/>
      <c r="J43" s="757"/>
      <c r="K43" s="444"/>
      <c r="L43" s="413"/>
      <c r="M43" s="413"/>
      <c r="N43" s="413"/>
      <c r="O43" s="413"/>
      <c r="P43" s="413"/>
      <c r="Q43" s="413"/>
      <c r="R43" s="413"/>
      <c r="S43" s="413"/>
      <c r="T43" s="413"/>
      <c r="U43" s="413"/>
      <c r="V43" s="413"/>
      <c r="W43" s="413"/>
      <c r="X43" s="413"/>
      <c r="Y43" s="413"/>
      <c r="Z43" s="413"/>
      <c r="AA43" s="413"/>
      <c r="AB43" s="413"/>
      <c r="AC43" s="413"/>
      <c r="AD43" s="413"/>
      <c r="AE43" s="413"/>
      <c r="AF43" s="413"/>
      <c r="AG43" s="413"/>
    </row>
    <row r="44" spans="1:33" ht="14.25" customHeight="1">
      <c r="A44" s="413"/>
      <c r="B44" s="811"/>
      <c r="C44" s="756"/>
      <c r="D44" s="756"/>
      <c r="E44" s="756"/>
      <c r="F44" s="756"/>
      <c r="G44" s="756"/>
      <c r="H44" s="756"/>
      <c r="I44" s="756"/>
      <c r="J44" s="757"/>
      <c r="K44" s="445"/>
      <c r="L44" s="413"/>
      <c r="M44" s="413"/>
      <c r="N44" s="413"/>
      <c r="O44" s="413"/>
      <c r="P44" s="413"/>
      <c r="Q44" s="413"/>
      <c r="R44" s="413"/>
      <c r="S44" s="413"/>
      <c r="T44" s="413"/>
      <c r="U44" s="413"/>
      <c r="V44" s="413"/>
      <c r="W44" s="413"/>
      <c r="X44" s="413"/>
      <c r="Y44" s="413"/>
      <c r="Z44" s="413"/>
      <c r="AA44" s="413"/>
      <c r="AB44" s="413"/>
      <c r="AC44" s="413"/>
      <c r="AD44" s="413"/>
      <c r="AE44" s="413"/>
      <c r="AF44" s="413"/>
      <c r="AG44" s="413"/>
    </row>
    <row r="45" spans="1:33" ht="11.25" customHeight="1">
      <c r="A45" s="413"/>
      <c r="B45" s="849" t="s">
        <v>338</v>
      </c>
      <c r="C45" s="756"/>
      <c r="D45" s="756"/>
      <c r="E45" s="756"/>
      <c r="F45" s="756"/>
      <c r="G45" s="756"/>
      <c r="H45" s="756"/>
      <c r="I45" s="756"/>
      <c r="J45" s="757"/>
      <c r="K45" s="446"/>
      <c r="L45" s="413"/>
      <c r="M45" s="413"/>
      <c r="N45" s="413"/>
      <c r="O45" s="413"/>
      <c r="P45" s="413"/>
      <c r="Q45" s="413"/>
      <c r="R45" s="413"/>
      <c r="S45" s="413"/>
      <c r="T45" s="413"/>
      <c r="U45" s="413"/>
      <c r="V45" s="413"/>
      <c r="W45" s="413"/>
      <c r="X45" s="413"/>
      <c r="Y45" s="413"/>
      <c r="Z45" s="413"/>
      <c r="AA45" s="413"/>
      <c r="AB45" s="413"/>
      <c r="AC45" s="413"/>
      <c r="AD45" s="413"/>
      <c r="AE45" s="413"/>
      <c r="AF45" s="413"/>
      <c r="AG45" s="413"/>
    </row>
    <row r="46" spans="1:33" ht="11.25" customHeight="1">
      <c r="A46" s="571"/>
      <c r="B46" s="448">
        <v>1</v>
      </c>
      <c r="C46" s="835" t="s">
        <v>339</v>
      </c>
      <c r="D46" s="756"/>
      <c r="E46" s="756"/>
      <c r="F46" s="756"/>
      <c r="G46" s="756"/>
      <c r="H46" s="757"/>
      <c r="I46" s="449" t="s">
        <v>340</v>
      </c>
      <c r="J46" s="448" t="s">
        <v>341</v>
      </c>
      <c r="K46" s="424"/>
      <c r="L46" s="571"/>
      <c r="M46" s="571"/>
      <c r="N46" s="571"/>
      <c r="O46" s="571"/>
      <c r="P46" s="571"/>
      <c r="Q46" s="571"/>
      <c r="R46" s="571"/>
      <c r="S46" s="571"/>
      <c r="T46" s="571"/>
      <c r="U46" s="571"/>
      <c r="V46" s="571"/>
      <c r="W46" s="571"/>
      <c r="X46" s="571"/>
      <c r="Y46" s="571"/>
      <c r="Z46" s="571"/>
      <c r="AA46" s="571"/>
      <c r="AB46" s="571"/>
      <c r="AC46" s="571"/>
      <c r="AD46" s="571"/>
      <c r="AE46" s="571"/>
      <c r="AF46" s="571"/>
      <c r="AG46" s="571"/>
    </row>
    <row r="47" spans="1:33" ht="12.75" customHeight="1">
      <c r="A47" s="413"/>
      <c r="B47" s="422" t="s">
        <v>264</v>
      </c>
      <c r="C47" s="791" t="s">
        <v>342</v>
      </c>
      <c r="D47" s="756"/>
      <c r="E47" s="756"/>
      <c r="F47" s="757"/>
      <c r="G47" s="450" t="s">
        <v>343</v>
      </c>
      <c r="H47" s="451">
        <f>'1-ABA-DE-CARREGAMENTO'!M52</f>
        <v>0</v>
      </c>
      <c r="I47" s="450"/>
      <c r="J47" s="607">
        <f>I29*I40</f>
        <v>0</v>
      </c>
      <c r="K47" s="572"/>
      <c r="L47" s="413"/>
      <c r="M47" s="413"/>
      <c r="N47" s="413"/>
      <c r="O47" s="413"/>
      <c r="P47" s="413"/>
      <c r="Q47" s="413"/>
      <c r="R47" s="413"/>
      <c r="S47" s="413"/>
      <c r="T47" s="413"/>
      <c r="U47" s="413"/>
      <c r="V47" s="413"/>
      <c r="W47" s="413"/>
      <c r="X47" s="413"/>
      <c r="Y47" s="413"/>
      <c r="Z47" s="413"/>
      <c r="AA47" s="413"/>
      <c r="AB47" s="413"/>
      <c r="AC47" s="413"/>
      <c r="AD47" s="413"/>
      <c r="AE47" s="413"/>
      <c r="AF47" s="413"/>
      <c r="AG47" s="413"/>
    </row>
    <row r="48" spans="1:33" ht="11.25" customHeight="1">
      <c r="A48" s="413"/>
      <c r="B48" s="422" t="s">
        <v>265</v>
      </c>
      <c r="C48" s="791" t="s">
        <v>344</v>
      </c>
      <c r="D48" s="756"/>
      <c r="E48" s="756"/>
      <c r="F48" s="847" t="str">
        <f>'1-ABA-DE-CARREGAMENTO'!M38</f>
        <v>MINIMO NACIONAL</v>
      </c>
      <c r="G48" s="756"/>
      <c r="H48" s="757"/>
      <c r="I48" s="562">
        <f>'1-ABA-DE-CARREGAMENTO'!M39</f>
        <v>0</v>
      </c>
      <c r="J48" s="607">
        <f>J47*I48</f>
        <v>0</v>
      </c>
      <c r="K48" s="572"/>
      <c r="L48" s="608"/>
      <c r="M48" s="413"/>
      <c r="N48" s="413"/>
      <c r="O48" s="413"/>
      <c r="P48" s="413"/>
      <c r="Q48" s="413"/>
      <c r="R48" s="413"/>
      <c r="S48" s="413"/>
      <c r="T48" s="413"/>
      <c r="U48" s="413"/>
      <c r="V48" s="413"/>
      <c r="W48" s="413"/>
      <c r="X48" s="413"/>
      <c r="Y48" s="413"/>
      <c r="Z48" s="413"/>
      <c r="AA48" s="413"/>
      <c r="AB48" s="413"/>
      <c r="AC48" s="413"/>
      <c r="AD48" s="413"/>
      <c r="AE48" s="413"/>
      <c r="AF48" s="413"/>
      <c r="AG48" s="413"/>
    </row>
    <row r="49" spans="1:33" ht="11.25" customHeight="1">
      <c r="A49" s="413"/>
      <c r="B49" s="422" t="s">
        <v>266</v>
      </c>
      <c r="C49" s="791" t="s">
        <v>1028</v>
      </c>
      <c r="D49" s="756"/>
      <c r="E49" s="756"/>
      <c r="F49" s="756"/>
      <c r="G49" s="756"/>
      <c r="H49" s="757"/>
      <c r="I49" s="609">
        <f>'1-ABA-DE-CARREGAMENTO'!M44</f>
        <v>0</v>
      </c>
      <c r="J49" s="607">
        <f>ROUND(J47*I49,2)</f>
        <v>0</v>
      </c>
      <c r="K49" s="572"/>
      <c r="L49" s="413"/>
      <c r="M49" s="413"/>
      <c r="N49" s="413"/>
      <c r="O49" s="413"/>
      <c r="P49" s="413"/>
      <c r="Q49" s="413"/>
      <c r="R49" s="413"/>
      <c r="S49" s="413"/>
      <c r="T49" s="413"/>
      <c r="U49" s="413"/>
      <c r="V49" s="413"/>
      <c r="W49" s="413"/>
      <c r="X49" s="413"/>
      <c r="Y49" s="413"/>
      <c r="Z49" s="413"/>
      <c r="AA49" s="413"/>
      <c r="AB49" s="413"/>
      <c r="AC49" s="413"/>
      <c r="AD49" s="413"/>
      <c r="AE49" s="413"/>
      <c r="AF49" s="413"/>
      <c r="AG49" s="413"/>
    </row>
    <row r="50" spans="1:33" ht="11.25" customHeight="1">
      <c r="A50" s="413"/>
      <c r="B50" s="422" t="s">
        <v>267</v>
      </c>
      <c r="C50" s="791" t="s">
        <v>1029</v>
      </c>
      <c r="D50" s="756"/>
      <c r="E50" s="756"/>
      <c r="F50" s="756"/>
      <c r="G50" s="847" t="str">
        <f>'1-ABA-DE-CARREGAMENTO'!M40</f>
        <v>INSALUB S/MINIMO</v>
      </c>
      <c r="H50" s="757"/>
      <c r="I50" s="610">
        <f>'1-ABA-DE-CARREGAMENTO'!M41</f>
        <v>0.2</v>
      </c>
      <c r="J50" s="607">
        <f>ROUND(I50*I41,2)</f>
        <v>242.4</v>
      </c>
      <c r="K50" s="572"/>
      <c r="L50" s="413"/>
      <c r="M50" s="413"/>
      <c r="N50" s="413"/>
      <c r="O50" s="413"/>
      <c r="P50" s="413"/>
      <c r="Q50" s="413"/>
      <c r="R50" s="413"/>
      <c r="S50" s="413"/>
      <c r="T50" s="413"/>
      <c r="U50" s="413"/>
      <c r="V50" s="413"/>
      <c r="W50" s="413"/>
      <c r="X50" s="413"/>
      <c r="Y50" s="413"/>
      <c r="Z50" s="413"/>
      <c r="AA50" s="413"/>
      <c r="AB50" s="413"/>
      <c r="AC50" s="413"/>
      <c r="AD50" s="413"/>
      <c r="AE50" s="413"/>
      <c r="AF50" s="413"/>
      <c r="AG50" s="413"/>
    </row>
    <row r="51" spans="1:33" ht="39" customHeight="1">
      <c r="A51" s="413"/>
      <c r="B51" s="422" t="s">
        <v>268</v>
      </c>
      <c r="C51" s="791" t="s">
        <v>1030</v>
      </c>
      <c r="D51" s="756"/>
      <c r="E51" s="756"/>
      <c r="F51" s="756"/>
      <c r="G51" s="756"/>
      <c r="H51" s="756"/>
      <c r="I51" s="757"/>
      <c r="J51" s="607">
        <f>ROUND(2*8*15*I36,2)*0</f>
        <v>0</v>
      </c>
      <c r="K51" s="572"/>
      <c r="L51" s="413"/>
      <c r="M51" s="413"/>
      <c r="N51" s="413"/>
      <c r="O51" s="413"/>
      <c r="P51" s="413"/>
      <c r="Q51" s="413"/>
      <c r="R51" s="413"/>
      <c r="S51" s="413"/>
      <c r="T51" s="413"/>
      <c r="U51" s="413"/>
      <c r="V51" s="413"/>
      <c r="W51" s="413"/>
      <c r="X51" s="413"/>
      <c r="Y51" s="413"/>
      <c r="Z51" s="413"/>
      <c r="AA51" s="413"/>
      <c r="AB51" s="413"/>
      <c r="AC51" s="413"/>
      <c r="AD51" s="413"/>
      <c r="AE51" s="413"/>
      <c r="AF51" s="413"/>
      <c r="AG51" s="413"/>
    </row>
    <row r="52" spans="1:33" ht="39" customHeight="1">
      <c r="A52" s="413"/>
      <c r="B52" s="422" t="s">
        <v>269</v>
      </c>
      <c r="C52" s="839" t="s">
        <v>1031</v>
      </c>
      <c r="D52" s="756"/>
      <c r="E52" s="756"/>
      <c r="F52" s="756"/>
      <c r="G52" s="756"/>
      <c r="H52" s="756"/>
      <c r="I52" s="757"/>
      <c r="J52" s="607">
        <f>ROUND(I38*(((12*15)+15)-((44/6)*26))*I35,2)*0+ROUND(2*4.33*I35,2)*0</f>
        <v>0</v>
      </c>
      <c r="K52" s="572"/>
      <c r="L52" s="413"/>
      <c r="M52" s="608"/>
      <c r="N52" s="413"/>
      <c r="O52" s="413"/>
      <c r="P52" s="413"/>
      <c r="Q52" s="413"/>
      <c r="R52" s="413"/>
      <c r="S52" s="413"/>
      <c r="T52" s="413"/>
      <c r="U52" s="413"/>
      <c r="V52" s="413"/>
      <c r="W52" s="413"/>
      <c r="X52" s="413"/>
      <c r="Y52" s="413"/>
      <c r="Z52" s="413"/>
      <c r="AA52" s="413"/>
      <c r="AB52" s="413"/>
      <c r="AC52" s="413"/>
      <c r="AD52" s="413"/>
      <c r="AE52" s="413"/>
      <c r="AF52" s="413"/>
      <c r="AG52" s="413"/>
    </row>
    <row r="53" spans="1:33" ht="39" customHeight="1">
      <c r="A53" s="413"/>
      <c r="B53" s="422" t="s">
        <v>270</v>
      </c>
      <c r="C53" s="839" t="s">
        <v>1032</v>
      </c>
      <c r="D53" s="756"/>
      <c r="E53" s="756"/>
      <c r="F53" s="756"/>
      <c r="G53" s="756"/>
      <c r="H53" s="756"/>
      <c r="I53" s="757"/>
      <c r="J53" s="607">
        <f>ROUND(I39*I40*15,2)*0</f>
        <v>0</v>
      </c>
      <c r="K53" s="572"/>
      <c r="L53" s="413"/>
      <c r="M53" s="608"/>
      <c r="N53" s="413"/>
      <c r="O53" s="413"/>
      <c r="P53" s="413"/>
      <c r="Q53" s="413"/>
      <c r="R53" s="413"/>
      <c r="S53" s="413"/>
      <c r="T53" s="413"/>
      <c r="U53" s="413"/>
      <c r="V53" s="413"/>
      <c r="W53" s="413"/>
      <c r="X53" s="413"/>
      <c r="Y53" s="413"/>
      <c r="Z53" s="413"/>
      <c r="AA53" s="413"/>
      <c r="AB53" s="413"/>
      <c r="AC53" s="413"/>
      <c r="AD53" s="413"/>
      <c r="AE53" s="413"/>
      <c r="AF53" s="413"/>
      <c r="AG53" s="413"/>
    </row>
    <row r="54" spans="1:33" ht="26.25" customHeight="1">
      <c r="A54" s="413"/>
      <c r="B54" s="422" t="s">
        <v>271</v>
      </c>
      <c r="C54" s="839" t="s">
        <v>1033</v>
      </c>
      <c r="D54" s="756"/>
      <c r="E54" s="756"/>
      <c r="F54" s="935" t="s">
        <v>1034</v>
      </c>
      <c r="G54" s="756"/>
      <c r="H54" s="756"/>
      <c r="I54" s="611">
        <f>'1-ABA-DE-CARREGAMENTO'!M65</f>
        <v>0</v>
      </c>
      <c r="J54" s="607">
        <f>ROUND((((SUM(J47:J50))/220)*1.5)*I54,2)</f>
        <v>0</v>
      </c>
      <c r="K54" s="572"/>
      <c r="L54" s="413"/>
      <c r="M54" s="608"/>
      <c r="N54" s="413"/>
      <c r="O54" s="413"/>
      <c r="P54" s="413"/>
      <c r="Q54" s="413"/>
      <c r="R54" s="413"/>
      <c r="S54" s="413"/>
      <c r="T54" s="413"/>
      <c r="U54" s="413"/>
      <c r="V54" s="413"/>
      <c r="W54" s="413"/>
      <c r="X54" s="413"/>
      <c r="Y54" s="413"/>
      <c r="Z54" s="413"/>
      <c r="AA54" s="413"/>
      <c r="AB54" s="413"/>
      <c r="AC54" s="413"/>
      <c r="AD54" s="413"/>
      <c r="AE54" s="413"/>
      <c r="AF54" s="413"/>
      <c r="AG54" s="413"/>
    </row>
    <row r="55" spans="1:33" ht="26.25" customHeight="1">
      <c r="A55" s="413"/>
      <c r="B55" s="422" t="s">
        <v>272</v>
      </c>
      <c r="C55" s="839" t="s">
        <v>1035</v>
      </c>
      <c r="D55" s="756"/>
      <c r="E55" s="756"/>
      <c r="F55" s="935" t="s">
        <v>1036</v>
      </c>
      <c r="G55" s="756"/>
      <c r="H55" s="756"/>
      <c r="I55" s="611">
        <f>'1-ABA-DE-CARREGAMENTO'!M68</f>
        <v>0</v>
      </c>
      <c r="J55" s="607">
        <f>ROUND((((SUM(J47:J50))/220)*2)*I55,2)</f>
        <v>0</v>
      </c>
      <c r="K55" s="572"/>
      <c r="L55" s="413"/>
      <c r="M55" s="608"/>
      <c r="N55" s="413"/>
      <c r="O55" s="413"/>
      <c r="P55" s="413"/>
      <c r="Q55" s="413"/>
      <c r="R55" s="413"/>
      <c r="S55" s="413"/>
      <c r="T55" s="413"/>
      <c r="U55" s="413"/>
      <c r="V55" s="413"/>
      <c r="W55" s="413"/>
      <c r="X55" s="413"/>
      <c r="Y55" s="413"/>
      <c r="Z55" s="413"/>
      <c r="AA55" s="413"/>
      <c r="AB55" s="413"/>
      <c r="AC55" s="413"/>
      <c r="AD55" s="413"/>
      <c r="AE55" s="413"/>
      <c r="AF55" s="413"/>
      <c r="AG55" s="413"/>
    </row>
    <row r="56" spans="1:33" ht="39" customHeight="1">
      <c r="A56" s="413"/>
      <c r="B56" s="422" t="s">
        <v>273</v>
      </c>
      <c r="C56" s="791" t="s">
        <v>1037</v>
      </c>
      <c r="D56" s="756"/>
      <c r="E56" s="756"/>
      <c r="F56" s="756"/>
      <c r="G56" s="756"/>
      <c r="H56" s="756"/>
      <c r="I56" s="757"/>
      <c r="J56" s="607">
        <f>ROUND(((J54+J55)/25)*5,2)</f>
        <v>0</v>
      </c>
      <c r="K56" s="572"/>
      <c r="L56" s="413"/>
      <c r="M56" s="413"/>
      <c r="N56" s="413"/>
      <c r="O56" s="413"/>
      <c r="P56" s="413"/>
      <c r="Q56" s="413"/>
      <c r="R56" s="413"/>
      <c r="S56" s="413"/>
      <c r="T56" s="413"/>
      <c r="U56" s="413"/>
      <c r="V56" s="413"/>
      <c r="W56" s="413"/>
      <c r="X56" s="413"/>
      <c r="Y56" s="413"/>
      <c r="Z56" s="413"/>
      <c r="AA56" s="413"/>
      <c r="AB56" s="413"/>
      <c r="AC56" s="413"/>
      <c r="AD56" s="413"/>
      <c r="AE56" s="413"/>
      <c r="AF56" s="413"/>
      <c r="AG56" s="413"/>
    </row>
    <row r="57" spans="1:33" ht="11.25" customHeight="1">
      <c r="A57" s="413"/>
      <c r="B57" s="422" t="s">
        <v>359</v>
      </c>
      <c r="C57" s="791" t="s">
        <v>360</v>
      </c>
      <c r="D57" s="756"/>
      <c r="E57" s="756"/>
      <c r="F57" s="756"/>
      <c r="G57" s="756"/>
      <c r="H57" s="756"/>
      <c r="I57" s="757"/>
      <c r="J57" s="612" t="s">
        <v>311</v>
      </c>
      <c r="K57" s="573"/>
      <c r="L57" s="413"/>
      <c r="M57" s="413"/>
      <c r="N57" s="608"/>
      <c r="O57" s="413"/>
      <c r="P57" s="413"/>
      <c r="Q57" s="413"/>
      <c r="R57" s="413"/>
      <c r="S57" s="413"/>
      <c r="T57" s="413"/>
      <c r="U57" s="413"/>
      <c r="V57" s="413"/>
      <c r="W57" s="413"/>
      <c r="X57" s="413"/>
      <c r="Y57" s="413"/>
      <c r="Z57" s="413"/>
      <c r="AA57" s="413"/>
      <c r="AB57" s="413"/>
      <c r="AC57" s="413"/>
      <c r="AD57" s="413"/>
      <c r="AE57" s="413"/>
      <c r="AF57" s="413"/>
      <c r="AG57" s="413"/>
    </row>
    <row r="58" spans="1:33" ht="11.25" customHeight="1">
      <c r="A58" s="413"/>
      <c r="B58" s="830" t="s">
        <v>361</v>
      </c>
      <c r="C58" s="756"/>
      <c r="D58" s="756"/>
      <c r="E58" s="756"/>
      <c r="F58" s="756"/>
      <c r="G58" s="756"/>
      <c r="H58" s="756"/>
      <c r="I58" s="757"/>
      <c r="J58" s="613">
        <f>SUM(J47:J57)</f>
        <v>242.4</v>
      </c>
      <c r="K58" s="574"/>
      <c r="L58" s="413"/>
      <c r="M58" s="413"/>
      <c r="N58" s="413"/>
      <c r="O58" s="413"/>
      <c r="P58" s="413"/>
      <c r="Q58" s="413"/>
      <c r="R58" s="413"/>
      <c r="S58" s="413"/>
      <c r="T58" s="413"/>
      <c r="U58" s="413"/>
      <c r="V58" s="413"/>
      <c r="W58" s="413"/>
      <c r="X58" s="413"/>
      <c r="Y58" s="413"/>
      <c r="Z58" s="413"/>
      <c r="AA58" s="413"/>
      <c r="AB58" s="413"/>
      <c r="AC58" s="413"/>
      <c r="AD58" s="413"/>
      <c r="AE58" s="413"/>
      <c r="AF58" s="413"/>
      <c r="AG58" s="413"/>
    </row>
    <row r="59" spans="1:33" ht="14.25" customHeight="1">
      <c r="A59" s="413"/>
      <c r="B59" s="465"/>
      <c r="C59" s="819"/>
      <c r="D59" s="756"/>
      <c r="E59" s="756"/>
      <c r="F59" s="756"/>
      <c r="G59" s="756"/>
      <c r="H59" s="756"/>
      <c r="I59" s="757"/>
      <c r="J59" s="614"/>
      <c r="K59" s="574"/>
      <c r="L59" s="413"/>
      <c r="M59" s="413"/>
      <c r="N59" s="413"/>
      <c r="O59" s="413"/>
      <c r="P59" s="413"/>
      <c r="Q59" s="413"/>
      <c r="R59" s="413"/>
      <c r="S59" s="413"/>
      <c r="T59" s="413"/>
      <c r="U59" s="413"/>
      <c r="V59" s="413"/>
      <c r="W59" s="413"/>
      <c r="X59" s="413"/>
      <c r="Y59" s="413"/>
      <c r="Z59" s="413"/>
      <c r="AA59" s="413"/>
      <c r="AB59" s="413"/>
      <c r="AC59" s="413"/>
      <c r="AD59" s="413"/>
      <c r="AE59" s="413"/>
      <c r="AF59" s="413"/>
      <c r="AG59" s="413"/>
    </row>
    <row r="60" spans="1:33" ht="11.25" customHeight="1">
      <c r="A60" s="413"/>
      <c r="B60" s="422" t="s">
        <v>271</v>
      </c>
      <c r="C60" s="791" t="s">
        <v>1038</v>
      </c>
      <c r="D60" s="756"/>
      <c r="E60" s="756"/>
      <c r="F60" s="756"/>
      <c r="G60" s="756"/>
      <c r="H60" s="756"/>
      <c r="I60" s="757"/>
      <c r="J60" s="607">
        <f>ROUND(I34*15*I40*0.5,2)*0</f>
        <v>0</v>
      </c>
      <c r="K60" s="572"/>
      <c r="L60" s="413"/>
      <c r="M60" s="413"/>
      <c r="N60" s="413"/>
      <c r="O60" s="413"/>
      <c r="P60" s="413"/>
      <c r="Q60" s="413"/>
      <c r="R60" s="413"/>
      <c r="S60" s="413"/>
      <c r="T60" s="413"/>
      <c r="U60" s="413"/>
      <c r="V60" s="413"/>
      <c r="W60" s="413"/>
      <c r="X60" s="413"/>
      <c r="Y60" s="413"/>
      <c r="Z60" s="413"/>
      <c r="AA60" s="413"/>
      <c r="AB60" s="413"/>
      <c r="AC60" s="413"/>
      <c r="AD60" s="413"/>
      <c r="AE60" s="413"/>
      <c r="AF60" s="413"/>
      <c r="AG60" s="413"/>
    </row>
    <row r="61" spans="1:33" ht="11.25" customHeight="1">
      <c r="A61" s="413"/>
      <c r="B61" s="830" t="s">
        <v>1039</v>
      </c>
      <c r="C61" s="756"/>
      <c r="D61" s="756"/>
      <c r="E61" s="756"/>
      <c r="F61" s="756"/>
      <c r="G61" s="756"/>
      <c r="H61" s="756"/>
      <c r="I61" s="757"/>
      <c r="J61" s="613">
        <f>J60</f>
        <v>0</v>
      </c>
      <c r="K61" s="574"/>
      <c r="L61" s="413"/>
      <c r="M61" s="413"/>
      <c r="N61" s="413"/>
      <c r="O61" s="413"/>
      <c r="P61" s="413"/>
      <c r="Q61" s="413"/>
      <c r="R61" s="413"/>
      <c r="S61" s="413"/>
      <c r="T61" s="413"/>
      <c r="U61" s="413"/>
      <c r="V61" s="413"/>
      <c r="W61" s="413"/>
      <c r="X61" s="413"/>
      <c r="Y61" s="413"/>
      <c r="Z61" s="413"/>
      <c r="AA61" s="413"/>
      <c r="AB61" s="413"/>
      <c r="AC61" s="413"/>
      <c r="AD61" s="413"/>
      <c r="AE61" s="413"/>
      <c r="AF61" s="413"/>
      <c r="AG61" s="413"/>
    </row>
    <row r="62" spans="1:33" ht="11.25" customHeight="1">
      <c r="A62" s="413"/>
      <c r="B62" s="836"/>
      <c r="C62" s="756"/>
      <c r="D62" s="756"/>
      <c r="E62" s="756"/>
      <c r="F62" s="756"/>
      <c r="G62" s="756"/>
      <c r="H62" s="756"/>
      <c r="I62" s="756"/>
      <c r="J62" s="757"/>
      <c r="K62" s="284"/>
      <c r="L62" s="413"/>
      <c r="M62" s="413"/>
      <c r="N62" s="413"/>
      <c r="O62" s="413"/>
      <c r="P62" s="413"/>
      <c r="Q62" s="413"/>
      <c r="R62" s="413"/>
      <c r="S62" s="413"/>
      <c r="T62" s="413"/>
      <c r="U62" s="413"/>
      <c r="V62" s="413"/>
      <c r="W62" s="413"/>
      <c r="X62" s="413"/>
      <c r="Y62" s="413"/>
      <c r="Z62" s="413"/>
      <c r="AA62" s="413"/>
      <c r="AB62" s="413"/>
      <c r="AC62" s="413"/>
      <c r="AD62" s="413"/>
      <c r="AE62" s="413"/>
      <c r="AF62" s="413"/>
      <c r="AG62" s="413"/>
    </row>
    <row r="63" spans="1:33" ht="11.25" customHeight="1">
      <c r="A63" s="413"/>
      <c r="B63" s="845" t="s">
        <v>1040</v>
      </c>
      <c r="C63" s="756"/>
      <c r="D63" s="756"/>
      <c r="E63" s="756"/>
      <c r="F63" s="756"/>
      <c r="G63" s="756"/>
      <c r="H63" s="756"/>
      <c r="I63" s="757"/>
      <c r="J63" s="467">
        <f>J58+J61</f>
        <v>242.4</v>
      </c>
      <c r="K63" s="468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3"/>
      <c r="Y63" s="413"/>
      <c r="Z63" s="413"/>
      <c r="AA63" s="413"/>
      <c r="AB63" s="413"/>
      <c r="AC63" s="413"/>
      <c r="AD63" s="413"/>
      <c r="AE63" s="413"/>
      <c r="AF63" s="413"/>
      <c r="AG63" s="413"/>
    </row>
    <row r="64" spans="1:33" ht="11.25" customHeight="1">
      <c r="A64" s="413"/>
      <c r="B64" s="819"/>
      <c r="C64" s="756"/>
      <c r="D64" s="756"/>
      <c r="E64" s="756"/>
      <c r="F64" s="756"/>
      <c r="G64" s="756"/>
      <c r="H64" s="756"/>
      <c r="I64" s="756"/>
      <c r="J64" s="757"/>
      <c r="K64" s="327"/>
      <c r="L64" s="413"/>
      <c r="M64" s="413"/>
      <c r="N64" s="413"/>
      <c r="O64" s="413"/>
      <c r="P64" s="413"/>
      <c r="Q64" s="413"/>
      <c r="R64" s="413"/>
      <c r="S64" s="413"/>
      <c r="T64" s="413"/>
      <c r="U64" s="413"/>
      <c r="V64" s="413"/>
      <c r="W64" s="413"/>
      <c r="X64" s="413"/>
      <c r="Y64" s="413"/>
      <c r="Z64" s="413"/>
      <c r="AA64" s="413"/>
      <c r="AB64" s="413"/>
      <c r="AC64" s="413"/>
      <c r="AD64" s="413"/>
      <c r="AE64" s="413"/>
      <c r="AF64" s="413"/>
      <c r="AG64" s="413"/>
    </row>
    <row r="65" spans="1:33" ht="11.25" customHeight="1">
      <c r="A65" s="413"/>
      <c r="B65" s="846" t="s">
        <v>365</v>
      </c>
      <c r="C65" s="756"/>
      <c r="D65" s="756"/>
      <c r="E65" s="756"/>
      <c r="F65" s="756"/>
      <c r="G65" s="756"/>
      <c r="H65" s="756"/>
      <c r="I65" s="756"/>
      <c r="J65" s="757"/>
      <c r="K65" s="469"/>
      <c r="L65" s="413"/>
      <c r="M65" s="413"/>
      <c r="N65" s="413"/>
      <c r="O65" s="413"/>
      <c r="P65" s="413"/>
      <c r="Q65" s="413"/>
      <c r="R65" s="413"/>
      <c r="S65" s="413"/>
      <c r="T65" s="413"/>
      <c r="U65" s="413"/>
      <c r="V65" s="413"/>
      <c r="W65" s="413"/>
      <c r="X65" s="413"/>
      <c r="Y65" s="413"/>
      <c r="Z65" s="413"/>
      <c r="AA65" s="413"/>
      <c r="AB65" s="413"/>
      <c r="AC65" s="413"/>
      <c r="AD65" s="413"/>
      <c r="AE65" s="413"/>
      <c r="AF65" s="413"/>
      <c r="AG65" s="413"/>
    </row>
    <row r="66" spans="1:33" ht="11.25" customHeight="1">
      <c r="A66" s="413"/>
      <c r="B66" s="819"/>
      <c r="C66" s="756"/>
      <c r="D66" s="756"/>
      <c r="E66" s="756"/>
      <c r="F66" s="756"/>
      <c r="G66" s="756"/>
      <c r="H66" s="756"/>
      <c r="I66" s="756"/>
      <c r="J66" s="757"/>
      <c r="K66" s="327"/>
      <c r="L66" s="413"/>
      <c r="M66" s="413"/>
      <c r="N66" s="413"/>
      <c r="O66" s="413"/>
      <c r="P66" s="413"/>
      <c r="Q66" s="413"/>
      <c r="R66" s="413"/>
      <c r="S66" s="413"/>
      <c r="T66" s="413"/>
      <c r="U66" s="413"/>
      <c r="V66" s="413"/>
      <c r="W66" s="413"/>
      <c r="X66" s="413"/>
      <c r="Y66" s="413"/>
      <c r="Z66" s="413"/>
      <c r="AA66" s="413"/>
      <c r="AB66" s="413"/>
      <c r="AC66" s="413"/>
      <c r="AD66" s="413"/>
      <c r="AE66" s="413"/>
      <c r="AF66" s="413"/>
      <c r="AG66" s="413"/>
    </row>
    <row r="67" spans="1:33" ht="11.25" customHeight="1">
      <c r="A67" s="413"/>
      <c r="B67" s="930" t="s">
        <v>366</v>
      </c>
      <c r="C67" s="756"/>
      <c r="D67" s="756"/>
      <c r="E67" s="756"/>
      <c r="F67" s="756"/>
      <c r="G67" s="756"/>
      <c r="H67" s="756"/>
      <c r="I67" s="756"/>
      <c r="J67" s="757"/>
      <c r="K67" s="575"/>
      <c r="L67" s="413"/>
      <c r="M67" s="413"/>
      <c r="N67" s="413"/>
      <c r="O67" s="413"/>
      <c r="P67" s="413"/>
      <c r="Q67" s="413"/>
      <c r="R67" s="413"/>
      <c r="S67" s="413"/>
      <c r="T67" s="413"/>
      <c r="U67" s="413"/>
      <c r="V67" s="413"/>
      <c r="W67" s="413"/>
      <c r="X67" s="413"/>
      <c r="Y67" s="413"/>
      <c r="Z67" s="413"/>
      <c r="AA67" s="413"/>
      <c r="AB67" s="413"/>
      <c r="AC67" s="413"/>
      <c r="AD67" s="413"/>
      <c r="AE67" s="413"/>
      <c r="AF67" s="413"/>
      <c r="AG67" s="413"/>
    </row>
    <row r="68" spans="1:33" ht="11.25" customHeight="1">
      <c r="A68" s="413"/>
      <c r="B68" s="931" t="s">
        <v>1041</v>
      </c>
      <c r="C68" s="756"/>
      <c r="D68" s="756"/>
      <c r="E68" s="756"/>
      <c r="F68" s="756"/>
      <c r="G68" s="756"/>
      <c r="H68" s="756"/>
      <c r="I68" s="756"/>
      <c r="J68" s="757"/>
      <c r="K68" s="576"/>
      <c r="L68" s="413"/>
      <c r="M68" s="413"/>
      <c r="N68" s="413"/>
      <c r="O68" s="413"/>
      <c r="P68" s="413"/>
      <c r="Q68" s="413"/>
      <c r="R68" s="413"/>
      <c r="S68" s="413"/>
      <c r="T68" s="413"/>
      <c r="U68" s="413"/>
      <c r="V68" s="413"/>
      <c r="W68" s="413"/>
      <c r="X68" s="413"/>
      <c r="Y68" s="413"/>
      <c r="Z68" s="413"/>
      <c r="AA68" s="413"/>
      <c r="AB68" s="413"/>
      <c r="AC68" s="413"/>
      <c r="AD68" s="413"/>
      <c r="AE68" s="413"/>
      <c r="AF68" s="413"/>
      <c r="AG68" s="413"/>
    </row>
    <row r="69" spans="1:33" ht="15" customHeight="1">
      <c r="A69" s="413"/>
      <c r="B69" s="615" t="s">
        <v>368</v>
      </c>
      <c r="C69" s="932" t="s">
        <v>1042</v>
      </c>
      <c r="D69" s="756"/>
      <c r="E69" s="756"/>
      <c r="F69" s="756"/>
      <c r="G69" s="756"/>
      <c r="H69" s="756"/>
      <c r="I69" s="757"/>
      <c r="J69" s="472" t="s">
        <v>370</v>
      </c>
      <c r="K69" s="350"/>
      <c r="L69" s="413"/>
      <c r="M69" s="413"/>
      <c r="N69" s="413"/>
      <c r="O69" s="413"/>
      <c r="P69" s="413"/>
      <c r="Q69" s="413"/>
      <c r="R69" s="413"/>
      <c r="S69" s="413"/>
      <c r="T69" s="413"/>
      <c r="U69" s="413"/>
      <c r="V69" s="413"/>
      <c r="W69" s="413"/>
      <c r="X69" s="413"/>
      <c r="Y69" s="413"/>
      <c r="Z69" s="413"/>
      <c r="AA69" s="413"/>
      <c r="AB69" s="413"/>
      <c r="AC69" s="413"/>
      <c r="AD69" s="413"/>
      <c r="AE69" s="413"/>
      <c r="AF69" s="413"/>
      <c r="AG69" s="413"/>
    </row>
    <row r="70" spans="1:33" ht="11.25" customHeight="1">
      <c r="A70" s="413"/>
      <c r="B70" s="615" t="s">
        <v>264</v>
      </c>
      <c r="C70" s="839" t="s">
        <v>1043</v>
      </c>
      <c r="D70" s="756"/>
      <c r="E70" s="756"/>
      <c r="F70" s="756"/>
      <c r="G70" s="756"/>
      <c r="H70" s="757"/>
      <c r="I70" s="616">
        <v>8.3299999999999999E-2</v>
      </c>
      <c r="J70" s="474">
        <f>ROUND(J58*I70,2)</f>
        <v>20.190000000000001</v>
      </c>
      <c r="K70" s="475"/>
      <c r="L70" s="413"/>
      <c r="M70" s="413"/>
      <c r="N70" s="413"/>
      <c r="O70" s="413"/>
      <c r="P70" s="413"/>
      <c r="Q70" s="413"/>
      <c r="R70" s="413"/>
      <c r="S70" s="413"/>
      <c r="T70" s="413"/>
      <c r="U70" s="413"/>
      <c r="V70" s="413"/>
      <c r="W70" s="413"/>
      <c r="X70" s="413"/>
      <c r="Y70" s="413"/>
      <c r="Z70" s="413"/>
      <c r="AA70" s="413"/>
      <c r="AB70" s="413"/>
      <c r="AC70" s="413"/>
      <c r="AD70" s="413"/>
      <c r="AE70" s="413"/>
      <c r="AF70" s="413"/>
      <c r="AG70" s="413"/>
    </row>
    <row r="71" spans="1:33" ht="14.25" customHeight="1">
      <c r="A71" s="413"/>
      <c r="B71" s="615" t="s">
        <v>265</v>
      </c>
      <c r="C71" s="842" t="s">
        <v>1044</v>
      </c>
      <c r="D71" s="756"/>
      <c r="E71" s="756"/>
      <c r="F71" s="756"/>
      <c r="G71" s="756"/>
      <c r="H71" s="757"/>
      <c r="I71" s="617">
        <v>3.0249999999999999E-2</v>
      </c>
      <c r="J71" s="474">
        <f>ROUND(J58*I71,2)</f>
        <v>7.33</v>
      </c>
      <c r="K71" s="475"/>
      <c r="L71" s="413"/>
      <c r="M71" s="413"/>
      <c r="N71" s="413"/>
      <c r="O71" s="413"/>
      <c r="P71" s="413"/>
      <c r="Q71" s="413"/>
      <c r="R71" s="413"/>
      <c r="S71" s="413"/>
      <c r="T71" s="413"/>
      <c r="U71" s="413"/>
      <c r="V71" s="413"/>
      <c r="W71" s="413"/>
      <c r="X71" s="413"/>
      <c r="Y71" s="413"/>
      <c r="Z71" s="413"/>
      <c r="AA71" s="413"/>
      <c r="AB71" s="413"/>
      <c r="AC71" s="413"/>
      <c r="AD71" s="413"/>
      <c r="AE71" s="413"/>
      <c r="AF71" s="413"/>
      <c r="AG71" s="413"/>
    </row>
    <row r="72" spans="1:33" ht="11.25" customHeight="1">
      <c r="A72" s="413"/>
      <c r="B72" s="933" t="s">
        <v>373</v>
      </c>
      <c r="C72" s="756"/>
      <c r="D72" s="756"/>
      <c r="E72" s="756"/>
      <c r="F72" s="756"/>
      <c r="G72" s="756"/>
      <c r="H72" s="756"/>
      <c r="I72" s="757"/>
      <c r="J72" s="618">
        <f>SUM(J70+J71)</f>
        <v>27.520000000000003</v>
      </c>
      <c r="K72" s="577"/>
      <c r="L72" s="413"/>
      <c r="M72" s="413"/>
      <c r="N72" s="413"/>
      <c r="O72" s="413"/>
      <c r="P72" s="413"/>
      <c r="Q72" s="413"/>
      <c r="R72" s="413"/>
      <c r="S72" s="413"/>
      <c r="T72" s="413"/>
      <c r="U72" s="413"/>
      <c r="V72" s="413"/>
      <c r="W72" s="413"/>
      <c r="X72" s="413"/>
      <c r="Y72" s="413"/>
      <c r="Z72" s="413"/>
      <c r="AA72" s="413"/>
      <c r="AB72" s="413"/>
      <c r="AC72" s="413"/>
      <c r="AD72" s="413"/>
      <c r="AE72" s="413"/>
      <c r="AF72" s="413"/>
      <c r="AG72" s="413"/>
    </row>
    <row r="73" spans="1:33" ht="14.25" customHeight="1">
      <c r="A73" s="413"/>
      <c r="B73" s="929"/>
      <c r="C73" s="756"/>
      <c r="D73" s="756"/>
      <c r="E73" s="756"/>
      <c r="F73" s="756"/>
      <c r="G73" s="756"/>
      <c r="H73" s="756"/>
      <c r="I73" s="756"/>
      <c r="J73" s="757"/>
      <c r="K73" s="578"/>
      <c r="L73" s="413"/>
      <c r="M73" s="413"/>
      <c r="N73" s="413"/>
      <c r="O73" s="413"/>
      <c r="P73" s="413"/>
      <c r="Q73" s="413"/>
      <c r="R73" s="413"/>
      <c r="S73" s="413"/>
      <c r="T73" s="413"/>
      <c r="U73" s="413"/>
      <c r="V73" s="413"/>
      <c r="W73" s="413"/>
      <c r="X73" s="413"/>
      <c r="Y73" s="413"/>
      <c r="Z73" s="413"/>
      <c r="AA73" s="413"/>
      <c r="AB73" s="413"/>
      <c r="AC73" s="413"/>
      <c r="AD73" s="413"/>
      <c r="AE73" s="413"/>
      <c r="AF73" s="413"/>
      <c r="AG73" s="413"/>
    </row>
    <row r="74" spans="1:33" ht="11.25" customHeight="1">
      <c r="A74" s="413"/>
      <c r="B74" s="832" t="s">
        <v>1045</v>
      </c>
      <c r="C74" s="756"/>
      <c r="D74" s="756"/>
      <c r="E74" s="756"/>
      <c r="F74" s="756"/>
      <c r="G74" s="756"/>
      <c r="H74" s="756"/>
      <c r="I74" s="756"/>
      <c r="J74" s="757"/>
      <c r="K74" s="444"/>
      <c r="L74" s="413"/>
      <c r="M74" s="413"/>
      <c r="N74" s="413"/>
      <c r="O74" s="413"/>
      <c r="P74" s="413"/>
      <c r="Q74" s="413"/>
      <c r="R74" s="413"/>
      <c r="S74" s="413"/>
      <c r="T74" s="413"/>
      <c r="U74" s="413"/>
      <c r="V74" s="413"/>
      <c r="W74" s="413"/>
      <c r="X74" s="413"/>
      <c r="Y74" s="413"/>
      <c r="Z74" s="413"/>
      <c r="AA74" s="413"/>
      <c r="AB74" s="413"/>
      <c r="AC74" s="413"/>
      <c r="AD74" s="413"/>
      <c r="AE74" s="413"/>
      <c r="AF74" s="413"/>
      <c r="AG74" s="413"/>
    </row>
    <row r="75" spans="1:33" ht="14.25" customHeight="1">
      <c r="A75" s="413"/>
      <c r="B75" s="844"/>
      <c r="C75" s="756"/>
      <c r="D75" s="756"/>
      <c r="E75" s="756"/>
      <c r="F75" s="756"/>
      <c r="G75" s="756"/>
      <c r="H75" s="756"/>
      <c r="I75" s="756"/>
      <c r="J75" s="757"/>
      <c r="K75" s="444"/>
      <c r="L75" s="413"/>
      <c r="M75" s="413"/>
      <c r="N75" s="413"/>
      <c r="O75" s="413"/>
      <c r="P75" s="413"/>
      <c r="Q75" s="413"/>
      <c r="R75" s="413"/>
      <c r="S75" s="413"/>
      <c r="T75" s="413"/>
      <c r="U75" s="413"/>
      <c r="V75" s="413"/>
      <c r="W75" s="413"/>
      <c r="X75" s="413"/>
      <c r="Y75" s="413"/>
      <c r="Z75" s="413"/>
      <c r="AA75" s="413"/>
      <c r="AB75" s="413"/>
      <c r="AC75" s="413"/>
      <c r="AD75" s="413"/>
      <c r="AE75" s="413"/>
      <c r="AF75" s="413"/>
      <c r="AG75" s="413"/>
    </row>
    <row r="76" spans="1:33" ht="14.25" customHeight="1">
      <c r="A76" s="413"/>
      <c r="B76" s="831" t="s">
        <v>1046</v>
      </c>
      <c r="C76" s="756"/>
      <c r="D76" s="756"/>
      <c r="E76" s="756"/>
      <c r="F76" s="756"/>
      <c r="G76" s="756"/>
      <c r="H76" s="756"/>
      <c r="I76" s="756"/>
      <c r="J76" s="757"/>
      <c r="K76" s="471"/>
      <c r="L76" s="413"/>
      <c r="M76" s="413"/>
      <c r="N76" s="413"/>
      <c r="O76" s="413"/>
      <c r="P76" s="413"/>
      <c r="Q76" s="413"/>
      <c r="R76" s="413"/>
      <c r="S76" s="413"/>
      <c r="T76" s="413"/>
      <c r="U76" s="413"/>
      <c r="V76" s="413"/>
      <c r="W76" s="413"/>
      <c r="X76" s="413"/>
      <c r="Y76" s="413"/>
      <c r="Z76" s="413"/>
      <c r="AA76" s="413"/>
      <c r="AB76" s="413"/>
      <c r="AC76" s="413"/>
      <c r="AD76" s="413"/>
      <c r="AE76" s="413"/>
      <c r="AF76" s="413"/>
      <c r="AG76" s="413"/>
    </row>
    <row r="77" spans="1:33" ht="11.25" customHeight="1">
      <c r="A77" s="413"/>
      <c r="B77" s="619" t="s">
        <v>376</v>
      </c>
      <c r="C77" s="838" t="s">
        <v>377</v>
      </c>
      <c r="D77" s="756"/>
      <c r="E77" s="756"/>
      <c r="F77" s="756"/>
      <c r="G77" s="756"/>
      <c r="H77" s="757"/>
      <c r="I77" s="481" t="s">
        <v>340</v>
      </c>
      <c r="J77" s="482" t="s">
        <v>378</v>
      </c>
      <c r="K77" s="350"/>
      <c r="L77" s="413"/>
      <c r="M77" s="413"/>
      <c r="N77" s="413"/>
      <c r="O77" s="413"/>
      <c r="P77" s="413"/>
      <c r="Q77" s="413"/>
      <c r="R77" s="413"/>
      <c r="S77" s="413"/>
      <c r="T77" s="413"/>
      <c r="U77" s="413"/>
      <c r="V77" s="413"/>
      <c r="W77" s="413"/>
      <c r="X77" s="413"/>
      <c r="Y77" s="413"/>
      <c r="Z77" s="413"/>
      <c r="AA77" s="413"/>
      <c r="AB77" s="413"/>
      <c r="AC77" s="413"/>
      <c r="AD77" s="413"/>
      <c r="AE77" s="413"/>
      <c r="AF77" s="413"/>
      <c r="AG77" s="413"/>
    </row>
    <row r="78" spans="1:33" ht="11.25" customHeight="1">
      <c r="A78" s="413"/>
      <c r="B78" s="620" t="s">
        <v>264</v>
      </c>
      <c r="C78" s="791" t="s">
        <v>379</v>
      </c>
      <c r="D78" s="756"/>
      <c r="E78" s="756"/>
      <c r="F78" s="756"/>
      <c r="G78" s="756"/>
      <c r="H78" s="757"/>
      <c r="I78" s="621">
        <v>0.2</v>
      </c>
      <c r="J78" s="622">
        <f>ROUND((J58+J72)*I78,2)</f>
        <v>53.98</v>
      </c>
      <c r="K78" s="577"/>
      <c r="L78" s="413"/>
      <c r="M78" s="413"/>
      <c r="N78" s="413"/>
      <c r="O78" s="413"/>
      <c r="P78" s="413"/>
      <c r="Q78" s="413"/>
      <c r="R78" s="413"/>
      <c r="S78" s="413"/>
      <c r="T78" s="413"/>
      <c r="U78" s="413"/>
      <c r="V78" s="413"/>
      <c r="W78" s="413"/>
      <c r="X78" s="413"/>
      <c r="Y78" s="413"/>
      <c r="Z78" s="413"/>
      <c r="AA78" s="413"/>
      <c r="AB78" s="413"/>
      <c r="AC78" s="413"/>
      <c r="AD78" s="413"/>
      <c r="AE78" s="413"/>
      <c r="AF78" s="413"/>
      <c r="AG78" s="413"/>
    </row>
    <row r="79" spans="1:33" ht="11.25" customHeight="1">
      <c r="A79" s="413"/>
      <c r="B79" s="620" t="s">
        <v>265</v>
      </c>
      <c r="C79" s="791" t="s">
        <v>380</v>
      </c>
      <c r="D79" s="756"/>
      <c r="E79" s="756"/>
      <c r="F79" s="756"/>
      <c r="G79" s="756"/>
      <c r="H79" s="757"/>
      <c r="I79" s="621">
        <v>2.5000000000000001E-2</v>
      </c>
      <c r="J79" s="622">
        <f>ROUND((J58+J72)*I79,2)</f>
        <v>6.75</v>
      </c>
      <c r="K79" s="577"/>
      <c r="L79" s="413"/>
      <c r="M79" s="413"/>
      <c r="N79" s="413"/>
      <c r="O79" s="413"/>
      <c r="P79" s="413"/>
      <c r="Q79" s="413"/>
      <c r="R79" s="413"/>
      <c r="S79" s="413"/>
      <c r="T79" s="413"/>
      <c r="U79" s="413"/>
      <c r="V79" s="413"/>
      <c r="W79" s="413"/>
      <c r="X79" s="413"/>
      <c r="Y79" s="413"/>
      <c r="Z79" s="413"/>
      <c r="AA79" s="413"/>
      <c r="AB79" s="413"/>
      <c r="AC79" s="413"/>
      <c r="AD79" s="413"/>
      <c r="AE79" s="413"/>
      <c r="AF79" s="413"/>
      <c r="AG79" s="413"/>
    </row>
    <row r="80" spans="1:33" ht="11.25" customHeight="1">
      <c r="A80" s="413"/>
      <c r="B80" s="620" t="s">
        <v>266</v>
      </c>
      <c r="C80" s="791" t="s">
        <v>1047</v>
      </c>
      <c r="D80" s="757"/>
      <c r="E80" s="485" t="s">
        <v>382</v>
      </c>
      <c r="F80" s="486">
        <f>'1-ABA-DE-CARREGAMENTO'!M57</f>
        <v>0.03</v>
      </c>
      <c r="G80" s="485" t="s">
        <v>383</v>
      </c>
      <c r="H80" s="487">
        <f>'1-ABA-DE-CARREGAMENTO'!M58</f>
        <v>1</v>
      </c>
      <c r="I80" s="623">
        <f>ROUND((F80*H80),6)</f>
        <v>0.03</v>
      </c>
      <c r="J80" s="622">
        <f>ROUND((J58+J72)*I80,2)</f>
        <v>8.1</v>
      </c>
      <c r="K80" s="577"/>
      <c r="L80" s="413"/>
      <c r="M80" s="413"/>
      <c r="N80" s="413"/>
      <c r="O80" s="413"/>
      <c r="P80" s="413"/>
      <c r="Q80" s="413"/>
      <c r="R80" s="413"/>
      <c r="S80" s="413"/>
      <c r="T80" s="413"/>
      <c r="U80" s="413"/>
      <c r="V80" s="413"/>
      <c r="W80" s="413"/>
      <c r="X80" s="413"/>
      <c r="Y80" s="413"/>
      <c r="Z80" s="413"/>
      <c r="AA80" s="413"/>
      <c r="AB80" s="413"/>
      <c r="AC80" s="413"/>
      <c r="AD80" s="413"/>
      <c r="AE80" s="413"/>
      <c r="AF80" s="413"/>
      <c r="AG80" s="413"/>
    </row>
    <row r="81" spans="1:33" ht="16.5" customHeight="1">
      <c r="A81" s="413"/>
      <c r="B81" s="620" t="s">
        <v>267</v>
      </c>
      <c r="C81" s="791" t="s">
        <v>384</v>
      </c>
      <c r="D81" s="756"/>
      <c r="E81" s="756"/>
      <c r="F81" s="756"/>
      <c r="G81" s="756"/>
      <c r="H81" s="757"/>
      <c r="I81" s="621">
        <v>1.4999999999999999E-2</v>
      </c>
      <c r="J81" s="622">
        <f>ROUND((J58+J72)*I81,2)</f>
        <v>4.05</v>
      </c>
      <c r="K81" s="577"/>
      <c r="L81" s="413"/>
      <c r="M81" s="413"/>
      <c r="N81" s="413"/>
      <c r="O81" s="413"/>
      <c r="P81" s="413"/>
      <c r="Q81" s="413"/>
      <c r="R81" s="413"/>
      <c r="S81" s="413"/>
      <c r="T81" s="413"/>
      <c r="U81" s="413"/>
      <c r="V81" s="413"/>
      <c r="W81" s="413"/>
      <c r="X81" s="413"/>
      <c r="Y81" s="413"/>
      <c r="Z81" s="413"/>
      <c r="AA81" s="413"/>
      <c r="AB81" s="413"/>
      <c r="AC81" s="413"/>
      <c r="AD81" s="413"/>
      <c r="AE81" s="413"/>
      <c r="AF81" s="413"/>
      <c r="AG81" s="413"/>
    </row>
    <row r="82" spans="1:33" ht="16.5" customHeight="1">
      <c r="A82" s="413"/>
      <c r="B82" s="620" t="s">
        <v>268</v>
      </c>
      <c r="C82" s="791" t="s">
        <v>385</v>
      </c>
      <c r="D82" s="756"/>
      <c r="E82" s="756"/>
      <c r="F82" s="756"/>
      <c r="G82" s="756"/>
      <c r="H82" s="757"/>
      <c r="I82" s="621">
        <v>0.01</v>
      </c>
      <c r="J82" s="622">
        <f>ROUND((J58+J72)*I82,2)</f>
        <v>2.7</v>
      </c>
      <c r="K82" s="577"/>
      <c r="L82" s="413"/>
      <c r="M82" s="413"/>
      <c r="N82" s="413"/>
      <c r="O82" s="413"/>
      <c r="P82" s="413"/>
      <c r="Q82" s="413"/>
      <c r="R82" s="413"/>
      <c r="S82" s="413"/>
      <c r="T82" s="413"/>
      <c r="U82" s="413"/>
      <c r="V82" s="413"/>
      <c r="W82" s="413"/>
      <c r="X82" s="413"/>
      <c r="Y82" s="413"/>
      <c r="Z82" s="413"/>
      <c r="AA82" s="413"/>
      <c r="AB82" s="413"/>
      <c r="AC82" s="413"/>
      <c r="AD82" s="413"/>
      <c r="AE82" s="413"/>
      <c r="AF82" s="413"/>
      <c r="AG82" s="413"/>
    </row>
    <row r="83" spans="1:33" ht="16.5" customHeight="1">
      <c r="A83" s="413"/>
      <c r="B83" s="620" t="s">
        <v>269</v>
      </c>
      <c r="C83" s="791" t="s">
        <v>386</v>
      </c>
      <c r="D83" s="756"/>
      <c r="E83" s="756"/>
      <c r="F83" s="756"/>
      <c r="G83" s="756"/>
      <c r="H83" s="757"/>
      <c r="I83" s="621">
        <v>6.0000000000000001E-3</v>
      </c>
      <c r="J83" s="622">
        <f>ROUND((J58+J72)*I83,2)</f>
        <v>1.62</v>
      </c>
      <c r="K83" s="577"/>
      <c r="L83" s="413"/>
      <c r="M83" s="413"/>
      <c r="N83" s="413"/>
      <c r="O83" s="413"/>
      <c r="P83" s="413"/>
      <c r="Q83" s="413"/>
      <c r="R83" s="413"/>
      <c r="S83" s="413"/>
      <c r="T83" s="413"/>
      <c r="U83" s="413"/>
      <c r="V83" s="413"/>
      <c r="W83" s="413"/>
      <c r="X83" s="413"/>
      <c r="Y83" s="413"/>
      <c r="Z83" s="413"/>
      <c r="AA83" s="413"/>
      <c r="AB83" s="413"/>
      <c r="AC83" s="413"/>
      <c r="AD83" s="413"/>
      <c r="AE83" s="413"/>
      <c r="AF83" s="413"/>
      <c r="AG83" s="413"/>
    </row>
    <row r="84" spans="1:33" ht="16.5" customHeight="1">
      <c r="A84" s="413"/>
      <c r="B84" s="620" t="s">
        <v>270</v>
      </c>
      <c r="C84" s="791" t="s">
        <v>387</v>
      </c>
      <c r="D84" s="756"/>
      <c r="E84" s="756"/>
      <c r="F84" s="756"/>
      <c r="G84" s="756"/>
      <c r="H84" s="757"/>
      <c r="I84" s="621">
        <v>2E-3</v>
      </c>
      <c r="J84" s="622">
        <f>ROUND((J58+J72)*I84,2)</f>
        <v>0.54</v>
      </c>
      <c r="K84" s="577"/>
      <c r="L84" s="413"/>
      <c r="M84" s="413"/>
      <c r="N84" s="413"/>
      <c r="O84" s="413"/>
      <c r="P84" s="413"/>
      <c r="Q84" s="413"/>
      <c r="R84" s="413"/>
      <c r="S84" s="413"/>
      <c r="T84" s="413"/>
      <c r="U84" s="413"/>
      <c r="V84" s="413"/>
      <c r="W84" s="413"/>
      <c r="X84" s="413"/>
      <c r="Y84" s="413"/>
      <c r="Z84" s="413"/>
      <c r="AA84" s="413"/>
      <c r="AB84" s="413"/>
      <c r="AC84" s="413"/>
      <c r="AD84" s="413"/>
      <c r="AE84" s="413"/>
      <c r="AF84" s="413"/>
      <c r="AG84" s="413"/>
    </row>
    <row r="85" spans="1:33" ht="28.5" customHeight="1">
      <c r="A85" s="413"/>
      <c r="B85" s="620" t="s">
        <v>271</v>
      </c>
      <c r="C85" s="791" t="s">
        <v>388</v>
      </c>
      <c r="D85" s="756"/>
      <c r="E85" s="756"/>
      <c r="F85" s="756"/>
      <c r="G85" s="756"/>
      <c r="H85" s="757"/>
      <c r="I85" s="621">
        <v>0.08</v>
      </c>
      <c r="J85" s="622">
        <f>ROUND((J58+J72)*I85,2)</f>
        <v>21.59</v>
      </c>
      <c r="K85" s="577"/>
      <c r="L85" s="413"/>
      <c r="M85" s="413"/>
      <c r="N85" s="413"/>
      <c r="O85" s="413"/>
      <c r="P85" s="413"/>
      <c r="Q85" s="413"/>
      <c r="R85" s="413"/>
      <c r="S85" s="413"/>
      <c r="T85" s="413"/>
      <c r="U85" s="413"/>
      <c r="V85" s="413"/>
      <c r="W85" s="413"/>
      <c r="X85" s="413"/>
      <c r="Y85" s="413"/>
      <c r="Z85" s="413"/>
      <c r="AA85" s="413"/>
      <c r="AB85" s="413"/>
      <c r="AC85" s="413"/>
      <c r="AD85" s="413"/>
      <c r="AE85" s="413"/>
      <c r="AF85" s="413"/>
      <c r="AG85" s="413"/>
    </row>
    <row r="86" spans="1:33" ht="12" customHeight="1">
      <c r="A86" s="413"/>
      <c r="B86" s="920" t="s">
        <v>373</v>
      </c>
      <c r="C86" s="756"/>
      <c r="D86" s="756"/>
      <c r="E86" s="756"/>
      <c r="F86" s="756"/>
      <c r="G86" s="756"/>
      <c r="H86" s="757"/>
      <c r="I86" s="624">
        <f t="shared" ref="I86:J86" si="0">SUM(I78:I85)</f>
        <v>0.36800000000000005</v>
      </c>
      <c r="J86" s="618">
        <f t="shared" si="0"/>
        <v>99.330000000000013</v>
      </c>
      <c r="K86" s="577"/>
      <c r="L86" s="413"/>
      <c r="M86" s="413"/>
      <c r="N86" s="413"/>
      <c r="O86" s="413"/>
      <c r="P86" s="413"/>
      <c r="Q86" s="413"/>
      <c r="R86" s="413"/>
      <c r="S86" s="413"/>
      <c r="T86" s="413"/>
      <c r="U86" s="413"/>
      <c r="V86" s="413"/>
      <c r="W86" s="413"/>
      <c r="X86" s="413"/>
      <c r="Y86" s="413"/>
      <c r="Z86" s="413"/>
      <c r="AA86" s="413"/>
      <c r="AB86" s="413"/>
      <c r="AC86" s="413"/>
      <c r="AD86" s="413"/>
      <c r="AE86" s="413"/>
      <c r="AF86" s="413"/>
      <c r="AG86" s="413"/>
    </row>
    <row r="87" spans="1:33" ht="12" customHeight="1">
      <c r="A87" s="413"/>
      <c r="B87" s="625"/>
      <c r="C87" s="626"/>
      <c r="D87" s="626"/>
      <c r="E87" s="626"/>
      <c r="F87" s="626"/>
      <c r="G87" s="626"/>
      <c r="H87" s="626"/>
      <c r="I87" s="627"/>
      <c r="J87" s="628"/>
      <c r="K87" s="577"/>
      <c r="L87" s="413"/>
      <c r="M87" s="413"/>
      <c r="N87" s="413"/>
      <c r="O87" s="413"/>
      <c r="P87" s="413"/>
      <c r="Q87" s="413"/>
      <c r="R87" s="413"/>
      <c r="S87" s="413"/>
      <c r="T87" s="413"/>
      <c r="U87" s="413"/>
      <c r="V87" s="413"/>
      <c r="W87" s="413"/>
      <c r="X87" s="413"/>
      <c r="Y87" s="413"/>
      <c r="Z87" s="413"/>
      <c r="AA87" s="413"/>
      <c r="AB87" s="413"/>
      <c r="AC87" s="413"/>
      <c r="AD87" s="413"/>
      <c r="AE87" s="413"/>
      <c r="AF87" s="413"/>
      <c r="AG87" s="413"/>
    </row>
    <row r="88" spans="1:33" ht="39" customHeight="1">
      <c r="A88" s="413"/>
      <c r="B88" s="832" t="s">
        <v>389</v>
      </c>
      <c r="C88" s="756"/>
      <c r="D88" s="756"/>
      <c r="E88" s="756"/>
      <c r="F88" s="756"/>
      <c r="G88" s="756"/>
      <c r="H88" s="756"/>
      <c r="I88" s="756"/>
      <c r="J88" s="757"/>
      <c r="K88" s="444"/>
      <c r="L88" s="413"/>
      <c r="M88" s="413"/>
      <c r="N88" s="413"/>
      <c r="O88" s="413"/>
      <c r="P88" s="413"/>
      <c r="Q88" s="413"/>
      <c r="R88" s="413"/>
      <c r="S88" s="413"/>
      <c r="T88" s="413"/>
      <c r="U88" s="413"/>
      <c r="V88" s="413"/>
      <c r="W88" s="413"/>
      <c r="X88" s="413"/>
      <c r="Y88" s="413"/>
      <c r="Z88" s="413"/>
      <c r="AA88" s="413"/>
      <c r="AB88" s="413"/>
      <c r="AC88" s="413"/>
      <c r="AD88" s="413"/>
      <c r="AE88" s="413"/>
      <c r="AF88" s="413"/>
      <c r="AG88" s="413"/>
    </row>
    <row r="89" spans="1:33" ht="18.75" customHeight="1">
      <c r="A89" s="413"/>
      <c r="B89" s="927"/>
      <c r="C89" s="756"/>
      <c r="D89" s="756"/>
      <c r="E89" s="756"/>
      <c r="F89" s="756"/>
      <c r="G89" s="756"/>
      <c r="H89" s="756"/>
      <c r="I89" s="756"/>
      <c r="J89" s="757"/>
      <c r="K89" s="568"/>
      <c r="L89" s="413"/>
      <c r="M89" s="413"/>
      <c r="N89" s="413"/>
      <c r="O89" s="413"/>
      <c r="P89" s="413"/>
      <c r="Q89" s="413"/>
      <c r="R89" s="413"/>
      <c r="S89" s="413"/>
      <c r="T89" s="413"/>
      <c r="U89" s="413"/>
      <c r="V89" s="413"/>
      <c r="W89" s="413"/>
      <c r="X89" s="413"/>
      <c r="Y89" s="413"/>
      <c r="Z89" s="413"/>
      <c r="AA89" s="413"/>
      <c r="AB89" s="413"/>
      <c r="AC89" s="413"/>
      <c r="AD89" s="413"/>
      <c r="AE89" s="413"/>
      <c r="AF89" s="413"/>
      <c r="AG89" s="413"/>
    </row>
    <row r="90" spans="1:33" ht="15" customHeight="1">
      <c r="A90" s="413"/>
      <c r="B90" s="928" t="s">
        <v>390</v>
      </c>
      <c r="C90" s="756"/>
      <c r="D90" s="756"/>
      <c r="E90" s="756"/>
      <c r="F90" s="756"/>
      <c r="G90" s="756"/>
      <c r="H90" s="756"/>
      <c r="I90" s="756"/>
      <c r="J90" s="757"/>
      <c r="K90" s="576"/>
      <c r="L90" s="413"/>
      <c r="M90" s="413"/>
      <c r="N90" s="413"/>
      <c r="O90" s="413"/>
      <c r="P90" s="413"/>
      <c r="Q90" s="413"/>
      <c r="R90" s="413"/>
      <c r="S90" s="413"/>
      <c r="T90" s="413"/>
      <c r="U90" s="413"/>
      <c r="V90" s="413"/>
      <c r="W90" s="413"/>
      <c r="X90" s="413"/>
      <c r="Y90" s="413"/>
      <c r="Z90" s="413"/>
      <c r="AA90" s="413"/>
      <c r="AB90" s="413"/>
      <c r="AC90" s="413"/>
      <c r="AD90" s="413"/>
      <c r="AE90" s="413"/>
      <c r="AF90" s="413"/>
      <c r="AG90" s="413"/>
    </row>
    <row r="91" spans="1:33" ht="15" customHeight="1">
      <c r="A91" s="413"/>
      <c r="B91" s="629" t="s">
        <v>391</v>
      </c>
      <c r="C91" s="835" t="s">
        <v>392</v>
      </c>
      <c r="D91" s="756"/>
      <c r="E91" s="756"/>
      <c r="F91" s="756"/>
      <c r="G91" s="756"/>
      <c r="H91" s="756"/>
      <c r="I91" s="757"/>
      <c r="J91" s="494" t="s">
        <v>370</v>
      </c>
      <c r="K91" s="424"/>
      <c r="L91" s="413"/>
      <c r="M91" s="413"/>
      <c r="N91" s="413"/>
      <c r="O91" s="413"/>
      <c r="P91" s="413"/>
      <c r="Q91" s="413"/>
      <c r="R91" s="413"/>
      <c r="S91" s="413"/>
      <c r="T91" s="413"/>
      <c r="U91" s="413"/>
      <c r="V91" s="413"/>
      <c r="W91" s="413"/>
      <c r="X91" s="413"/>
      <c r="Y91" s="413"/>
      <c r="Z91" s="413"/>
      <c r="AA91" s="413"/>
      <c r="AB91" s="413"/>
      <c r="AC91" s="413"/>
      <c r="AD91" s="413"/>
      <c r="AE91" s="413"/>
      <c r="AF91" s="413"/>
      <c r="AG91" s="413"/>
    </row>
    <row r="92" spans="1:33" ht="15" customHeight="1">
      <c r="A92" s="413"/>
      <c r="B92" s="630" t="s">
        <v>264</v>
      </c>
      <c r="C92" s="791" t="s">
        <v>1048</v>
      </c>
      <c r="D92" s="756"/>
      <c r="E92" s="756"/>
      <c r="F92" s="756"/>
      <c r="G92" s="756"/>
      <c r="H92" s="757"/>
      <c r="I92" s="457">
        <f>J47</f>
        <v>0</v>
      </c>
      <c r="J92" s="631">
        <f>IF(ROUND((I93*I95*I94)-(J47*I96),2)&lt;0,0,ROUND((I93*I95*I94)-(J47*I96),2))</f>
        <v>85</v>
      </c>
      <c r="K92" s="577"/>
      <c r="L92" s="413"/>
      <c r="M92" s="608"/>
      <c r="N92" s="413"/>
      <c r="O92" s="413"/>
      <c r="P92" s="413"/>
      <c r="Q92" s="413"/>
      <c r="R92" s="413"/>
      <c r="S92" s="413"/>
      <c r="T92" s="413"/>
      <c r="U92" s="413"/>
      <c r="V92" s="413"/>
      <c r="W92" s="413"/>
      <c r="X92" s="413"/>
      <c r="Y92" s="413"/>
      <c r="Z92" s="413"/>
      <c r="AA92" s="413"/>
      <c r="AB92" s="413"/>
      <c r="AC92" s="413"/>
      <c r="AD92" s="413"/>
      <c r="AE92" s="413"/>
      <c r="AF92" s="413"/>
      <c r="AG92" s="413"/>
    </row>
    <row r="93" spans="1:33" ht="28.5" customHeight="1">
      <c r="A93" s="413"/>
      <c r="B93" s="630" t="s">
        <v>265</v>
      </c>
      <c r="C93" s="791" t="s">
        <v>1049</v>
      </c>
      <c r="D93" s="756"/>
      <c r="E93" s="756"/>
      <c r="F93" s="756"/>
      <c r="G93" s="756"/>
      <c r="H93" s="756"/>
      <c r="I93" s="632">
        <f>'1-ABA-DE-CARREGAMENTO'!M72</f>
        <v>4.25</v>
      </c>
      <c r="J93" s="633" t="s">
        <v>311</v>
      </c>
      <c r="K93" s="573"/>
      <c r="L93" s="413"/>
      <c r="M93" s="413"/>
      <c r="N93" s="413"/>
      <c r="O93" s="413"/>
      <c r="P93" s="413"/>
      <c r="Q93" s="413"/>
      <c r="R93" s="413"/>
      <c r="S93" s="413"/>
      <c r="T93" s="413"/>
      <c r="U93" s="413"/>
      <c r="V93" s="413"/>
      <c r="W93" s="413"/>
      <c r="X93" s="413"/>
      <c r="Y93" s="413"/>
      <c r="Z93" s="413"/>
      <c r="AA93" s="413"/>
      <c r="AB93" s="413"/>
      <c r="AC93" s="413"/>
      <c r="AD93" s="413"/>
      <c r="AE93" s="413"/>
      <c r="AF93" s="413"/>
      <c r="AG93" s="413"/>
    </row>
    <row r="94" spans="1:33" ht="17.25" customHeight="1">
      <c r="A94" s="413"/>
      <c r="B94" s="630" t="s">
        <v>266</v>
      </c>
      <c r="C94" s="791" t="s">
        <v>1050</v>
      </c>
      <c r="D94" s="756"/>
      <c r="E94" s="756"/>
      <c r="F94" s="756"/>
      <c r="G94" s="756"/>
      <c r="H94" s="757"/>
      <c r="I94" s="634">
        <f>'1-ABA-DE-CARREGAMENTO'!M73</f>
        <v>2</v>
      </c>
      <c r="J94" s="633" t="s">
        <v>311</v>
      </c>
      <c r="K94" s="573"/>
      <c r="L94" s="413"/>
      <c r="M94" s="413"/>
      <c r="N94" s="413"/>
      <c r="O94" s="413"/>
      <c r="P94" s="413"/>
      <c r="Q94" s="413"/>
      <c r="R94" s="413"/>
      <c r="S94" s="413"/>
      <c r="T94" s="413"/>
      <c r="U94" s="413"/>
      <c r="V94" s="413"/>
      <c r="W94" s="413"/>
      <c r="X94" s="413"/>
      <c r="Y94" s="413"/>
      <c r="Z94" s="413"/>
      <c r="AA94" s="413"/>
      <c r="AB94" s="413"/>
      <c r="AC94" s="413"/>
      <c r="AD94" s="413"/>
      <c r="AE94" s="413"/>
      <c r="AF94" s="413"/>
      <c r="AG94" s="413"/>
    </row>
    <row r="95" spans="1:33" ht="19.5" customHeight="1">
      <c r="A95" s="413"/>
      <c r="B95" s="630" t="s">
        <v>267</v>
      </c>
      <c r="C95" s="850" t="s">
        <v>396</v>
      </c>
      <c r="D95" s="756"/>
      <c r="E95" s="756"/>
      <c r="F95" s="756"/>
      <c r="G95" s="756"/>
      <c r="H95" s="757"/>
      <c r="I95" s="634">
        <f>'1-ABA-DE-CARREGAMENTO'!M74</f>
        <v>10</v>
      </c>
      <c r="J95" s="633" t="s">
        <v>311</v>
      </c>
      <c r="K95" s="573"/>
      <c r="L95" s="413"/>
      <c r="M95" s="413"/>
      <c r="N95" s="413"/>
      <c r="O95" s="413"/>
      <c r="P95" s="413"/>
      <c r="Q95" s="413"/>
      <c r="R95" s="413"/>
      <c r="S95" s="413"/>
      <c r="T95" s="413"/>
      <c r="U95" s="413"/>
      <c r="V95" s="413"/>
      <c r="W95" s="413"/>
      <c r="X95" s="413"/>
      <c r="Y95" s="413"/>
      <c r="Z95" s="413"/>
      <c r="AA95" s="413"/>
      <c r="AB95" s="413"/>
      <c r="AC95" s="413"/>
      <c r="AD95" s="413"/>
      <c r="AE95" s="413"/>
      <c r="AF95" s="413"/>
      <c r="AG95" s="413"/>
    </row>
    <row r="96" spans="1:33" ht="27" customHeight="1">
      <c r="A96" s="413"/>
      <c r="B96" s="630" t="s">
        <v>268</v>
      </c>
      <c r="C96" s="850" t="s">
        <v>1051</v>
      </c>
      <c r="D96" s="756"/>
      <c r="E96" s="756"/>
      <c r="F96" s="756"/>
      <c r="G96" s="756"/>
      <c r="H96" s="757"/>
      <c r="I96" s="635">
        <f>'1-ABA-DE-CARREGAMENTO'!M75</f>
        <v>0.06</v>
      </c>
      <c r="J96" s="636" t="s">
        <v>311</v>
      </c>
      <c r="K96" s="573"/>
      <c r="L96" s="413"/>
      <c r="M96" s="413"/>
      <c r="N96" s="413"/>
      <c r="O96" s="413"/>
      <c r="P96" s="413"/>
      <c r="Q96" s="413"/>
      <c r="R96" s="413"/>
      <c r="S96" s="413"/>
      <c r="T96" s="413"/>
      <c r="U96" s="413"/>
      <c r="V96" s="413"/>
      <c r="W96" s="413"/>
      <c r="X96" s="413"/>
      <c r="Y96" s="413"/>
      <c r="Z96" s="413"/>
      <c r="AA96" s="413"/>
      <c r="AB96" s="413"/>
      <c r="AC96" s="413"/>
      <c r="AD96" s="413"/>
      <c r="AE96" s="413"/>
      <c r="AF96" s="413"/>
      <c r="AG96" s="413"/>
    </row>
    <row r="97" spans="1:33" ht="15" customHeight="1">
      <c r="A97" s="413"/>
      <c r="B97" s="630" t="s">
        <v>269</v>
      </c>
      <c r="C97" s="791" t="s">
        <v>1052</v>
      </c>
      <c r="D97" s="756"/>
      <c r="E97" s="756"/>
      <c r="F97" s="756"/>
      <c r="G97" s="756"/>
      <c r="H97" s="756"/>
      <c r="I97" s="756"/>
      <c r="J97" s="631">
        <f>ROUND(I98*I99,2)-ROUND((I98*I99)*I100,2)</f>
        <v>179.79999999999998</v>
      </c>
      <c r="K97" s="577"/>
      <c r="L97" s="413"/>
      <c r="M97" s="413"/>
      <c r="N97" s="413"/>
      <c r="O97" s="413"/>
      <c r="P97" s="413"/>
      <c r="Q97" s="413"/>
      <c r="R97" s="413"/>
      <c r="S97" s="413"/>
      <c r="T97" s="413"/>
      <c r="U97" s="413"/>
      <c r="V97" s="413"/>
      <c r="W97" s="413"/>
      <c r="X97" s="413"/>
      <c r="Y97" s="413"/>
      <c r="Z97" s="413"/>
      <c r="AA97" s="413"/>
      <c r="AB97" s="413"/>
      <c r="AC97" s="413"/>
      <c r="AD97" s="413"/>
      <c r="AE97" s="413"/>
      <c r="AF97" s="413"/>
      <c r="AG97" s="413"/>
    </row>
    <row r="98" spans="1:33" ht="15" customHeight="1">
      <c r="A98" s="413"/>
      <c r="B98" s="630" t="s">
        <v>270</v>
      </c>
      <c r="C98" s="791" t="s">
        <v>1053</v>
      </c>
      <c r="D98" s="756"/>
      <c r="E98" s="756"/>
      <c r="F98" s="756"/>
      <c r="G98" s="756"/>
      <c r="H98" s="756"/>
      <c r="I98" s="632">
        <f>IF('1-ABA-DE-CARREGAMENTO'!M60&gt;0,'1-ABA-DE-CARREGAMENTO'!M60,'1-ABA-DE-CARREGAMENTO'!M63)</f>
        <v>10.09</v>
      </c>
      <c r="J98" s="637"/>
      <c r="K98" s="573"/>
      <c r="L98" s="413"/>
      <c r="M98" s="413"/>
      <c r="N98" s="413"/>
      <c r="O98" s="413"/>
      <c r="P98" s="413"/>
      <c r="Q98" s="413"/>
      <c r="R98" s="413"/>
      <c r="S98" s="413"/>
      <c r="T98" s="413"/>
      <c r="U98" s="413"/>
      <c r="V98" s="413"/>
      <c r="W98" s="413"/>
      <c r="X98" s="413"/>
      <c r="Y98" s="413"/>
      <c r="Z98" s="413"/>
      <c r="AA98" s="413"/>
      <c r="AB98" s="413"/>
      <c r="AC98" s="413"/>
      <c r="AD98" s="413"/>
      <c r="AE98" s="413"/>
      <c r="AF98" s="413"/>
      <c r="AG98" s="413"/>
    </row>
    <row r="99" spans="1:33" ht="15" customHeight="1">
      <c r="A99" s="413"/>
      <c r="B99" s="630" t="s">
        <v>271</v>
      </c>
      <c r="C99" s="791" t="s">
        <v>1054</v>
      </c>
      <c r="D99" s="756"/>
      <c r="E99" s="756"/>
      <c r="F99" s="756"/>
      <c r="G99" s="756"/>
      <c r="H99" s="756"/>
      <c r="I99" s="634">
        <f>'1-ABA-DE-CARREGAMENTO'!M62</f>
        <v>22</v>
      </c>
      <c r="J99" s="637"/>
      <c r="K99" s="573"/>
      <c r="L99" s="413"/>
      <c r="M99" s="413"/>
      <c r="N99" s="413"/>
      <c r="O99" s="413"/>
      <c r="P99" s="413"/>
      <c r="Q99" s="413"/>
      <c r="R99" s="413"/>
      <c r="S99" s="413"/>
      <c r="T99" s="413"/>
      <c r="U99" s="413"/>
      <c r="V99" s="413"/>
      <c r="W99" s="413"/>
      <c r="X99" s="413"/>
      <c r="Y99" s="413"/>
      <c r="Z99" s="413"/>
      <c r="AA99" s="413"/>
      <c r="AB99" s="413"/>
      <c r="AC99" s="413"/>
      <c r="AD99" s="413"/>
      <c r="AE99" s="413"/>
      <c r="AF99" s="413"/>
      <c r="AG99" s="413"/>
    </row>
    <row r="100" spans="1:33" ht="24" customHeight="1">
      <c r="A100" s="413"/>
      <c r="B100" s="630" t="s">
        <v>272</v>
      </c>
      <c r="C100" s="885" t="s">
        <v>1055</v>
      </c>
      <c r="D100" s="756"/>
      <c r="E100" s="756"/>
      <c r="F100" s="756"/>
      <c r="G100" s="756"/>
      <c r="H100" s="757"/>
      <c r="I100" s="635">
        <f>'1-ABA-DE-CARREGAMENTO'!M61</f>
        <v>0.19</v>
      </c>
      <c r="J100" s="638"/>
      <c r="K100" s="573"/>
      <c r="L100" s="413"/>
      <c r="M100" s="413"/>
      <c r="N100" s="413"/>
      <c r="O100" s="413"/>
      <c r="P100" s="413"/>
      <c r="Q100" s="413"/>
      <c r="R100" s="413"/>
      <c r="S100" s="413"/>
      <c r="T100" s="413"/>
      <c r="U100" s="413"/>
      <c r="V100" s="413"/>
      <c r="W100" s="413"/>
      <c r="X100" s="413"/>
      <c r="Y100" s="413"/>
      <c r="Z100" s="413"/>
      <c r="AA100" s="413"/>
      <c r="AB100" s="413"/>
      <c r="AC100" s="413"/>
      <c r="AD100" s="413"/>
      <c r="AE100" s="413"/>
      <c r="AF100" s="413"/>
      <c r="AG100" s="413"/>
    </row>
    <row r="101" spans="1:33" ht="15" customHeight="1">
      <c r="A101" s="413"/>
      <c r="B101" s="630" t="s">
        <v>273</v>
      </c>
      <c r="C101" s="791" t="s">
        <v>402</v>
      </c>
      <c r="D101" s="756"/>
      <c r="E101" s="756"/>
      <c r="F101" s="756"/>
      <c r="G101" s="756"/>
      <c r="H101" s="756"/>
      <c r="I101" s="756"/>
      <c r="J101" s="622">
        <v>0</v>
      </c>
      <c r="K101" s="577"/>
      <c r="L101" s="413"/>
      <c r="M101" s="413"/>
      <c r="N101" s="413"/>
      <c r="O101" s="413"/>
      <c r="P101" s="413"/>
      <c r="Q101" s="413"/>
      <c r="R101" s="413"/>
      <c r="S101" s="413"/>
      <c r="T101" s="413"/>
      <c r="U101" s="413"/>
      <c r="V101" s="413"/>
      <c r="W101" s="413"/>
      <c r="X101" s="413"/>
      <c r="Y101" s="413"/>
      <c r="Z101" s="413"/>
      <c r="AA101" s="413"/>
      <c r="AB101" s="413"/>
      <c r="AC101" s="413"/>
      <c r="AD101" s="413"/>
      <c r="AE101" s="413"/>
      <c r="AF101" s="413"/>
      <c r="AG101" s="413"/>
    </row>
    <row r="102" spans="1:33" ht="36.75" customHeight="1">
      <c r="A102" s="413"/>
      <c r="B102" s="630" t="s">
        <v>359</v>
      </c>
      <c r="C102" s="791" t="s">
        <v>1056</v>
      </c>
      <c r="D102" s="756"/>
      <c r="E102" s="756"/>
      <c r="F102" s="756"/>
      <c r="G102" s="756"/>
      <c r="H102" s="756"/>
      <c r="I102" s="756"/>
      <c r="J102" s="622">
        <f>'1-ABA-DE-CARREGAMENTO'!M77</f>
        <v>0</v>
      </c>
      <c r="K102" s="577"/>
      <c r="L102" s="413"/>
      <c r="M102" s="413"/>
      <c r="N102" s="413"/>
      <c r="O102" s="413"/>
      <c r="P102" s="413"/>
      <c r="Q102" s="413"/>
      <c r="R102" s="413"/>
      <c r="S102" s="413"/>
      <c r="T102" s="413"/>
      <c r="U102" s="413"/>
      <c r="V102" s="413"/>
      <c r="W102" s="413"/>
      <c r="X102" s="413"/>
      <c r="Y102" s="413"/>
      <c r="Z102" s="413"/>
      <c r="AA102" s="413"/>
      <c r="AB102" s="413"/>
      <c r="AC102" s="413"/>
      <c r="AD102" s="413"/>
      <c r="AE102" s="413"/>
      <c r="AF102" s="413"/>
      <c r="AG102" s="413"/>
    </row>
    <row r="103" spans="1:33" ht="36.75" customHeight="1">
      <c r="A103" s="413"/>
      <c r="B103" s="630" t="s">
        <v>404</v>
      </c>
      <c r="C103" s="791" t="s">
        <v>1057</v>
      </c>
      <c r="D103" s="756"/>
      <c r="E103" s="756"/>
      <c r="F103" s="756"/>
      <c r="G103" s="756"/>
      <c r="H103" s="756"/>
      <c r="I103" s="757"/>
      <c r="J103" s="622">
        <f>'1-ABA-DE-CARREGAMENTO'!M78</f>
        <v>0</v>
      </c>
      <c r="K103" s="577"/>
      <c r="L103" s="413"/>
      <c r="M103" s="413"/>
      <c r="N103" s="413"/>
      <c r="O103" s="413"/>
      <c r="P103" s="413"/>
      <c r="Q103" s="413"/>
      <c r="R103" s="413"/>
      <c r="S103" s="413"/>
      <c r="T103" s="413"/>
      <c r="U103" s="413"/>
      <c r="V103" s="413"/>
      <c r="W103" s="413"/>
      <c r="X103" s="413"/>
      <c r="Y103" s="413"/>
      <c r="Z103" s="413"/>
      <c r="AA103" s="413"/>
      <c r="AB103" s="413"/>
      <c r="AC103" s="413"/>
      <c r="AD103" s="413"/>
      <c r="AE103" s="413"/>
      <c r="AF103" s="413"/>
      <c r="AG103" s="413"/>
    </row>
    <row r="104" spans="1:33" ht="16.5" customHeight="1">
      <c r="A104" s="413"/>
      <c r="B104" s="630" t="s">
        <v>406</v>
      </c>
      <c r="C104" s="791" t="s">
        <v>595</v>
      </c>
      <c r="D104" s="756"/>
      <c r="E104" s="756"/>
      <c r="F104" s="756"/>
      <c r="G104" s="756"/>
      <c r="H104" s="756"/>
      <c r="I104" s="757"/>
      <c r="J104" s="622">
        <f>'1-ABA-DE-CARREGAMENTO'!M76</f>
        <v>17.32</v>
      </c>
      <c r="K104" s="577"/>
      <c r="L104" s="413"/>
      <c r="M104" s="413"/>
      <c r="N104" s="413"/>
      <c r="O104" s="413"/>
      <c r="P104" s="413"/>
      <c r="Q104" s="413"/>
      <c r="R104" s="413"/>
      <c r="S104" s="413"/>
      <c r="T104" s="413"/>
      <c r="U104" s="413"/>
      <c r="V104" s="413"/>
      <c r="W104" s="413"/>
      <c r="X104" s="413"/>
      <c r="Y104" s="413"/>
      <c r="Z104" s="413"/>
      <c r="AA104" s="413"/>
      <c r="AB104" s="413"/>
      <c r="AC104" s="413"/>
      <c r="AD104" s="413"/>
      <c r="AE104" s="413"/>
      <c r="AF104" s="413"/>
      <c r="AG104" s="413"/>
    </row>
    <row r="105" spans="1:33" ht="17.25" customHeight="1">
      <c r="A105" s="413"/>
      <c r="B105" s="630" t="s">
        <v>152</v>
      </c>
      <c r="C105" s="926" t="s">
        <v>408</v>
      </c>
      <c r="D105" s="756"/>
      <c r="E105" s="756"/>
      <c r="F105" s="756"/>
      <c r="G105" s="756"/>
      <c r="H105" s="756"/>
      <c r="I105" s="756"/>
      <c r="J105" s="484">
        <v>0</v>
      </c>
      <c r="K105" s="478"/>
      <c r="L105" s="413"/>
      <c r="M105" s="413"/>
      <c r="N105" s="413"/>
      <c r="O105" s="413"/>
      <c r="P105" s="413"/>
      <c r="Q105" s="413"/>
      <c r="R105" s="413"/>
      <c r="S105" s="413"/>
      <c r="T105" s="413"/>
      <c r="U105" s="413"/>
      <c r="V105" s="413"/>
      <c r="W105" s="413"/>
      <c r="X105" s="413"/>
      <c r="Y105" s="413"/>
      <c r="Z105" s="413"/>
      <c r="AA105" s="413"/>
      <c r="AB105" s="413"/>
      <c r="AC105" s="413"/>
      <c r="AD105" s="413"/>
      <c r="AE105" s="413"/>
      <c r="AF105" s="413"/>
      <c r="AG105" s="413"/>
    </row>
    <row r="106" spans="1:33" ht="33.75" customHeight="1">
      <c r="A106" s="413"/>
      <c r="B106" s="639"/>
      <c r="C106" s="920" t="s">
        <v>373</v>
      </c>
      <c r="D106" s="756"/>
      <c r="E106" s="756"/>
      <c r="F106" s="756"/>
      <c r="G106" s="756"/>
      <c r="H106" s="756"/>
      <c r="I106" s="756"/>
      <c r="J106" s="618">
        <f>SUM(J92:J105)</f>
        <v>282.11999999999995</v>
      </c>
      <c r="K106" s="577"/>
      <c r="L106" s="413"/>
      <c r="M106" s="413"/>
      <c r="N106" s="413"/>
      <c r="O106" s="413"/>
      <c r="P106" s="413"/>
      <c r="Q106" s="413"/>
      <c r="R106" s="413"/>
      <c r="S106" s="413"/>
      <c r="T106" s="413"/>
      <c r="U106" s="413"/>
      <c r="V106" s="413"/>
      <c r="W106" s="413"/>
      <c r="X106" s="413"/>
      <c r="Y106" s="413"/>
      <c r="Z106" s="413"/>
      <c r="AA106" s="413"/>
      <c r="AB106" s="413"/>
      <c r="AC106" s="413"/>
      <c r="AD106" s="413"/>
      <c r="AE106" s="413"/>
      <c r="AF106" s="413"/>
      <c r="AG106" s="413"/>
    </row>
    <row r="107" spans="1:33" ht="17.25" customHeight="1">
      <c r="A107" s="413"/>
      <c r="B107" s="927"/>
      <c r="C107" s="756"/>
      <c r="D107" s="756"/>
      <c r="E107" s="756"/>
      <c r="F107" s="756"/>
      <c r="G107" s="756"/>
      <c r="H107" s="756"/>
      <c r="I107" s="756"/>
      <c r="J107" s="757"/>
      <c r="K107" s="568"/>
      <c r="L107" s="413"/>
      <c r="M107" s="413"/>
      <c r="N107" s="413"/>
      <c r="O107" s="413"/>
      <c r="P107" s="413"/>
      <c r="Q107" s="413"/>
      <c r="R107" s="413"/>
      <c r="S107" s="413"/>
      <c r="T107" s="413"/>
      <c r="U107" s="413"/>
      <c r="V107" s="413"/>
      <c r="W107" s="413"/>
      <c r="X107" s="413"/>
      <c r="Y107" s="413"/>
      <c r="Z107" s="413"/>
      <c r="AA107" s="413"/>
      <c r="AB107" s="413"/>
      <c r="AC107" s="413"/>
      <c r="AD107" s="413"/>
      <c r="AE107" s="413"/>
      <c r="AF107" s="413"/>
      <c r="AG107" s="413"/>
    </row>
    <row r="108" spans="1:33" ht="34.5" customHeight="1">
      <c r="A108" s="413"/>
      <c r="B108" s="832" t="s">
        <v>409</v>
      </c>
      <c r="C108" s="756"/>
      <c r="D108" s="756"/>
      <c r="E108" s="756"/>
      <c r="F108" s="756"/>
      <c r="G108" s="756"/>
      <c r="H108" s="756"/>
      <c r="I108" s="756"/>
      <c r="J108" s="757"/>
      <c r="K108" s="444"/>
      <c r="L108" s="413"/>
      <c r="M108" s="413"/>
      <c r="N108" s="413"/>
      <c r="O108" s="413"/>
      <c r="P108" s="413"/>
      <c r="Q108" s="413"/>
      <c r="R108" s="413"/>
      <c r="S108" s="413"/>
      <c r="T108" s="413"/>
      <c r="U108" s="413"/>
      <c r="V108" s="413"/>
      <c r="W108" s="413"/>
      <c r="X108" s="413"/>
      <c r="Y108" s="413"/>
      <c r="Z108" s="413"/>
      <c r="AA108" s="413"/>
      <c r="AB108" s="413"/>
      <c r="AC108" s="413"/>
      <c r="AD108" s="413"/>
      <c r="AE108" s="413"/>
      <c r="AF108" s="413"/>
      <c r="AG108" s="413"/>
    </row>
    <row r="109" spans="1:33" ht="19.5" customHeight="1">
      <c r="A109" s="413"/>
      <c r="B109" s="836"/>
      <c r="C109" s="756"/>
      <c r="D109" s="756"/>
      <c r="E109" s="756"/>
      <c r="F109" s="756"/>
      <c r="G109" s="756"/>
      <c r="H109" s="756"/>
      <c r="I109" s="756"/>
      <c r="J109" s="757"/>
      <c r="K109" s="284"/>
      <c r="L109" s="413"/>
      <c r="M109" s="413"/>
      <c r="N109" s="413"/>
      <c r="O109" s="413"/>
      <c r="P109" s="413"/>
      <c r="Q109" s="413"/>
      <c r="R109" s="413"/>
      <c r="S109" s="413"/>
      <c r="T109" s="413"/>
      <c r="U109" s="413"/>
      <c r="V109" s="413"/>
      <c r="W109" s="413"/>
      <c r="X109" s="413"/>
      <c r="Y109" s="413"/>
      <c r="Z109" s="413"/>
      <c r="AA109" s="413"/>
      <c r="AB109" s="413"/>
      <c r="AC109" s="413"/>
      <c r="AD109" s="413"/>
      <c r="AE109" s="413"/>
      <c r="AF109" s="413"/>
      <c r="AG109" s="413"/>
    </row>
    <row r="110" spans="1:33" ht="19.5" customHeight="1">
      <c r="A110" s="413"/>
      <c r="B110" s="837" t="s">
        <v>410</v>
      </c>
      <c r="C110" s="756"/>
      <c r="D110" s="756"/>
      <c r="E110" s="756"/>
      <c r="F110" s="756"/>
      <c r="G110" s="756"/>
      <c r="H110" s="756"/>
      <c r="I110" s="756"/>
      <c r="J110" s="757"/>
      <c r="K110" s="470"/>
      <c r="L110" s="413"/>
      <c r="M110" s="413"/>
      <c r="N110" s="413"/>
      <c r="O110" s="413"/>
      <c r="P110" s="413"/>
      <c r="Q110" s="413"/>
      <c r="R110" s="413"/>
      <c r="S110" s="413"/>
      <c r="T110" s="413"/>
      <c r="U110" s="413"/>
      <c r="V110" s="413"/>
      <c r="W110" s="413"/>
      <c r="X110" s="413"/>
      <c r="Y110" s="413"/>
      <c r="Z110" s="413"/>
      <c r="AA110" s="413"/>
      <c r="AB110" s="413"/>
      <c r="AC110" s="413"/>
      <c r="AD110" s="413"/>
      <c r="AE110" s="413"/>
      <c r="AF110" s="413"/>
      <c r="AG110" s="413"/>
    </row>
    <row r="111" spans="1:33" ht="19.5" customHeight="1">
      <c r="A111" s="413"/>
      <c r="B111" s="482">
        <v>2</v>
      </c>
      <c r="C111" s="838" t="s">
        <v>411</v>
      </c>
      <c r="D111" s="756"/>
      <c r="E111" s="756"/>
      <c r="F111" s="756"/>
      <c r="G111" s="756"/>
      <c r="H111" s="756"/>
      <c r="I111" s="757"/>
      <c r="J111" s="482" t="s">
        <v>370</v>
      </c>
      <c r="K111" s="350"/>
      <c r="L111" s="413"/>
      <c r="M111" s="413"/>
      <c r="N111" s="413"/>
      <c r="O111" s="413"/>
      <c r="P111" s="413"/>
      <c r="Q111" s="413"/>
      <c r="R111" s="413"/>
      <c r="S111" s="413"/>
      <c r="T111" s="413"/>
      <c r="U111" s="413"/>
      <c r="V111" s="413"/>
      <c r="W111" s="413"/>
      <c r="X111" s="413"/>
      <c r="Y111" s="413"/>
      <c r="Z111" s="413"/>
      <c r="AA111" s="413"/>
      <c r="AB111" s="413"/>
      <c r="AC111" s="413"/>
      <c r="AD111" s="413"/>
      <c r="AE111" s="413"/>
      <c r="AF111" s="413"/>
      <c r="AG111" s="413"/>
    </row>
    <row r="112" spans="1:33" ht="19.5" customHeight="1">
      <c r="A112" s="413"/>
      <c r="B112" s="431" t="s">
        <v>368</v>
      </c>
      <c r="C112" s="839" t="s">
        <v>1058</v>
      </c>
      <c r="D112" s="756"/>
      <c r="E112" s="756"/>
      <c r="F112" s="756"/>
      <c r="G112" s="756"/>
      <c r="H112" s="756"/>
      <c r="I112" s="757"/>
      <c r="J112" s="507">
        <f>J72</f>
        <v>27.520000000000003</v>
      </c>
      <c r="K112" s="508"/>
      <c r="L112" s="413"/>
      <c r="M112" s="413"/>
      <c r="N112" s="413"/>
      <c r="O112" s="413"/>
      <c r="P112" s="413"/>
      <c r="Q112" s="413"/>
      <c r="R112" s="413"/>
      <c r="S112" s="413"/>
      <c r="T112" s="413"/>
      <c r="U112" s="413"/>
      <c r="V112" s="413"/>
      <c r="W112" s="413"/>
      <c r="X112" s="413"/>
      <c r="Y112" s="413"/>
      <c r="Z112" s="413"/>
      <c r="AA112" s="413"/>
      <c r="AB112" s="413"/>
      <c r="AC112" s="413"/>
      <c r="AD112" s="413"/>
      <c r="AE112" s="413"/>
      <c r="AF112" s="413"/>
      <c r="AG112" s="413"/>
    </row>
    <row r="113" spans="1:33" ht="19.5" customHeight="1">
      <c r="A113" s="413"/>
      <c r="B113" s="431" t="s">
        <v>376</v>
      </c>
      <c r="C113" s="839" t="s">
        <v>377</v>
      </c>
      <c r="D113" s="756"/>
      <c r="E113" s="756"/>
      <c r="F113" s="756"/>
      <c r="G113" s="756"/>
      <c r="H113" s="756"/>
      <c r="I113" s="757"/>
      <c r="J113" s="507">
        <f>J86</f>
        <v>99.330000000000013</v>
      </c>
      <c r="K113" s="508"/>
      <c r="L113" s="413"/>
      <c r="M113" s="413"/>
      <c r="N113" s="413"/>
      <c r="O113" s="413"/>
      <c r="P113" s="413"/>
      <c r="Q113" s="413"/>
      <c r="R113" s="413"/>
      <c r="S113" s="413"/>
      <c r="T113" s="413"/>
      <c r="U113" s="413"/>
      <c r="V113" s="413"/>
      <c r="W113" s="413"/>
      <c r="X113" s="413"/>
      <c r="Y113" s="413"/>
      <c r="Z113" s="413"/>
      <c r="AA113" s="413"/>
      <c r="AB113" s="413"/>
      <c r="AC113" s="413"/>
      <c r="AD113" s="413"/>
      <c r="AE113" s="413"/>
      <c r="AF113" s="413"/>
      <c r="AG113" s="413"/>
    </row>
    <row r="114" spans="1:33" ht="19.5" customHeight="1">
      <c r="A114" s="413"/>
      <c r="B114" s="431" t="s">
        <v>391</v>
      </c>
      <c r="C114" s="839" t="s">
        <v>392</v>
      </c>
      <c r="D114" s="756"/>
      <c r="E114" s="756"/>
      <c r="F114" s="756"/>
      <c r="G114" s="756"/>
      <c r="H114" s="756"/>
      <c r="I114" s="757"/>
      <c r="J114" s="507">
        <f>J106</f>
        <v>282.11999999999995</v>
      </c>
      <c r="K114" s="508"/>
      <c r="L114" s="413"/>
      <c r="M114" s="413"/>
      <c r="N114" s="413"/>
      <c r="O114" s="413"/>
      <c r="P114" s="413"/>
      <c r="Q114" s="413"/>
      <c r="R114" s="413"/>
      <c r="S114" s="413"/>
      <c r="T114" s="413"/>
      <c r="U114" s="413"/>
      <c r="V114" s="413"/>
      <c r="W114" s="413"/>
      <c r="X114" s="413"/>
      <c r="Y114" s="413"/>
      <c r="Z114" s="413"/>
      <c r="AA114" s="413"/>
      <c r="AB114" s="413"/>
      <c r="AC114" s="413"/>
      <c r="AD114" s="413"/>
      <c r="AE114" s="413"/>
      <c r="AF114" s="413"/>
      <c r="AG114" s="413"/>
    </row>
    <row r="115" spans="1:33" ht="14.25" customHeight="1">
      <c r="A115" s="413"/>
      <c r="B115" s="833" t="s">
        <v>373</v>
      </c>
      <c r="C115" s="756"/>
      <c r="D115" s="756"/>
      <c r="E115" s="756"/>
      <c r="F115" s="756"/>
      <c r="G115" s="756"/>
      <c r="H115" s="756"/>
      <c r="I115" s="757"/>
      <c r="J115" s="509">
        <f>SUM(J112+J113+J114)</f>
        <v>408.96999999999997</v>
      </c>
      <c r="K115" s="508"/>
      <c r="L115" s="413"/>
      <c r="M115" s="413"/>
      <c r="N115" s="413"/>
      <c r="O115" s="413"/>
      <c r="P115" s="413"/>
      <c r="Q115" s="413"/>
      <c r="R115" s="413"/>
      <c r="S115" s="413"/>
      <c r="T115" s="413"/>
      <c r="U115" s="413"/>
      <c r="V115" s="413"/>
      <c r="W115" s="413"/>
      <c r="X115" s="413"/>
      <c r="Y115" s="413"/>
      <c r="Z115" s="413"/>
      <c r="AA115" s="413"/>
      <c r="AB115" s="413"/>
      <c r="AC115" s="413"/>
      <c r="AD115" s="413"/>
      <c r="AE115" s="413"/>
      <c r="AF115" s="413"/>
      <c r="AG115" s="413"/>
    </row>
    <row r="116" spans="1:33" ht="14.25" customHeight="1">
      <c r="A116" s="413"/>
      <c r="B116" s="834"/>
      <c r="C116" s="756"/>
      <c r="D116" s="756"/>
      <c r="E116" s="756"/>
      <c r="F116" s="756"/>
      <c r="G116" s="756"/>
      <c r="H116" s="756"/>
      <c r="I116" s="756"/>
      <c r="J116" s="757"/>
      <c r="K116" s="510"/>
      <c r="L116" s="413"/>
      <c r="M116" s="413"/>
      <c r="N116" s="413"/>
      <c r="O116" s="413"/>
      <c r="P116" s="413"/>
      <c r="Q116" s="413"/>
      <c r="R116" s="413"/>
      <c r="S116" s="413"/>
      <c r="T116" s="413"/>
      <c r="U116" s="413"/>
      <c r="V116" s="413"/>
      <c r="W116" s="413"/>
      <c r="X116" s="413"/>
      <c r="Y116" s="413"/>
      <c r="Z116" s="413"/>
      <c r="AA116" s="413"/>
      <c r="AB116" s="413"/>
      <c r="AC116" s="413"/>
      <c r="AD116" s="413"/>
      <c r="AE116" s="413"/>
      <c r="AF116" s="413"/>
      <c r="AG116" s="413"/>
    </row>
    <row r="117" spans="1:33" ht="18.75" customHeight="1">
      <c r="A117" s="413"/>
      <c r="B117" s="918" t="s">
        <v>413</v>
      </c>
      <c r="C117" s="756"/>
      <c r="D117" s="756"/>
      <c r="E117" s="756"/>
      <c r="F117" s="756"/>
      <c r="G117" s="756"/>
      <c r="H117" s="756"/>
      <c r="I117" s="756"/>
      <c r="J117" s="757"/>
      <c r="K117" s="579"/>
      <c r="L117" s="413"/>
      <c r="M117" s="413"/>
      <c r="N117" s="413"/>
      <c r="O117" s="413"/>
      <c r="P117" s="413"/>
      <c r="Q117" s="413"/>
      <c r="R117" s="413"/>
      <c r="S117" s="413"/>
      <c r="T117" s="413"/>
      <c r="U117" s="413"/>
      <c r="V117" s="413"/>
      <c r="W117" s="413"/>
      <c r="X117" s="413"/>
      <c r="Y117" s="413"/>
      <c r="Z117" s="413"/>
      <c r="AA117" s="413"/>
      <c r="AB117" s="413"/>
      <c r="AC117" s="413"/>
      <c r="AD117" s="413"/>
      <c r="AE117" s="413"/>
      <c r="AF117" s="413"/>
      <c r="AG117" s="413"/>
    </row>
    <row r="118" spans="1:33" ht="15.75" customHeight="1">
      <c r="A118" s="413"/>
      <c r="B118" s="629">
        <v>3</v>
      </c>
      <c r="C118" s="919" t="s">
        <v>414</v>
      </c>
      <c r="D118" s="756"/>
      <c r="E118" s="756"/>
      <c r="F118" s="756"/>
      <c r="G118" s="756"/>
      <c r="H118" s="756"/>
      <c r="I118" s="757"/>
      <c r="J118" s="629" t="s">
        <v>370</v>
      </c>
      <c r="K118" s="580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  <c r="Y118" s="413"/>
      <c r="Z118" s="413"/>
      <c r="AA118" s="413"/>
      <c r="AB118" s="413"/>
      <c r="AC118" s="413"/>
      <c r="AD118" s="413"/>
      <c r="AE118" s="413"/>
      <c r="AF118" s="413"/>
      <c r="AG118" s="413"/>
    </row>
    <row r="119" spans="1:33" ht="42.75" customHeight="1">
      <c r="A119" s="413"/>
      <c r="B119" s="630" t="s">
        <v>264</v>
      </c>
      <c r="C119" s="791" t="s">
        <v>1059</v>
      </c>
      <c r="D119" s="756"/>
      <c r="E119" s="756"/>
      <c r="F119" s="756"/>
      <c r="G119" s="756"/>
      <c r="H119" s="756"/>
      <c r="I119" s="757"/>
      <c r="J119" s="622">
        <f>ROUND((($J$58/12)+($J$70/12)+(J58/12/12)+($J$71/12))*(30/30)*0.05,2)</f>
        <v>1.21</v>
      </c>
      <c r="K119" s="577"/>
      <c r="L119" s="413"/>
      <c r="M119" s="413"/>
      <c r="N119" s="413"/>
      <c r="O119" s="413"/>
      <c r="P119" s="413"/>
      <c r="Q119" s="413"/>
      <c r="R119" s="413"/>
      <c r="S119" s="413"/>
      <c r="T119" s="413"/>
      <c r="U119" s="413"/>
      <c r="V119" s="413"/>
      <c r="W119" s="413"/>
      <c r="X119" s="413"/>
      <c r="Y119" s="413"/>
      <c r="Z119" s="413"/>
      <c r="AA119" s="413"/>
      <c r="AB119" s="413"/>
      <c r="AC119" s="413"/>
      <c r="AD119" s="413"/>
      <c r="AE119" s="413"/>
      <c r="AF119" s="413"/>
      <c r="AG119" s="413"/>
    </row>
    <row r="120" spans="1:33" ht="15.75" customHeight="1">
      <c r="A120" s="413"/>
      <c r="B120" s="630" t="s">
        <v>265</v>
      </c>
      <c r="C120" s="926" t="s">
        <v>416</v>
      </c>
      <c r="D120" s="756"/>
      <c r="E120" s="756"/>
      <c r="F120" s="756"/>
      <c r="G120" s="756"/>
      <c r="H120" s="756"/>
      <c r="I120" s="757"/>
      <c r="J120" s="622">
        <f>ROUND($I$85*J119,2)</f>
        <v>0.1</v>
      </c>
      <c r="K120" s="577"/>
      <c r="L120" s="413"/>
      <c r="M120" s="413"/>
      <c r="N120" s="413"/>
      <c r="O120" s="413"/>
      <c r="P120" s="413"/>
      <c r="Q120" s="413"/>
      <c r="R120" s="413"/>
      <c r="S120" s="413"/>
      <c r="T120" s="413"/>
      <c r="U120" s="413"/>
      <c r="V120" s="413"/>
      <c r="W120" s="413"/>
      <c r="X120" s="413"/>
      <c r="Y120" s="413"/>
      <c r="Z120" s="413"/>
      <c r="AA120" s="413"/>
      <c r="AB120" s="413"/>
      <c r="AC120" s="413"/>
      <c r="AD120" s="413"/>
      <c r="AE120" s="413"/>
      <c r="AF120" s="413"/>
      <c r="AG120" s="413"/>
    </row>
    <row r="121" spans="1:33" ht="30" customHeight="1">
      <c r="A121" s="413"/>
      <c r="B121" s="630" t="s">
        <v>266</v>
      </c>
      <c r="C121" s="791" t="s">
        <v>1060</v>
      </c>
      <c r="D121" s="756"/>
      <c r="E121" s="756"/>
      <c r="F121" s="756"/>
      <c r="G121" s="756"/>
      <c r="H121" s="756"/>
      <c r="I121" s="757"/>
      <c r="J121" s="622">
        <f>ROUND(((7/30)/$I$11)*$J$58*1,2)</f>
        <v>2.83</v>
      </c>
      <c r="K121" s="577"/>
      <c r="L121" s="413"/>
      <c r="M121" s="413"/>
      <c r="N121" s="413"/>
      <c r="O121" s="413"/>
      <c r="P121" s="413"/>
      <c r="Q121" s="413"/>
      <c r="R121" s="413"/>
      <c r="S121" s="413"/>
      <c r="T121" s="413"/>
      <c r="U121" s="413"/>
      <c r="V121" s="413"/>
      <c r="W121" s="413"/>
      <c r="X121" s="413"/>
      <c r="Y121" s="413"/>
      <c r="Z121" s="413"/>
      <c r="AA121" s="413"/>
      <c r="AB121" s="413"/>
      <c r="AC121" s="413"/>
      <c r="AD121" s="413"/>
      <c r="AE121" s="413"/>
      <c r="AF121" s="413"/>
      <c r="AG121" s="413"/>
    </row>
    <row r="122" spans="1:33" ht="24" customHeight="1">
      <c r="A122" s="413"/>
      <c r="B122" s="630" t="s">
        <v>267</v>
      </c>
      <c r="C122" s="926" t="s">
        <v>418</v>
      </c>
      <c r="D122" s="756"/>
      <c r="E122" s="756"/>
      <c r="F122" s="756"/>
      <c r="G122" s="756"/>
      <c r="H122" s="756"/>
      <c r="I122" s="757"/>
      <c r="J122" s="622">
        <f>ROUND($I$86*J121,2)</f>
        <v>1.04</v>
      </c>
      <c r="K122" s="577"/>
      <c r="L122" s="413"/>
      <c r="M122" s="413"/>
      <c r="N122" s="413"/>
      <c r="O122" s="413"/>
      <c r="P122" s="413"/>
      <c r="Q122" s="413"/>
      <c r="R122" s="413"/>
      <c r="S122" s="413"/>
      <c r="T122" s="413"/>
      <c r="U122" s="413"/>
      <c r="V122" s="413"/>
      <c r="W122" s="413"/>
      <c r="X122" s="413"/>
      <c r="Y122" s="413"/>
      <c r="Z122" s="413"/>
      <c r="AA122" s="413"/>
      <c r="AB122" s="413"/>
      <c r="AC122" s="413"/>
      <c r="AD122" s="413"/>
      <c r="AE122" s="413"/>
      <c r="AF122" s="413"/>
      <c r="AG122" s="413"/>
    </row>
    <row r="123" spans="1:33" ht="36" customHeight="1">
      <c r="A123" s="413"/>
      <c r="B123" s="630" t="s">
        <v>268</v>
      </c>
      <c r="C123" s="791" t="s">
        <v>1061</v>
      </c>
      <c r="D123" s="756"/>
      <c r="E123" s="756"/>
      <c r="F123" s="756"/>
      <c r="G123" s="756"/>
      <c r="H123" s="757"/>
      <c r="I123" s="640">
        <v>0.04</v>
      </c>
      <c r="J123" s="622">
        <f>ROUND(J58*I123,2)</f>
        <v>9.6999999999999993</v>
      </c>
      <c r="K123" s="577"/>
      <c r="L123" s="413"/>
      <c r="M123" s="413"/>
      <c r="N123" s="413"/>
      <c r="O123" s="413"/>
      <c r="P123" s="413"/>
      <c r="Q123" s="413"/>
      <c r="R123" s="413"/>
      <c r="S123" s="413"/>
      <c r="T123" s="413"/>
      <c r="U123" s="413"/>
      <c r="V123" s="413"/>
      <c r="W123" s="413"/>
      <c r="X123" s="413"/>
      <c r="Y123" s="413"/>
      <c r="Z123" s="413"/>
      <c r="AA123" s="413"/>
      <c r="AB123" s="413"/>
      <c r="AC123" s="413"/>
      <c r="AD123" s="413"/>
      <c r="AE123" s="413"/>
      <c r="AF123" s="413"/>
      <c r="AG123" s="413"/>
    </row>
    <row r="124" spans="1:33" ht="19.5" customHeight="1">
      <c r="A124" s="413"/>
      <c r="B124" s="920" t="s">
        <v>420</v>
      </c>
      <c r="C124" s="756"/>
      <c r="D124" s="756"/>
      <c r="E124" s="756"/>
      <c r="F124" s="756"/>
      <c r="G124" s="756"/>
      <c r="H124" s="756"/>
      <c r="I124" s="757"/>
      <c r="J124" s="618">
        <f>SUM(J119:J123)</f>
        <v>14.879999999999999</v>
      </c>
      <c r="K124" s="577"/>
      <c r="L124" s="413"/>
      <c r="M124" s="413"/>
      <c r="N124" s="413"/>
      <c r="O124" s="413"/>
      <c r="P124" s="413"/>
      <c r="Q124" s="413"/>
      <c r="R124" s="413"/>
      <c r="S124" s="413"/>
      <c r="T124" s="413"/>
      <c r="U124" s="413"/>
      <c r="V124" s="413"/>
      <c r="W124" s="413"/>
      <c r="X124" s="413"/>
      <c r="Y124" s="413"/>
      <c r="Z124" s="413"/>
      <c r="AA124" s="413"/>
      <c r="AB124" s="413"/>
      <c r="AC124" s="413"/>
      <c r="AD124" s="413"/>
      <c r="AE124" s="413"/>
      <c r="AF124" s="413"/>
      <c r="AG124" s="413"/>
    </row>
    <row r="125" spans="1:33" ht="15.75" customHeight="1">
      <c r="A125" s="413"/>
      <c r="B125" s="941"/>
      <c r="C125" s="756"/>
      <c r="D125" s="756"/>
      <c r="E125" s="756"/>
      <c r="F125" s="756"/>
      <c r="G125" s="756"/>
      <c r="H125" s="756"/>
      <c r="I125" s="756"/>
      <c r="J125" s="757"/>
      <c r="K125" s="581"/>
      <c r="L125" s="413"/>
      <c r="M125" s="413"/>
      <c r="N125" s="413"/>
      <c r="O125" s="413"/>
      <c r="P125" s="413"/>
      <c r="Q125" s="413"/>
      <c r="R125" s="413"/>
      <c r="S125" s="413"/>
      <c r="T125" s="413"/>
      <c r="U125" s="413"/>
      <c r="V125" s="413"/>
      <c r="W125" s="413"/>
      <c r="X125" s="413"/>
      <c r="Y125" s="413"/>
      <c r="Z125" s="413"/>
      <c r="AA125" s="413"/>
      <c r="AB125" s="413"/>
      <c r="AC125" s="413"/>
      <c r="AD125" s="413"/>
      <c r="AE125" s="413"/>
      <c r="AF125" s="413"/>
      <c r="AG125" s="413"/>
    </row>
    <row r="126" spans="1:33" ht="17.25" customHeight="1">
      <c r="A126" s="413"/>
      <c r="B126" s="829" t="s">
        <v>421</v>
      </c>
      <c r="C126" s="756"/>
      <c r="D126" s="756"/>
      <c r="E126" s="756"/>
      <c r="F126" s="756"/>
      <c r="G126" s="756"/>
      <c r="H126" s="756"/>
      <c r="I126" s="756"/>
      <c r="J126" s="757"/>
      <c r="K126" s="511"/>
      <c r="L126" s="413"/>
      <c r="M126" s="413"/>
      <c r="N126" s="413"/>
      <c r="O126" s="413"/>
      <c r="P126" s="413"/>
      <c r="Q126" s="413"/>
      <c r="R126" s="413"/>
      <c r="S126" s="413"/>
      <c r="T126" s="413"/>
      <c r="U126" s="413"/>
      <c r="V126" s="413"/>
      <c r="W126" s="413"/>
      <c r="X126" s="413"/>
      <c r="Y126" s="413"/>
      <c r="Z126" s="413"/>
      <c r="AA126" s="413"/>
      <c r="AB126" s="413"/>
      <c r="AC126" s="413"/>
      <c r="AD126" s="413"/>
      <c r="AE126" s="413"/>
      <c r="AF126" s="413"/>
      <c r="AG126" s="413"/>
    </row>
    <row r="127" spans="1:33" ht="27" customHeight="1">
      <c r="A127" s="413"/>
      <c r="B127" s="832" t="s">
        <v>422</v>
      </c>
      <c r="C127" s="756"/>
      <c r="D127" s="756"/>
      <c r="E127" s="756"/>
      <c r="F127" s="756"/>
      <c r="G127" s="756"/>
      <c r="H127" s="756"/>
      <c r="I127" s="756"/>
      <c r="J127" s="757"/>
      <c r="K127" s="444"/>
      <c r="L127" s="413"/>
      <c r="M127" s="413"/>
      <c r="N127" s="413"/>
      <c r="O127" s="413"/>
      <c r="P127" s="413"/>
      <c r="Q127" s="413"/>
      <c r="R127" s="413"/>
      <c r="S127" s="413"/>
      <c r="T127" s="413"/>
      <c r="U127" s="413"/>
      <c r="V127" s="413"/>
      <c r="W127" s="413"/>
      <c r="X127" s="413"/>
      <c r="Y127" s="413"/>
      <c r="Z127" s="413"/>
      <c r="AA127" s="413"/>
      <c r="AB127" s="413"/>
      <c r="AC127" s="413"/>
      <c r="AD127" s="413"/>
      <c r="AE127" s="413"/>
      <c r="AF127" s="413"/>
      <c r="AG127" s="413"/>
    </row>
    <row r="128" spans="1:33" ht="54" customHeight="1">
      <c r="A128" s="413"/>
      <c r="B128" s="831" t="s">
        <v>1062</v>
      </c>
      <c r="C128" s="756"/>
      <c r="D128" s="756"/>
      <c r="E128" s="756"/>
      <c r="F128" s="756"/>
      <c r="G128" s="756"/>
      <c r="H128" s="756"/>
      <c r="I128" s="756"/>
      <c r="J128" s="757"/>
      <c r="K128" s="471"/>
      <c r="L128" s="413"/>
      <c r="M128" s="413"/>
      <c r="N128" s="413"/>
      <c r="O128" s="413"/>
      <c r="P128" s="413"/>
      <c r="Q128" s="413"/>
      <c r="R128" s="413"/>
      <c r="S128" s="413"/>
      <c r="T128" s="413"/>
      <c r="U128" s="413"/>
      <c r="V128" s="413"/>
      <c r="W128" s="413"/>
      <c r="X128" s="413"/>
      <c r="Y128" s="413"/>
      <c r="Z128" s="413"/>
      <c r="AA128" s="413"/>
      <c r="AB128" s="413"/>
      <c r="AC128" s="413"/>
      <c r="AD128" s="413"/>
      <c r="AE128" s="413"/>
      <c r="AF128" s="413"/>
      <c r="AG128" s="413"/>
    </row>
    <row r="129" spans="1:33" ht="33.75" customHeight="1">
      <c r="A129" s="413"/>
      <c r="B129" s="513" t="s">
        <v>424</v>
      </c>
      <c r="C129" s="514">
        <f>J58</f>
        <v>242.4</v>
      </c>
      <c r="D129" s="515" t="s">
        <v>425</v>
      </c>
      <c r="E129" s="513" t="s">
        <v>1063</v>
      </c>
      <c r="F129" s="514">
        <f>J115-J92-J97</f>
        <v>144.16999999999999</v>
      </c>
      <c r="G129" s="515" t="s">
        <v>425</v>
      </c>
      <c r="H129" s="513" t="s">
        <v>427</v>
      </c>
      <c r="I129" s="514">
        <f>J124</f>
        <v>14.879999999999999</v>
      </c>
      <c r="J129" s="516">
        <f>C129+F129+I129</f>
        <v>401.45</v>
      </c>
      <c r="K129" s="517"/>
      <c r="L129" s="413"/>
      <c r="M129" s="413"/>
      <c r="N129" s="413"/>
      <c r="O129" s="413"/>
      <c r="P129" s="413"/>
      <c r="Q129" s="413"/>
      <c r="R129" s="413"/>
      <c r="S129" s="413"/>
      <c r="T129" s="413"/>
      <c r="U129" s="413"/>
      <c r="V129" s="413"/>
      <c r="W129" s="413"/>
      <c r="X129" s="413"/>
      <c r="Y129" s="413"/>
      <c r="Z129" s="413"/>
      <c r="AA129" s="413"/>
      <c r="AB129" s="413"/>
      <c r="AC129" s="413"/>
      <c r="AD129" s="413"/>
      <c r="AE129" s="413"/>
      <c r="AF129" s="413"/>
      <c r="AG129" s="413"/>
    </row>
    <row r="130" spans="1:33" ht="13.5" customHeight="1">
      <c r="A130" s="413"/>
      <c r="B130" s="882"/>
      <c r="C130" s="756"/>
      <c r="D130" s="756"/>
      <c r="E130" s="756"/>
      <c r="F130" s="756"/>
      <c r="G130" s="756"/>
      <c r="H130" s="756"/>
      <c r="I130" s="756"/>
      <c r="J130" s="757"/>
      <c r="K130" s="518"/>
      <c r="L130" s="413"/>
      <c r="M130" s="413"/>
      <c r="N130" s="413"/>
      <c r="O130" s="413"/>
      <c r="P130" s="413"/>
      <c r="Q130" s="413"/>
      <c r="R130" s="413"/>
      <c r="S130" s="413"/>
      <c r="T130" s="413"/>
      <c r="U130" s="413"/>
      <c r="V130" s="413"/>
      <c r="W130" s="413"/>
      <c r="X130" s="413"/>
      <c r="Y130" s="413"/>
      <c r="Z130" s="413"/>
      <c r="AA130" s="413"/>
      <c r="AB130" s="413"/>
      <c r="AC130" s="413"/>
      <c r="AD130" s="413"/>
      <c r="AE130" s="413"/>
      <c r="AF130" s="413"/>
      <c r="AG130" s="413"/>
    </row>
    <row r="131" spans="1:33" ht="15.75" customHeight="1">
      <c r="A131" s="413"/>
      <c r="B131" s="881" t="s">
        <v>428</v>
      </c>
      <c r="C131" s="756"/>
      <c r="D131" s="756"/>
      <c r="E131" s="756"/>
      <c r="F131" s="756"/>
      <c r="G131" s="756"/>
      <c r="H131" s="756"/>
      <c r="I131" s="756"/>
      <c r="J131" s="757"/>
      <c r="K131" s="519"/>
      <c r="L131" s="413"/>
      <c r="M131" s="413"/>
      <c r="N131" s="413"/>
      <c r="O131" s="413"/>
      <c r="P131" s="413"/>
      <c r="Q131" s="413"/>
      <c r="R131" s="413"/>
      <c r="S131" s="413"/>
      <c r="T131" s="413"/>
      <c r="U131" s="413"/>
      <c r="V131" s="413"/>
      <c r="W131" s="413"/>
      <c r="X131" s="413"/>
      <c r="Y131" s="413"/>
      <c r="Z131" s="413"/>
      <c r="AA131" s="413"/>
      <c r="AB131" s="413"/>
      <c r="AC131" s="413"/>
      <c r="AD131" s="413"/>
      <c r="AE131" s="413"/>
      <c r="AF131" s="413"/>
      <c r="AG131" s="413"/>
    </row>
    <row r="132" spans="1:33" ht="17.25" customHeight="1">
      <c r="A132" s="413"/>
      <c r="B132" s="641" t="s">
        <v>429</v>
      </c>
      <c r="C132" s="919" t="s">
        <v>430</v>
      </c>
      <c r="D132" s="756"/>
      <c r="E132" s="756"/>
      <c r="F132" s="756"/>
      <c r="G132" s="756"/>
      <c r="H132" s="756"/>
      <c r="I132" s="757"/>
      <c r="J132" s="641" t="s">
        <v>370</v>
      </c>
      <c r="K132" s="582"/>
      <c r="L132" s="413"/>
      <c r="M132" s="413"/>
      <c r="N132" s="413"/>
      <c r="O132" s="413"/>
      <c r="P132" s="413"/>
      <c r="Q132" s="413"/>
      <c r="R132" s="413"/>
      <c r="S132" s="413"/>
      <c r="T132" s="413"/>
      <c r="U132" s="413"/>
      <c r="V132" s="413"/>
      <c r="W132" s="413"/>
      <c r="X132" s="413"/>
      <c r="Y132" s="413"/>
      <c r="Z132" s="413"/>
      <c r="AA132" s="413"/>
      <c r="AB132" s="413"/>
      <c r="AC132" s="413"/>
      <c r="AD132" s="413"/>
      <c r="AE132" s="413"/>
      <c r="AF132" s="413"/>
      <c r="AG132" s="413"/>
    </row>
    <row r="133" spans="1:33" ht="46.5" customHeight="1">
      <c r="A133" s="413"/>
      <c r="B133" s="630" t="s">
        <v>264</v>
      </c>
      <c r="C133" s="839" t="s">
        <v>1064</v>
      </c>
      <c r="D133" s="756"/>
      <c r="E133" s="756"/>
      <c r="F133" s="756"/>
      <c r="G133" s="756"/>
      <c r="H133" s="522">
        <v>9.0749999999999997E-2</v>
      </c>
      <c r="I133" s="473">
        <f>I86</f>
        <v>0.36800000000000005</v>
      </c>
      <c r="J133" s="622">
        <f>ROUND(H133*J58,2)*(1+I133)</f>
        <v>30.096000000000004</v>
      </c>
      <c r="K133" s="577"/>
      <c r="L133" s="413"/>
      <c r="M133" s="413"/>
      <c r="N133" s="413"/>
      <c r="O133" s="413"/>
      <c r="P133" s="413"/>
      <c r="Q133" s="413"/>
      <c r="R133" s="413"/>
      <c r="S133" s="413"/>
      <c r="T133" s="413"/>
      <c r="U133" s="413"/>
      <c r="V133" s="413"/>
      <c r="W133" s="413"/>
      <c r="X133" s="413"/>
      <c r="Y133" s="413"/>
      <c r="Z133" s="413"/>
      <c r="AA133" s="413"/>
      <c r="AB133" s="413"/>
      <c r="AC133" s="413"/>
      <c r="AD133" s="413"/>
      <c r="AE133" s="413"/>
      <c r="AF133" s="413"/>
      <c r="AG133" s="413"/>
    </row>
    <row r="134" spans="1:33" ht="17.25" customHeight="1">
      <c r="A134" s="413"/>
      <c r="B134" s="630" t="s">
        <v>265</v>
      </c>
      <c r="C134" s="791" t="s">
        <v>1065</v>
      </c>
      <c r="D134" s="756"/>
      <c r="E134" s="756"/>
      <c r="F134" s="756"/>
      <c r="G134" s="756"/>
      <c r="H134" s="756"/>
      <c r="I134" s="757"/>
      <c r="J134" s="622">
        <f>ROUND((1/30)/12*(J129),2)</f>
        <v>1.1200000000000001</v>
      </c>
      <c r="K134" s="577"/>
      <c r="L134" s="413"/>
      <c r="M134" s="413"/>
      <c r="N134" s="413"/>
      <c r="O134" s="413"/>
      <c r="P134" s="413"/>
      <c r="Q134" s="413"/>
      <c r="R134" s="413"/>
      <c r="S134" s="413"/>
      <c r="T134" s="413"/>
      <c r="U134" s="413"/>
      <c r="V134" s="413"/>
      <c r="W134" s="413"/>
      <c r="X134" s="413"/>
      <c r="Y134" s="413"/>
      <c r="Z134" s="413"/>
      <c r="AA134" s="413"/>
      <c r="AB134" s="413"/>
      <c r="AC134" s="413"/>
      <c r="AD134" s="413"/>
      <c r="AE134" s="413"/>
      <c r="AF134" s="413"/>
      <c r="AG134" s="413"/>
    </row>
    <row r="135" spans="1:33" ht="31.5" customHeight="1">
      <c r="A135" s="413"/>
      <c r="B135" s="630" t="s">
        <v>266</v>
      </c>
      <c r="C135" s="791" t="s">
        <v>1066</v>
      </c>
      <c r="D135" s="756"/>
      <c r="E135" s="756"/>
      <c r="F135" s="756"/>
      <c r="G135" s="756"/>
      <c r="H135" s="756"/>
      <c r="I135" s="757"/>
      <c r="J135" s="622">
        <f>ROUND((5/30)/12*0.015*(J129),2)</f>
        <v>0.08</v>
      </c>
      <c r="K135" s="577"/>
      <c r="L135" s="413"/>
      <c r="M135" s="413"/>
      <c r="N135" s="413"/>
      <c r="O135" s="413"/>
      <c r="P135" s="413"/>
      <c r="Q135" s="413"/>
      <c r="R135" s="413"/>
      <c r="S135" s="413"/>
      <c r="T135" s="413"/>
      <c r="U135" s="413"/>
      <c r="V135" s="413"/>
      <c r="W135" s="413"/>
      <c r="X135" s="413"/>
      <c r="Y135" s="413"/>
      <c r="Z135" s="413"/>
      <c r="AA135" s="413"/>
      <c r="AB135" s="413"/>
      <c r="AC135" s="413"/>
      <c r="AD135" s="413"/>
      <c r="AE135" s="413"/>
      <c r="AF135" s="413"/>
      <c r="AG135" s="413"/>
    </row>
    <row r="136" spans="1:33" ht="24.75" customHeight="1">
      <c r="A136" s="413"/>
      <c r="B136" s="630" t="s">
        <v>267</v>
      </c>
      <c r="C136" s="791" t="s">
        <v>1067</v>
      </c>
      <c r="D136" s="756"/>
      <c r="E136" s="756"/>
      <c r="F136" s="756"/>
      <c r="G136" s="756"/>
      <c r="H136" s="756"/>
      <c r="I136" s="757"/>
      <c r="J136" s="622">
        <f>ROUND(((15/30)/12)*0.0078*(J129),2)</f>
        <v>0.13</v>
      </c>
      <c r="K136" s="577"/>
      <c r="L136" s="413"/>
      <c r="M136" s="413"/>
      <c r="N136" s="413"/>
      <c r="O136" s="413"/>
      <c r="P136" s="413"/>
      <c r="Q136" s="413"/>
      <c r="R136" s="413"/>
      <c r="S136" s="413"/>
      <c r="T136" s="413"/>
      <c r="U136" s="413"/>
      <c r="V136" s="413"/>
      <c r="W136" s="413"/>
      <c r="X136" s="413"/>
      <c r="Y136" s="413"/>
      <c r="Z136" s="413"/>
      <c r="AA136" s="413"/>
      <c r="AB136" s="413"/>
      <c r="AC136" s="413"/>
      <c r="AD136" s="413"/>
      <c r="AE136" s="413"/>
      <c r="AF136" s="413"/>
      <c r="AG136" s="413"/>
    </row>
    <row r="137" spans="1:33" ht="31.5" customHeight="1">
      <c r="A137" s="413"/>
      <c r="B137" s="642" t="s">
        <v>268</v>
      </c>
      <c r="C137" s="883" t="s">
        <v>1068</v>
      </c>
      <c r="D137" s="756"/>
      <c r="E137" s="756"/>
      <c r="F137" s="756"/>
      <c r="G137" s="756"/>
      <c r="H137" s="756"/>
      <c r="I137" s="757"/>
      <c r="J137" s="643">
        <f>ROUND(((((C129+C129/3)+(I86)*(C129+C129/3))*(4/12))/12)*0.02,2) + ((J106 -J92-J97+ J124)*4/12)*0.02</f>
        <v>0.46466666666666639</v>
      </c>
      <c r="K137" s="583"/>
      <c r="L137" s="413"/>
      <c r="M137" s="413"/>
      <c r="N137" s="413"/>
      <c r="O137" s="413"/>
      <c r="P137" s="413"/>
      <c r="Q137" s="413"/>
      <c r="R137" s="413"/>
      <c r="S137" s="413"/>
      <c r="T137" s="413"/>
      <c r="U137" s="413"/>
      <c r="V137" s="413"/>
      <c r="W137" s="413"/>
      <c r="X137" s="413"/>
      <c r="Y137" s="413"/>
      <c r="Z137" s="413"/>
      <c r="AA137" s="413"/>
      <c r="AB137" s="413"/>
      <c r="AC137" s="413"/>
      <c r="AD137" s="413"/>
      <c r="AE137" s="413"/>
      <c r="AF137" s="413"/>
      <c r="AG137" s="413"/>
    </row>
    <row r="138" spans="1:33" ht="36" customHeight="1">
      <c r="A138" s="413"/>
      <c r="B138" s="630" t="s">
        <v>269</v>
      </c>
      <c r="C138" s="791" t="s">
        <v>1069</v>
      </c>
      <c r="D138" s="756"/>
      <c r="E138" s="756"/>
      <c r="F138" s="756"/>
      <c r="G138" s="756"/>
      <c r="H138" s="756"/>
      <c r="I138" s="757"/>
      <c r="J138" s="622">
        <f>ROUND(((3/30)/12)*(J129),2)</f>
        <v>3.35</v>
      </c>
      <c r="K138" s="577"/>
      <c r="L138" s="413"/>
      <c r="M138" s="413"/>
      <c r="N138" s="413"/>
      <c r="O138" s="413"/>
      <c r="P138" s="413"/>
      <c r="Q138" s="413"/>
      <c r="R138" s="413"/>
      <c r="S138" s="413"/>
      <c r="T138" s="413"/>
      <c r="U138" s="413"/>
      <c r="V138" s="413"/>
      <c r="W138" s="413"/>
      <c r="X138" s="413"/>
      <c r="Y138" s="413"/>
      <c r="Z138" s="413"/>
      <c r="AA138" s="413"/>
      <c r="AB138" s="413"/>
      <c r="AC138" s="413"/>
      <c r="AD138" s="413"/>
      <c r="AE138" s="413"/>
      <c r="AF138" s="413"/>
      <c r="AG138" s="413"/>
    </row>
    <row r="139" spans="1:33" ht="19.5" customHeight="1">
      <c r="A139" s="413"/>
      <c r="B139" s="920" t="s">
        <v>373</v>
      </c>
      <c r="C139" s="756"/>
      <c r="D139" s="756"/>
      <c r="E139" s="756"/>
      <c r="F139" s="756"/>
      <c r="G139" s="756"/>
      <c r="H139" s="756"/>
      <c r="I139" s="757"/>
      <c r="J139" s="618">
        <f>SUM(J133:J138)</f>
        <v>35.240666666666669</v>
      </c>
      <c r="K139" s="577"/>
      <c r="L139" s="413"/>
      <c r="M139" s="413"/>
      <c r="N139" s="413"/>
      <c r="O139" s="413"/>
      <c r="P139" s="413"/>
      <c r="Q139" s="413"/>
      <c r="R139" s="413"/>
      <c r="S139" s="413"/>
      <c r="T139" s="413"/>
      <c r="U139" s="413"/>
      <c r="V139" s="413"/>
      <c r="W139" s="413"/>
      <c r="X139" s="413"/>
      <c r="Y139" s="413"/>
      <c r="Z139" s="413"/>
      <c r="AA139" s="413"/>
      <c r="AB139" s="413"/>
      <c r="AC139" s="413"/>
      <c r="AD139" s="413"/>
      <c r="AE139" s="413"/>
      <c r="AF139" s="413"/>
      <c r="AG139" s="413"/>
    </row>
    <row r="140" spans="1:33" ht="9" customHeight="1">
      <c r="A140" s="413"/>
      <c r="B140" s="941"/>
      <c r="C140" s="756"/>
      <c r="D140" s="756"/>
      <c r="E140" s="756"/>
      <c r="F140" s="756"/>
      <c r="G140" s="756"/>
      <c r="H140" s="756"/>
      <c r="I140" s="756"/>
      <c r="J140" s="757"/>
      <c r="K140" s="581"/>
      <c r="L140" s="413"/>
      <c r="M140" s="413"/>
      <c r="N140" s="413"/>
      <c r="O140" s="413"/>
      <c r="P140" s="413"/>
      <c r="Q140" s="413"/>
      <c r="R140" s="413"/>
      <c r="S140" s="413"/>
      <c r="T140" s="413"/>
      <c r="U140" s="413"/>
      <c r="V140" s="413"/>
      <c r="W140" s="413"/>
      <c r="X140" s="413"/>
      <c r="Y140" s="413"/>
      <c r="Z140" s="413"/>
      <c r="AA140" s="413"/>
      <c r="AB140" s="413"/>
      <c r="AC140" s="413"/>
      <c r="AD140" s="413"/>
      <c r="AE140" s="413"/>
      <c r="AF140" s="413"/>
      <c r="AG140" s="413"/>
    </row>
    <row r="141" spans="1:33" ht="19.5" customHeight="1">
      <c r="A141" s="413"/>
      <c r="B141" s="928" t="s">
        <v>437</v>
      </c>
      <c r="C141" s="756"/>
      <c r="D141" s="756"/>
      <c r="E141" s="756"/>
      <c r="F141" s="756"/>
      <c r="G141" s="756"/>
      <c r="H141" s="756"/>
      <c r="I141" s="756"/>
      <c r="J141" s="757"/>
      <c r="K141" s="576"/>
      <c r="L141" s="413"/>
      <c r="M141" s="413"/>
      <c r="N141" s="413"/>
      <c r="O141" s="413"/>
      <c r="P141" s="413"/>
      <c r="Q141" s="413"/>
      <c r="R141" s="413"/>
      <c r="S141" s="413"/>
      <c r="T141" s="413"/>
      <c r="U141" s="413"/>
      <c r="V141" s="413"/>
      <c r="W141" s="413"/>
      <c r="X141" s="413"/>
      <c r="Y141" s="413"/>
      <c r="Z141" s="413"/>
      <c r="AA141" s="413"/>
      <c r="AB141" s="413"/>
      <c r="AC141" s="413"/>
      <c r="AD141" s="413"/>
      <c r="AE141" s="413"/>
      <c r="AF141" s="413"/>
      <c r="AG141" s="413"/>
    </row>
    <row r="142" spans="1:33" ht="19.5" customHeight="1">
      <c r="A142" s="413"/>
      <c r="B142" s="644" t="s">
        <v>438</v>
      </c>
      <c r="C142" s="923" t="s">
        <v>439</v>
      </c>
      <c r="D142" s="756"/>
      <c r="E142" s="756"/>
      <c r="F142" s="756"/>
      <c r="G142" s="756"/>
      <c r="H142" s="756"/>
      <c r="I142" s="757"/>
      <c r="J142" s="645" t="s">
        <v>370</v>
      </c>
      <c r="K142" s="584"/>
      <c r="L142" s="413"/>
      <c r="M142" s="413"/>
      <c r="N142" s="413"/>
      <c r="O142" s="413"/>
      <c r="P142" s="413"/>
      <c r="Q142" s="413"/>
      <c r="R142" s="413"/>
      <c r="S142" s="413"/>
      <c r="T142" s="413"/>
      <c r="U142" s="413"/>
      <c r="V142" s="413"/>
      <c r="W142" s="413"/>
      <c r="X142" s="413"/>
      <c r="Y142" s="413"/>
      <c r="Z142" s="413"/>
      <c r="AA142" s="413"/>
      <c r="AB142" s="413"/>
      <c r="AC142" s="413"/>
      <c r="AD142" s="413"/>
      <c r="AE142" s="413"/>
      <c r="AF142" s="413"/>
      <c r="AG142" s="413"/>
    </row>
    <row r="143" spans="1:33" ht="19.5" customHeight="1">
      <c r="A143" s="413"/>
      <c r="B143" s="646" t="s">
        <v>264</v>
      </c>
      <c r="C143" s="924" t="s">
        <v>440</v>
      </c>
      <c r="D143" s="756"/>
      <c r="E143" s="756"/>
      <c r="F143" s="756"/>
      <c r="G143" s="756"/>
      <c r="H143" s="756"/>
      <c r="I143" s="757"/>
      <c r="J143" s="647">
        <v>0</v>
      </c>
      <c r="K143" s="585"/>
      <c r="L143" s="413"/>
      <c r="M143" s="413"/>
      <c r="N143" s="413"/>
      <c r="O143" s="413"/>
      <c r="P143" s="413"/>
      <c r="Q143" s="413"/>
      <c r="R143" s="413"/>
      <c r="S143" s="413"/>
      <c r="T143" s="413"/>
      <c r="U143" s="413"/>
      <c r="V143" s="413"/>
      <c r="W143" s="413"/>
      <c r="X143" s="413"/>
      <c r="Y143" s="413"/>
      <c r="Z143" s="413"/>
      <c r="AA143" s="413"/>
      <c r="AB143" s="413"/>
      <c r="AC143" s="413"/>
      <c r="AD143" s="413"/>
      <c r="AE143" s="413"/>
      <c r="AF143" s="413"/>
      <c r="AG143" s="413"/>
    </row>
    <row r="144" spans="1:33" ht="19.5" customHeight="1">
      <c r="A144" s="413"/>
      <c r="B144" s="933" t="s">
        <v>373</v>
      </c>
      <c r="C144" s="756"/>
      <c r="D144" s="756"/>
      <c r="E144" s="756"/>
      <c r="F144" s="756"/>
      <c r="G144" s="756"/>
      <c r="H144" s="756"/>
      <c r="I144" s="757"/>
      <c r="J144" s="648">
        <v>0</v>
      </c>
      <c r="K144" s="585"/>
      <c r="L144" s="413"/>
      <c r="M144" s="413"/>
      <c r="N144" s="413"/>
      <c r="O144" s="413"/>
      <c r="P144" s="413"/>
      <c r="Q144" s="413"/>
      <c r="R144" s="413"/>
      <c r="S144" s="413"/>
      <c r="T144" s="413"/>
      <c r="U144" s="413"/>
      <c r="V144" s="413"/>
      <c r="W144" s="413"/>
      <c r="X144" s="413"/>
      <c r="Y144" s="413"/>
      <c r="Z144" s="413"/>
      <c r="AA144" s="413"/>
      <c r="AB144" s="413"/>
      <c r="AC144" s="413"/>
      <c r="AD144" s="413"/>
      <c r="AE144" s="413"/>
      <c r="AF144" s="413"/>
      <c r="AG144" s="413"/>
    </row>
    <row r="145" spans="1:33" ht="7.5" customHeight="1">
      <c r="A145" s="413"/>
      <c r="B145" s="925"/>
      <c r="C145" s="756"/>
      <c r="D145" s="756"/>
      <c r="E145" s="756"/>
      <c r="F145" s="756"/>
      <c r="G145" s="756"/>
      <c r="H145" s="756"/>
      <c r="I145" s="756"/>
      <c r="J145" s="757"/>
      <c r="K145" s="586"/>
      <c r="L145" s="413"/>
      <c r="M145" s="413"/>
      <c r="N145" s="413"/>
      <c r="O145" s="413"/>
      <c r="P145" s="413"/>
      <c r="Q145" s="413"/>
      <c r="R145" s="413"/>
      <c r="S145" s="413"/>
      <c r="T145" s="413"/>
      <c r="U145" s="413"/>
      <c r="V145" s="413"/>
      <c r="W145" s="413"/>
      <c r="X145" s="413"/>
      <c r="Y145" s="413"/>
      <c r="Z145" s="413"/>
      <c r="AA145" s="413"/>
      <c r="AB145" s="413"/>
      <c r="AC145" s="413"/>
      <c r="AD145" s="413"/>
      <c r="AE145" s="413"/>
      <c r="AF145" s="413"/>
      <c r="AG145" s="413"/>
    </row>
    <row r="146" spans="1:33" ht="19.5" customHeight="1">
      <c r="A146" s="413"/>
      <c r="B146" s="930" t="s">
        <v>441</v>
      </c>
      <c r="C146" s="756"/>
      <c r="D146" s="756"/>
      <c r="E146" s="756"/>
      <c r="F146" s="756"/>
      <c r="G146" s="756"/>
      <c r="H146" s="756"/>
      <c r="I146" s="756"/>
      <c r="J146" s="757"/>
      <c r="K146" s="575"/>
      <c r="L146" s="413"/>
      <c r="M146" s="413"/>
      <c r="N146" s="413"/>
      <c r="O146" s="413"/>
      <c r="P146" s="413"/>
      <c r="Q146" s="413"/>
      <c r="R146" s="413"/>
      <c r="S146" s="413"/>
      <c r="T146" s="413"/>
      <c r="U146" s="413"/>
      <c r="V146" s="413"/>
      <c r="W146" s="413"/>
      <c r="X146" s="413"/>
      <c r="Y146" s="413"/>
      <c r="Z146" s="413"/>
      <c r="AA146" s="413"/>
      <c r="AB146" s="413"/>
      <c r="AC146" s="413"/>
      <c r="AD146" s="413"/>
      <c r="AE146" s="413"/>
      <c r="AF146" s="413"/>
      <c r="AG146" s="413"/>
    </row>
    <row r="147" spans="1:33" ht="19.5" customHeight="1">
      <c r="A147" s="413"/>
      <c r="B147" s="482">
        <v>4</v>
      </c>
      <c r="C147" s="923" t="s">
        <v>442</v>
      </c>
      <c r="D147" s="756"/>
      <c r="E147" s="756"/>
      <c r="F147" s="756"/>
      <c r="G147" s="756"/>
      <c r="H147" s="756"/>
      <c r="I147" s="757"/>
      <c r="J147" s="645" t="s">
        <v>370</v>
      </c>
      <c r="K147" s="584"/>
      <c r="L147" s="413"/>
      <c r="M147" s="413"/>
      <c r="N147" s="413"/>
      <c r="O147" s="413"/>
      <c r="P147" s="413"/>
      <c r="Q147" s="413"/>
      <c r="R147" s="413"/>
      <c r="S147" s="413"/>
      <c r="T147" s="413"/>
      <c r="U147" s="413"/>
      <c r="V147" s="413"/>
      <c r="W147" s="413"/>
      <c r="X147" s="413"/>
      <c r="Y147" s="413"/>
      <c r="Z147" s="413"/>
      <c r="AA147" s="413"/>
      <c r="AB147" s="413"/>
      <c r="AC147" s="413"/>
      <c r="AD147" s="413"/>
      <c r="AE147" s="413"/>
      <c r="AF147" s="413"/>
      <c r="AG147" s="413"/>
    </row>
    <row r="148" spans="1:33" ht="17.25" customHeight="1">
      <c r="A148" s="413"/>
      <c r="B148" s="431" t="s">
        <v>429</v>
      </c>
      <c r="C148" s="924" t="s">
        <v>430</v>
      </c>
      <c r="D148" s="756"/>
      <c r="E148" s="756"/>
      <c r="F148" s="756"/>
      <c r="G148" s="756"/>
      <c r="H148" s="756"/>
      <c r="I148" s="757"/>
      <c r="J148" s="647">
        <f>J139</f>
        <v>35.240666666666669</v>
      </c>
      <c r="K148" s="585"/>
      <c r="L148" s="413"/>
      <c r="M148" s="413"/>
      <c r="N148" s="413"/>
      <c r="O148" s="413"/>
      <c r="P148" s="413"/>
      <c r="Q148" s="413"/>
      <c r="R148" s="413"/>
      <c r="S148" s="413"/>
      <c r="T148" s="413"/>
      <c r="U148" s="413"/>
      <c r="V148" s="413"/>
      <c r="W148" s="413"/>
      <c r="X148" s="413"/>
      <c r="Y148" s="413"/>
      <c r="Z148" s="413"/>
      <c r="AA148" s="413"/>
      <c r="AB148" s="413"/>
      <c r="AC148" s="413"/>
      <c r="AD148" s="413"/>
      <c r="AE148" s="413"/>
      <c r="AF148" s="413"/>
      <c r="AG148" s="413"/>
    </row>
    <row r="149" spans="1:33" ht="17.25" customHeight="1">
      <c r="A149" s="413"/>
      <c r="B149" s="431" t="s">
        <v>443</v>
      </c>
      <c r="C149" s="924" t="s">
        <v>439</v>
      </c>
      <c r="D149" s="756"/>
      <c r="E149" s="756"/>
      <c r="F149" s="756"/>
      <c r="G149" s="756"/>
      <c r="H149" s="756"/>
      <c r="I149" s="757"/>
      <c r="J149" s="647">
        <f>J144</f>
        <v>0</v>
      </c>
      <c r="K149" s="585"/>
      <c r="L149" s="413"/>
      <c r="M149" s="413"/>
      <c r="N149" s="413"/>
      <c r="O149" s="413"/>
      <c r="P149" s="413"/>
      <c r="Q149" s="413"/>
      <c r="R149" s="413"/>
      <c r="S149" s="413"/>
      <c r="T149" s="413"/>
      <c r="U149" s="413"/>
      <c r="V149" s="413"/>
      <c r="W149" s="413"/>
      <c r="X149" s="413"/>
      <c r="Y149" s="413"/>
      <c r="Z149" s="413"/>
      <c r="AA149" s="413"/>
      <c r="AB149" s="413"/>
      <c r="AC149" s="413"/>
      <c r="AD149" s="413"/>
      <c r="AE149" s="413"/>
      <c r="AF149" s="413"/>
      <c r="AG149" s="413"/>
    </row>
    <row r="150" spans="1:33" ht="24" customHeight="1">
      <c r="A150" s="413"/>
      <c r="B150" s="833" t="s">
        <v>373</v>
      </c>
      <c r="C150" s="756"/>
      <c r="D150" s="756"/>
      <c r="E150" s="756"/>
      <c r="F150" s="756"/>
      <c r="G150" s="756"/>
      <c r="H150" s="756"/>
      <c r="I150" s="757"/>
      <c r="J150" s="648">
        <f>SUM(J148+J149)</f>
        <v>35.240666666666669</v>
      </c>
      <c r="K150" s="585"/>
      <c r="L150" s="413"/>
      <c r="M150" s="413"/>
      <c r="N150" s="413"/>
      <c r="O150" s="413"/>
      <c r="P150" s="413"/>
      <c r="Q150" s="413"/>
      <c r="R150" s="413"/>
      <c r="S150" s="413"/>
      <c r="T150" s="413"/>
      <c r="U150" s="413"/>
      <c r="V150" s="413"/>
      <c r="W150" s="413"/>
      <c r="X150" s="413"/>
      <c r="Y150" s="413"/>
      <c r="Z150" s="413"/>
      <c r="AA150" s="413"/>
      <c r="AB150" s="413"/>
      <c r="AC150" s="413"/>
      <c r="AD150" s="413"/>
      <c r="AE150" s="413"/>
      <c r="AF150" s="413"/>
      <c r="AG150" s="413"/>
    </row>
    <row r="151" spans="1:33" ht="9" customHeight="1">
      <c r="A151" s="413"/>
      <c r="B151" s="925"/>
      <c r="C151" s="756"/>
      <c r="D151" s="756"/>
      <c r="E151" s="756"/>
      <c r="F151" s="756"/>
      <c r="G151" s="756"/>
      <c r="H151" s="756"/>
      <c r="I151" s="756"/>
      <c r="J151" s="757"/>
      <c r="K151" s="586"/>
      <c r="L151" s="413"/>
      <c r="M151" s="413"/>
      <c r="N151" s="413"/>
      <c r="O151" s="413"/>
      <c r="P151" s="413"/>
      <c r="Q151" s="413"/>
      <c r="R151" s="413"/>
      <c r="S151" s="413"/>
      <c r="T151" s="413"/>
      <c r="U151" s="413"/>
      <c r="V151" s="413"/>
      <c r="W151" s="413"/>
      <c r="X151" s="413"/>
      <c r="Y151" s="413"/>
      <c r="Z151" s="413"/>
      <c r="AA151" s="413"/>
      <c r="AB151" s="413"/>
      <c r="AC151" s="413"/>
      <c r="AD151" s="413"/>
      <c r="AE151" s="413"/>
      <c r="AF151" s="413"/>
      <c r="AG151" s="413"/>
    </row>
    <row r="152" spans="1:33" ht="15.75" customHeight="1">
      <c r="A152" s="413"/>
      <c r="B152" s="829" t="s">
        <v>444</v>
      </c>
      <c r="C152" s="756"/>
      <c r="D152" s="756"/>
      <c r="E152" s="756"/>
      <c r="F152" s="756"/>
      <c r="G152" s="756"/>
      <c r="H152" s="756"/>
      <c r="I152" s="756"/>
      <c r="J152" s="757"/>
      <c r="K152" s="511"/>
      <c r="L152" s="413"/>
      <c r="M152" s="413"/>
      <c r="N152" s="413"/>
      <c r="O152" s="413"/>
      <c r="P152" s="413"/>
      <c r="Q152" s="413"/>
      <c r="R152" s="413"/>
      <c r="S152" s="413"/>
      <c r="T152" s="413"/>
      <c r="U152" s="413"/>
      <c r="V152" s="413"/>
      <c r="W152" s="413"/>
      <c r="X152" s="413"/>
      <c r="Y152" s="413"/>
      <c r="Z152" s="413"/>
      <c r="AA152" s="413"/>
      <c r="AB152" s="413"/>
      <c r="AC152" s="413"/>
      <c r="AD152" s="413"/>
      <c r="AE152" s="413"/>
      <c r="AF152" s="413"/>
      <c r="AG152" s="413"/>
    </row>
    <row r="153" spans="1:33" ht="15.75" customHeight="1">
      <c r="A153" s="413"/>
      <c r="B153" s="629">
        <v>3</v>
      </c>
      <c r="C153" s="835" t="s">
        <v>445</v>
      </c>
      <c r="D153" s="756"/>
      <c r="E153" s="756"/>
      <c r="F153" s="756"/>
      <c r="G153" s="756"/>
      <c r="H153" s="756"/>
      <c r="I153" s="757"/>
      <c r="J153" s="629" t="s">
        <v>370</v>
      </c>
      <c r="K153" s="580"/>
      <c r="L153" s="413"/>
      <c r="M153" s="413"/>
      <c r="N153" s="413"/>
      <c r="O153" s="413"/>
      <c r="P153" s="413"/>
      <c r="Q153" s="413"/>
      <c r="R153" s="413"/>
      <c r="S153" s="413"/>
      <c r="T153" s="413"/>
      <c r="U153" s="413"/>
      <c r="V153" s="413"/>
      <c r="W153" s="413"/>
      <c r="X153" s="413"/>
      <c r="Y153" s="413"/>
      <c r="Z153" s="413"/>
      <c r="AA153" s="413"/>
      <c r="AB153" s="413"/>
      <c r="AC153" s="413"/>
      <c r="AD153" s="413"/>
      <c r="AE153" s="413"/>
      <c r="AF153" s="413"/>
      <c r="AG153" s="413"/>
    </row>
    <row r="154" spans="1:33" ht="19.5" customHeight="1">
      <c r="A154" s="413"/>
      <c r="B154" s="630" t="s">
        <v>264</v>
      </c>
      <c r="C154" s="791" t="s">
        <v>547</v>
      </c>
      <c r="D154" s="756"/>
      <c r="E154" s="756"/>
      <c r="F154" s="756"/>
      <c r="G154" s="756"/>
      <c r="H154" s="756"/>
      <c r="I154" s="757"/>
      <c r="J154" s="622">
        <f>'Uniformes - EPIs_TODOS'!G16</f>
        <v>0</v>
      </c>
      <c r="K154" s="577"/>
      <c r="L154" s="413"/>
      <c r="M154" s="413"/>
      <c r="N154" s="413"/>
      <c r="O154" s="413"/>
      <c r="P154" s="413"/>
      <c r="Q154" s="413"/>
      <c r="R154" s="413"/>
      <c r="S154" s="413"/>
      <c r="T154" s="413"/>
      <c r="U154" s="413"/>
      <c r="V154" s="413"/>
      <c r="W154" s="413"/>
      <c r="X154" s="413"/>
      <c r="Y154" s="413"/>
      <c r="Z154" s="413"/>
      <c r="AA154" s="413"/>
      <c r="AB154" s="413"/>
      <c r="AC154" s="413"/>
      <c r="AD154" s="413"/>
      <c r="AE154" s="413"/>
      <c r="AF154" s="413"/>
      <c r="AG154" s="413"/>
    </row>
    <row r="155" spans="1:33" ht="15.75" customHeight="1">
      <c r="A155" s="413"/>
      <c r="B155" s="630" t="s">
        <v>265</v>
      </c>
      <c r="C155" s="791" t="s">
        <v>548</v>
      </c>
      <c r="D155" s="756"/>
      <c r="E155" s="756"/>
      <c r="F155" s="756"/>
      <c r="G155" s="756"/>
      <c r="H155" s="756"/>
      <c r="I155" s="757"/>
      <c r="J155" s="484">
        <v>0</v>
      </c>
      <c r="K155" s="478"/>
      <c r="L155" s="413"/>
      <c r="M155" s="413"/>
      <c r="N155" s="413"/>
      <c r="O155" s="413"/>
      <c r="P155" s="413"/>
      <c r="Q155" s="413"/>
      <c r="R155" s="413"/>
      <c r="S155" s="413"/>
      <c r="T155" s="413"/>
      <c r="U155" s="413"/>
      <c r="V155" s="413"/>
      <c r="W155" s="413"/>
      <c r="X155" s="413"/>
      <c r="Y155" s="413"/>
      <c r="Z155" s="413"/>
      <c r="AA155" s="413"/>
      <c r="AB155" s="413"/>
      <c r="AC155" s="413"/>
      <c r="AD155" s="413"/>
      <c r="AE155" s="413"/>
      <c r="AF155" s="413"/>
      <c r="AG155" s="413"/>
    </row>
    <row r="156" spans="1:33" ht="15.75" customHeight="1">
      <c r="A156" s="413"/>
      <c r="B156" s="630" t="s">
        <v>266</v>
      </c>
      <c r="C156" s="791" t="s">
        <v>408</v>
      </c>
      <c r="D156" s="756"/>
      <c r="E156" s="756"/>
      <c r="F156" s="756"/>
      <c r="G156" s="756"/>
      <c r="H156" s="756"/>
      <c r="I156" s="757"/>
      <c r="J156" s="484" t="s">
        <v>448</v>
      </c>
      <c r="K156" s="478"/>
      <c r="L156" s="413"/>
      <c r="M156" s="413"/>
      <c r="N156" s="413"/>
      <c r="O156" s="413"/>
      <c r="P156" s="413"/>
      <c r="Q156" s="413"/>
      <c r="R156" s="413"/>
      <c r="S156" s="413"/>
      <c r="T156" s="413"/>
      <c r="U156" s="413"/>
      <c r="V156" s="413"/>
      <c r="W156" s="413"/>
      <c r="X156" s="413"/>
      <c r="Y156" s="413"/>
      <c r="Z156" s="413"/>
      <c r="AA156" s="413"/>
      <c r="AB156" s="413"/>
      <c r="AC156" s="413"/>
      <c r="AD156" s="413"/>
      <c r="AE156" s="413"/>
      <c r="AF156" s="413"/>
      <c r="AG156" s="413"/>
    </row>
    <row r="157" spans="1:33" ht="19.5" customHeight="1">
      <c r="A157" s="413"/>
      <c r="B157" s="920" t="s">
        <v>449</v>
      </c>
      <c r="C157" s="756"/>
      <c r="D157" s="756"/>
      <c r="E157" s="756"/>
      <c r="F157" s="756"/>
      <c r="G157" s="756"/>
      <c r="H157" s="756"/>
      <c r="I157" s="757"/>
      <c r="J157" s="477">
        <f>ROUND(SUM(J154:J156),2)</f>
        <v>0</v>
      </c>
      <c r="K157" s="478"/>
      <c r="L157" s="413"/>
      <c r="M157" s="413"/>
      <c r="N157" s="413"/>
      <c r="O157" s="413"/>
      <c r="P157" s="413"/>
      <c r="Q157" s="413"/>
      <c r="R157" s="413"/>
      <c r="S157" s="413"/>
      <c r="T157" s="413"/>
      <c r="U157" s="413"/>
      <c r="V157" s="413"/>
      <c r="W157" s="413"/>
      <c r="X157" s="413"/>
      <c r="Y157" s="413"/>
      <c r="Z157" s="413"/>
      <c r="AA157" s="413"/>
      <c r="AB157" s="413"/>
      <c r="AC157" s="413"/>
      <c r="AD157" s="413"/>
      <c r="AE157" s="413"/>
      <c r="AF157" s="413"/>
      <c r="AG157" s="413"/>
    </row>
    <row r="158" spans="1:33" ht="9" customHeight="1">
      <c r="A158" s="413"/>
      <c r="B158" s="921"/>
      <c r="C158" s="756"/>
      <c r="D158" s="756"/>
      <c r="E158" s="756"/>
      <c r="F158" s="756"/>
      <c r="G158" s="756"/>
      <c r="H158" s="756"/>
      <c r="I158" s="756"/>
      <c r="J158" s="757"/>
      <c r="K158" s="587"/>
      <c r="L158" s="413"/>
      <c r="M158" s="413"/>
      <c r="N158" s="413"/>
      <c r="O158" s="413"/>
      <c r="P158" s="413"/>
      <c r="Q158" s="413"/>
      <c r="R158" s="413"/>
      <c r="S158" s="413"/>
      <c r="T158" s="413"/>
      <c r="U158" s="413"/>
      <c r="V158" s="413"/>
      <c r="W158" s="413"/>
      <c r="X158" s="413"/>
      <c r="Y158" s="413"/>
      <c r="Z158" s="413"/>
      <c r="AA158" s="413"/>
      <c r="AB158" s="413"/>
      <c r="AC158" s="413"/>
      <c r="AD158" s="413"/>
      <c r="AE158" s="413"/>
      <c r="AF158" s="413"/>
      <c r="AG158" s="413"/>
    </row>
    <row r="159" spans="1:33" ht="18.75" customHeight="1">
      <c r="A159" s="413"/>
      <c r="B159" s="922" t="s">
        <v>450</v>
      </c>
      <c r="C159" s="756"/>
      <c r="D159" s="756"/>
      <c r="E159" s="756"/>
      <c r="F159" s="756"/>
      <c r="G159" s="756"/>
      <c r="H159" s="756"/>
      <c r="I159" s="756"/>
      <c r="J159" s="757"/>
      <c r="K159" s="588"/>
      <c r="L159" s="413"/>
      <c r="M159" s="413"/>
      <c r="N159" s="413"/>
      <c r="O159" s="413"/>
      <c r="P159" s="413"/>
      <c r="Q159" s="413"/>
      <c r="R159" s="413"/>
      <c r="S159" s="413"/>
      <c r="T159" s="413"/>
      <c r="U159" s="413"/>
      <c r="V159" s="413"/>
      <c r="W159" s="413"/>
      <c r="X159" s="413"/>
      <c r="Y159" s="413"/>
      <c r="Z159" s="413"/>
      <c r="AA159" s="413"/>
      <c r="AB159" s="413"/>
      <c r="AC159" s="413"/>
      <c r="AD159" s="413"/>
      <c r="AE159" s="413"/>
      <c r="AF159" s="413"/>
      <c r="AG159" s="413"/>
    </row>
    <row r="160" spans="1:33" ht="7.5" customHeight="1">
      <c r="A160" s="413"/>
      <c r="B160" s="649"/>
      <c r="C160" s="650"/>
      <c r="D160" s="650"/>
      <c r="E160" s="650"/>
      <c r="F160" s="650"/>
      <c r="G160" s="650"/>
      <c r="H160" s="650"/>
      <c r="I160" s="650"/>
      <c r="J160" s="651"/>
      <c r="K160" s="250"/>
      <c r="L160" s="413"/>
      <c r="M160" s="413"/>
      <c r="N160" s="413"/>
      <c r="O160" s="413"/>
      <c r="P160" s="413"/>
      <c r="Q160" s="413"/>
      <c r="R160" s="413"/>
      <c r="S160" s="413"/>
      <c r="T160" s="413"/>
      <c r="U160" s="413"/>
      <c r="V160" s="413"/>
      <c r="W160" s="413"/>
      <c r="X160" s="413"/>
      <c r="Y160" s="413"/>
      <c r="Z160" s="413"/>
      <c r="AA160" s="413"/>
      <c r="AB160" s="413"/>
      <c r="AC160" s="413"/>
      <c r="AD160" s="413"/>
      <c r="AE160" s="413"/>
      <c r="AF160" s="413"/>
      <c r="AG160" s="413"/>
    </row>
    <row r="161" spans="1:33" ht="24" customHeight="1">
      <c r="A161" s="413"/>
      <c r="B161" s="918" t="s">
        <v>451</v>
      </c>
      <c r="C161" s="756"/>
      <c r="D161" s="756"/>
      <c r="E161" s="756"/>
      <c r="F161" s="756"/>
      <c r="G161" s="756"/>
      <c r="H161" s="756"/>
      <c r="I161" s="756"/>
      <c r="J161" s="757"/>
      <c r="K161" s="579"/>
      <c r="L161" s="413"/>
      <c r="M161" s="413"/>
      <c r="N161" s="413"/>
      <c r="O161" s="413"/>
      <c r="P161" s="413"/>
      <c r="Q161" s="413"/>
      <c r="R161" s="413"/>
      <c r="S161" s="413"/>
      <c r="T161" s="413"/>
      <c r="U161" s="413"/>
      <c r="V161" s="413"/>
      <c r="W161" s="413"/>
      <c r="X161" s="413"/>
      <c r="Y161" s="413"/>
      <c r="Z161" s="413"/>
      <c r="AA161" s="413"/>
      <c r="AB161" s="413"/>
      <c r="AC161" s="413"/>
      <c r="AD161" s="413"/>
      <c r="AE161" s="413"/>
      <c r="AF161" s="413"/>
      <c r="AG161" s="413"/>
    </row>
    <row r="162" spans="1:33" ht="24.75" customHeight="1">
      <c r="A162" s="413"/>
      <c r="B162" s="629">
        <v>6</v>
      </c>
      <c r="C162" s="919" t="s">
        <v>452</v>
      </c>
      <c r="D162" s="756"/>
      <c r="E162" s="756"/>
      <c r="F162" s="756"/>
      <c r="G162" s="756"/>
      <c r="H162" s="757"/>
      <c r="I162" s="506" t="s">
        <v>340</v>
      </c>
      <c r="J162" s="534" t="s">
        <v>378</v>
      </c>
      <c r="K162" s="535"/>
      <c r="L162" s="413"/>
      <c r="M162" s="413"/>
      <c r="N162" s="413"/>
      <c r="O162" s="413"/>
      <c r="P162" s="413"/>
      <c r="Q162" s="413"/>
      <c r="R162" s="413"/>
      <c r="S162" s="413"/>
      <c r="T162" s="413"/>
      <c r="U162" s="413"/>
      <c r="V162" s="413"/>
      <c r="W162" s="413"/>
      <c r="X162" s="413"/>
      <c r="Y162" s="413"/>
      <c r="Z162" s="413"/>
      <c r="AA162" s="413"/>
      <c r="AB162" s="413"/>
      <c r="AC162" s="413"/>
      <c r="AD162" s="413"/>
      <c r="AE162" s="413"/>
      <c r="AF162" s="413"/>
      <c r="AG162" s="413"/>
    </row>
    <row r="163" spans="1:33" ht="57" customHeight="1">
      <c r="A163" s="413"/>
      <c r="B163" s="850" t="s">
        <v>453</v>
      </c>
      <c r="C163" s="756"/>
      <c r="D163" s="756"/>
      <c r="E163" s="756"/>
      <c r="F163" s="756"/>
      <c r="G163" s="756"/>
      <c r="H163" s="757"/>
      <c r="I163" s="652" t="s">
        <v>311</v>
      </c>
      <c r="J163" s="653">
        <f>SUM(J63+J115+J124+J150+J157)</f>
        <v>701.4906666666667</v>
      </c>
      <c r="K163" s="589"/>
      <c r="L163" s="413"/>
      <c r="M163" s="413"/>
      <c r="N163" s="413"/>
      <c r="O163" s="413"/>
      <c r="P163" s="413"/>
      <c r="Q163" s="413"/>
      <c r="R163" s="413"/>
      <c r="S163" s="413"/>
      <c r="T163" s="413"/>
      <c r="U163" s="413"/>
      <c r="V163" s="413"/>
      <c r="W163" s="413"/>
      <c r="X163" s="413"/>
      <c r="Y163" s="413"/>
      <c r="Z163" s="413"/>
      <c r="AA163" s="413"/>
      <c r="AB163" s="413"/>
      <c r="AC163" s="413"/>
      <c r="AD163" s="413"/>
      <c r="AE163" s="413"/>
      <c r="AF163" s="413"/>
      <c r="AG163" s="413"/>
    </row>
    <row r="164" spans="1:33" ht="22.5" customHeight="1">
      <c r="A164" s="413"/>
      <c r="B164" s="630" t="s">
        <v>264</v>
      </c>
      <c r="C164" s="940" t="s">
        <v>454</v>
      </c>
      <c r="D164" s="756"/>
      <c r="E164" s="756"/>
      <c r="F164" s="756"/>
      <c r="G164" s="756"/>
      <c r="H164" s="757"/>
      <c r="I164" s="621">
        <f>'1-ABA-DE-CARREGAMENTO'!M85</f>
        <v>0.06</v>
      </c>
      <c r="J164" s="622">
        <f>ROUND(I164*J163,2)</f>
        <v>42.09</v>
      </c>
      <c r="K164" s="577"/>
      <c r="L164" s="413"/>
      <c r="M164" s="413"/>
      <c r="N164" s="413"/>
      <c r="O164" s="413"/>
      <c r="P164" s="413"/>
      <c r="Q164" s="413"/>
      <c r="R164" s="413"/>
      <c r="S164" s="413"/>
      <c r="T164" s="413"/>
      <c r="U164" s="413"/>
      <c r="V164" s="413"/>
      <c r="W164" s="413"/>
      <c r="X164" s="413"/>
      <c r="Y164" s="413"/>
      <c r="Z164" s="413"/>
      <c r="AA164" s="413"/>
      <c r="AB164" s="413"/>
      <c r="AC164" s="413"/>
      <c r="AD164" s="413"/>
      <c r="AE164" s="413"/>
      <c r="AF164" s="413"/>
      <c r="AG164" s="413"/>
    </row>
    <row r="165" spans="1:33" ht="56.25" customHeight="1">
      <c r="A165" s="413"/>
      <c r="B165" s="850" t="s">
        <v>455</v>
      </c>
      <c r="C165" s="756"/>
      <c r="D165" s="756"/>
      <c r="E165" s="756"/>
      <c r="F165" s="756"/>
      <c r="G165" s="756"/>
      <c r="H165" s="757"/>
      <c r="I165" s="654" t="s">
        <v>311</v>
      </c>
      <c r="J165" s="653">
        <f>SUM(J63+J115+J124+J150+J157+J164)</f>
        <v>743.58066666666673</v>
      </c>
      <c r="K165" s="589"/>
      <c r="L165" s="413"/>
      <c r="M165" s="413"/>
      <c r="N165" s="413"/>
      <c r="O165" s="413"/>
      <c r="P165" s="413"/>
      <c r="Q165" s="413"/>
      <c r="R165" s="413"/>
      <c r="S165" s="413"/>
      <c r="T165" s="413"/>
      <c r="U165" s="413"/>
      <c r="V165" s="413"/>
      <c r="W165" s="413"/>
      <c r="X165" s="413"/>
      <c r="Y165" s="413"/>
      <c r="Z165" s="413"/>
      <c r="AA165" s="413"/>
      <c r="AB165" s="413"/>
      <c r="AC165" s="413"/>
      <c r="AD165" s="413"/>
      <c r="AE165" s="413"/>
      <c r="AF165" s="413"/>
      <c r="AG165" s="413"/>
    </row>
    <row r="166" spans="1:33" ht="19.5" customHeight="1">
      <c r="A166" s="413"/>
      <c r="B166" s="630" t="s">
        <v>265</v>
      </c>
      <c r="C166" s="940" t="s">
        <v>237</v>
      </c>
      <c r="D166" s="756"/>
      <c r="E166" s="756"/>
      <c r="F166" s="756"/>
      <c r="G166" s="756"/>
      <c r="H166" s="757"/>
      <c r="I166" s="621">
        <f>'1-ABA-DE-CARREGAMENTO'!M86</f>
        <v>0.06</v>
      </c>
      <c r="J166" s="622">
        <f>ROUND(I166*J165,2)</f>
        <v>44.61</v>
      </c>
      <c r="K166" s="577"/>
      <c r="L166" s="413"/>
      <c r="M166" s="413"/>
      <c r="N166" s="413"/>
      <c r="O166" s="413"/>
      <c r="P166" s="413"/>
      <c r="Q166" s="413"/>
      <c r="R166" s="413"/>
      <c r="S166" s="413"/>
      <c r="T166" s="413"/>
      <c r="U166" s="413"/>
      <c r="V166" s="413"/>
      <c r="W166" s="413"/>
      <c r="X166" s="413"/>
      <c r="Y166" s="413"/>
      <c r="Z166" s="413"/>
      <c r="AA166" s="413"/>
      <c r="AB166" s="413"/>
      <c r="AC166" s="413"/>
      <c r="AD166" s="413"/>
      <c r="AE166" s="413"/>
      <c r="AF166" s="413"/>
      <c r="AG166" s="413"/>
    </row>
    <row r="167" spans="1:33" ht="52.5" customHeight="1">
      <c r="A167" s="413"/>
      <c r="B167" s="850" t="s">
        <v>456</v>
      </c>
      <c r="C167" s="756"/>
      <c r="D167" s="756"/>
      <c r="E167" s="756"/>
      <c r="F167" s="756"/>
      <c r="G167" s="756"/>
      <c r="H167" s="757"/>
      <c r="I167" s="654" t="s">
        <v>311</v>
      </c>
      <c r="J167" s="653">
        <f>SUM(J163+J164+J166)</f>
        <v>788.19066666666674</v>
      </c>
      <c r="K167" s="589"/>
      <c r="L167" s="413"/>
      <c r="M167" s="413"/>
      <c r="N167" s="413"/>
      <c r="O167" s="413"/>
      <c r="P167" s="413"/>
      <c r="Q167" s="413"/>
      <c r="R167" s="413"/>
      <c r="S167" s="413"/>
      <c r="T167" s="413"/>
      <c r="U167" s="413"/>
      <c r="V167" s="413"/>
      <c r="W167" s="413"/>
      <c r="X167" s="413"/>
      <c r="Y167" s="413"/>
      <c r="Z167" s="413"/>
      <c r="AA167" s="413"/>
      <c r="AB167" s="413"/>
      <c r="AC167" s="413"/>
      <c r="AD167" s="413"/>
      <c r="AE167" s="413"/>
      <c r="AF167" s="413"/>
      <c r="AG167" s="413"/>
    </row>
    <row r="168" spans="1:33" ht="18.75" customHeight="1">
      <c r="A168" s="413"/>
      <c r="B168" s="655" t="s">
        <v>266</v>
      </c>
      <c r="C168" s="918" t="s">
        <v>457</v>
      </c>
      <c r="D168" s="756"/>
      <c r="E168" s="756"/>
      <c r="F168" s="756"/>
      <c r="G168" s="756"/>
      <c r="H168" s="757"/>
      <c r="I168" s="609" t="s">
        <v>311</v>
      </c>
      <c r="J168" s="612" t="s">
        <v>311</v>
      </c>
      <c r="K168" s="573"/>
      <c r="L168" s="413"/>
      <c r="M168" s="413"/>
      <c r="N168" s="413"/>
      <c r="O168" s="413"/>
      <c r="P168" s="413"/>
      <c r="Q168" s="413"/>
      <c r="R168" s="413"/>
      <c r="S168" s="413"/>
      <c r="T168" s="413"/>
      <c r="U168" s="413"/>
      <c r="V168" s="413"/>
      <c r="W168" s="413"/>
      <c r="X168" s="413"/>
      <c r="Y168" s="413"/>
      <c r="Z168" s="413"/>
      <c r="AA168" s="413"/>
      <c r="AB168" s="413"/>
      <c r="AC168" s="413"/>
      <c r="AD168" s="413"/>
      <c r="AE168" s="413"/>
      <c r="AF168" s="413"/>
      <c r="AG168" s="413"/>
    </row>
    <row r="169" spans="1:33" ht="14.25" customHeight="1">
      <c r="A169" s="413"/>
      <c r="B169" s="630"/>
      <c r="C169" s="926" t="s">
        <v>458</v>
      </c>
      <c r="D169" s="756"/>
      <c r="E169" s="756"/>
      <c r="F169" s="756"/>
      <c r="G169" s="756"/>
      <c r="H169" s="757"/>
      <c r="I169" s="609" t="s">
        <v>311</v>
      </c>
      <c r="J169" s="612" t="s">
        <v>311</v>
      </c>
      <c r="K169" s="573"/>
      <c r="L169" s="413"/>
      <c r="M169" s="413"/>
      <c r="N169" s="413"/>
      <c r="O169" s="413"/>
      <c r="P169" s="413"/>
      <c r="Q169" s="413"/>
      <c r="R169" s="413"/>
      <c r="S169" s="413"/>
      <c r="T169" s="413"/>
      <c r="U169" s="413"/>
      <c r="V169" s="413"/>
      <c r="W169" s="413"/>
      <c r="X169" s="413"/>
      <c r="Y169" s="413"/>
      <c r="Z169" s="413"/>
      <c r="AA169" s="413"/>
      <c r="AB169" s="413"/>
      <c r="AC169" s="413"/>
      <c r="AD169" s="413"/>
      <c r="AE169" s="413"/>
      <c r="AF169" s="413"/>
      <c r="AG169" s="413"/>
    </row>
    <row r="170" spans="1:33" ht="24" customHeight="1">
      <c r="A170" s="413"/>
      <c r="B170" s="630"/>
      <c r="C170" s="817" t="s">
        <v>1070</v>
      </c>
      <c r="D170" s="756"/>
      <c r="E170" s="756"/>
      <c r="F170" s="756"/>
      <c r="G170" s="756"/>
      <c r="H170" s="757"/>
      <c r="I170" s="455">
        <f>'1-ABA-DE-CARREGAMENTO'!E28</f>
        <v>1.6500000000000001E-2</v>
      </c>
      <c r="J170" s="656">
        <f t="shared" ref="J170:J171" si="1">ROUND(($J$167/(1-$I$179))*I170,2)</f>
        <v>14.82</v>
      </c>
      <c r="K170" s="590"/>
      <c r="L170" s="413"/>
      <c r="M170" s="413"/>
      <c r="N170" s="413"/>
      <c r="O170" s="413"/>
      <c r="P170" s="413"/>
      <c r="Q170" s="413"/>
      <c r="R170" s="413"/>
      <c r="S170" s="413"/>
      <c r="T170" s="413"/>
      <c r="U170" s="413"/>
      <c r="V170" s="413"/>
      <c r="W170" s="413"/>
      <c r="X170" s="413"/>
      <c r="Y170" s="413"/>
      <c r="Z170" s="413"/>
      <c r="AA170" s="413"/>
      <c r="AB170" s="413"/>
      <c r="AC170" s="413"/>
      <c r="AD170" s="413"/>
      <c r="AE170" s="413"/>
      <c r="AF170" s="413"/>
      <c r="AG170" s="413"/>
    </row>
    <row r="171" spans="1:33" ht="24" customHeight="1">
      <c r="A171" s="413"/>
      <c r="B171" s="630"/>
      <c r="C171" s="817" t="s">
        <v>1071</v>
      </c>
      <c r="D171" s="756"/>
      <c r="E171" s="756"/>
      <c r="F171" s="756"/>
      <c r="G171" s="756"/>
      <c r="H171" s="757"/>
      <c r="I171" s="455">
        <f>'1-ABA-DE-CARREGAMENTO'!F28</f>
        <v>7.5999999999999998E-2</v>
      </c>
      <c r="J171" s="656">
        <f t="shared" si="1"/>
        <v>68.260000000000005</v>
      </c>
      <c r="K171" s="590"/>
      <c r="L171" s="413"/>
      <c r="M171" s="413"/>
      <c r="N171" s="413"/>
      <c r="O171" s="413"/>
      <c r="P171" s="413"/>
      <c r="Q171" s="413"/>
      <c r="R171" s="413"/>
      <c r="S171" s="413"/>
      <c r="T171" s="413"/>
      <c r="U171" s="413"/>
      <c r="V171" s="413"/>
      <c r="W171" s="413"/>
      <c r="X171" s="413"/>
      <c r="Y171" s="413"/>
      <c r="Z171" s="413"/>
      <c r="AA171" s="413"/>
      <c r="AB171" s="413"/>
      <c r="AC171" s="413"/>
      <c r="AD171" s="413"/>
      <c r="AE171" s="413"/>
      <c r="AF171" s="413"/>
      <c r="AG171" s="413"/>
    </row>
    <row r="172" spans="1:33" ht="24" customHeight="1">
      <c r="A172" s="413"/>
      <c r="B172" s="630"/>
      <c r="C172" s="791" t="s">
        <v>1072</v>
      </c>
      <c r="D172" s="756"/>
      <c r="E172" s="756"/>
      <c r="F172" s="756"/>
      <c r="G172" s="756"/>
      <c r="H172" s="757"/>
      <c r="I172" s="539" t="s">
        <v>311</v>
      </c>
      <c r="J172" s="612" t="s">
        <v>311</v>
      </c>
      <c r="K172" s="573"/>
      <c r="L172" s="413"/>
      <c r="M172" s="413"/>
      <c r="N172" s="413"/>
      <c r="O172" s="413"/>
      <c r="P172" s="413"/>
      <c r="Q172" s="413"/>
      <c r="R172" s="413"/>
      <c r="S172" s="413"/>
      <c r="T172" s="413"/>
      <c r="U172" s="413"/>
      <c r="V172" s="413"/>
      <c r="W172" s="413"/>
      <c r="X172" s="413"/>
      <c r="Y172" s="413"/>
      <c r="Z172" s="413"/>
      <c r="AA172" s="413"/>
      <c r="AB172" s="413"/>
      <c r="AC172" s="413"/>
      <c r="AD172" s="413"/>
      <c r="AE172" s="413"/>
      <c r="AF172" s="413"/>
      <c r="AG172" s="413"/>
    </row>
    <row r="173" spans="1:33" ht="24" customHeight="1">
      <c r="A173" s="413"/>
      <c r="B173" s="630"/>
      <c r="C173" s="791" t="s">
        <v>1073</v>
      </c>
      <c r="D173" s="756"/>
      <c r="E173" s="756"/>
      <c r="F173" s="756"/>
      <c r="G173" s="756"/>
      <c r="H173" s="757"/>
      <c r="I173" s="539" t="s">
        <v>311</v>
      </c>
      <c r="J173" s="612" t="s">
        <v>311</v>
      </c>
      <c r="K173" s="573"/>
      <c r="L173" s="413"/>
      <c r="M173" s="413"/>
      <c r="N173" s="413"/>
      <c r="O173" s="413"/>
      <c r="P173" s="413"/>
      <c r="Q173" s="413"/>
      <c r="R173" s="413"/>
      <c r="S173" s="413"/>
      <c r="T173" s="413"/>
      <c r="U173" s="413"/>
      <c r="V173" s="413"/>
      <c r="W173" s="413"/>
      <c r="X173" s="413"/>
      <c r="Y173" s="413"/>
      <c r="Z173" s="413"/>
      <c r="AA173" s="413"/>
      <c r="AB173" s="413"/>
      <c r="AC173" s="413"/>
      <c r="AD173" s="413"/>
      <c r="AE173" s="413"/>
      <c r="AF173" s="413"/>
      <c r="AG173" s="413"/>
    </row>
    <row r="174" spans="1:33" ht="15.75" customHeight="1">
      <c r="A174" s="413"/>
      <c r="B174" s="630"/>
      <c r="C174" s="791" t="s">
        <v>463</v>
      </c>
      <c r="D174" s="756"/>
      <c r="E174" s="756"/>
      <c r="F174" s="756"/>
      <c r="G174" s="756"/>
      <c r="H174" s="756"/>
      <c r="I174" s="542" t="s">
        <v>311</v>
      </c>
      <c r="J174" s="657" t="s">
        <v>311</v>
      </c>
      <c r="K174" s="591"/>
      <c r="L174" s="413"/>
      <c r="M174" s="413"/>
      <c r="N174" s="413"/>
      <c r="O174" s="413"/>
      <c r="P174" s="413"/>
      <c r="Q174" s="413"/>
      <c r="R174" s="413"/>
      <c r="S174" s="413"/>
      <c r="T174" s="413"/>
      <c r="U174" s="413"/>
      <c r="V174" s="413"/>
      <c r="W174" s="413"/>
      <c r="X174" s="413"/>
      <c r="Y174" s="413"/>
      <c r="Z174" s="413"/>
      <c r="AA174" s="413"/>
      <c r="AB174" s="413"/>
      <c r="AC174" s="413"/>
      <c r="AD174" s="413"/>
      <c r="AE174" s="413"/>
      <c r="AF174" s="413"/>
      <c r="AG174" s="413"/>
    </row>
    <row r="175" spans="1:33" ht="15.75" customHeight="1">
      <c r="A175" s="413"/>
      <c r="B175" s="630"/>
      <c r="C175" s="791" t="s">
        <v>464</v>
      </c>
      <c r="D175" s="756"/>
      <c r="E175" s="756"/>
      <c r="F175" s="756"/>
      <c r="G175" s="756"/>
      <c r="H175" s="756"/>
      <c r="I175" s="542" t="s">
        <v>311</v>
      </c>
      <c r="J175" s="657" t="s">
        <v>311</v>
      </c>
      <c r="K175" s="591"/>
      <c r="L175" s="413"/>
      <c r="M175" s="413"/>
      <c r="N175" s="413"/>
      <c r="O175" s="413"/>
      <c r="P175" s="413"/>
      <c r="Q175" s="413"/>
      <c r="R175" s="413"/>
      <c r="S175" s="413"/>
      <c r="T175" s="413"/>
      <c r="U175" s="413"/>
      <c r="V175" s="413"/>
      <c r="W175" s="413"/>
      <c r="X175" s="413"/>
      <c r="Y175" s="413"/>
      <c r="Z175" s="413"/>
      <c r="AA175" s="413"/>
      <c r="AB175" s="413"/>
      <c r="AC175" s="413"/>
      <c r="AD175" s="413"/>
      <c r="AE175" s="413"/>
      <c r="AF175" s="413"/>
      <c r="AG175" s="413"/>
    </row>
    <row r="176" spans="1:33" ht="15.75" customHeight="1">
      <c r="A176" s="413"/>
      <c r="B176" s="630"/>
      <c r="C176" s="791" t="s">
        <v>1074</v>
      </c>
      <c r="D176" s="756"/>
      <c r="E176" s="756"/>
      <c r="F176" s="756"/>
      <c r="G176" s="756"/>
      <c r="H176" s="757"/>
      <c r="I176" s="483">
        <f>'1-ABA-DE-CARREGAMENTO'!D87</f>
        <v>0.03</v>
      </c>
      <c r="J176" s="656">
        <f>ROUND(($J$167/(1-$I$179))*I176,2)</f>
        <v>26.95</v>
      </c>
      <c r="K176" s="590"/>
      <c r="L176" s="413"/>
      <c r="M176" s="413"/>
      <c r="N176" s="413"/>
      <c r="O176" s="413"/>
      <c r="P176" s="413"/>
      <c r="Q176" s="413"/>
      <c r="R176" s="413"/>
      <c r="S176" s="413"/>
      <c r="T176" s="413"/>
      <c r="U176" s="413"/>
      <c r="V176" s="413"/>
      <c r="W176" s="413"/>
      <c r="X176" s="413"/>
      <c r="Y176" s="413"/>
      <c r="Z176" s="413"/>
      <c r="AA176" s="413"/>
      <c r="AB176" s="413"/>
      <c r="AC176" s="413"/>
      <c r="AD176" s="413"/>
      <c r="AE176" s="413"/>
      <c r="AF176" s="413"/>
      <c r="AG176" s="413"/>
    </row>
    <row r="177" spans="1:33" ht="15.75" customHeight="1">
      <c r="A177" s="413"/>
      <c r="B177" s="920" t="s">
        <v>420</v>
      </c>
      <c r="C177" s="756"/>
      <c r="D177" s="756"/>
      <c r="E177" s="756"/>
      <c r="F177" s="756"/>
      <c r="G177" s="756"/>
      <c r="H177" s="756"/>
      <c r="I177" s="757"/>
      <c r="J177" s="618">
        <f>SUM(J164+J166+J170+J171+J176)</f>
        <v>196.73000000000002</v>
      </c>
      <c r="K177" s="577"/>
      <c r="L177" s="413"/>
      <c r="M177" s="413"/>
      <c r="N177" s="413"/>
      <c r="O177" s="413"/>
      <c r="P177" s="413"/>
      <c r="Q177" s="413"/>
      <c r="R177" s="413"/>
      <c r="S177" s="413"/>
      <c r="T177" s="413"/>
      <c r="U177" s="413"/>
      <c r="V177" s="413"/>
      <c r="W177" s="413"/>
      <c r="X177" s="413"/>
      <c r="Y177" s="413"/>
      <c r="Z177" s="413"/>
      <c r="AA177" s="413"/>
      <c r="AB177" s="413"/>
      <c r="AC177" s="413"/>
      <c r="AD177" s="413"/>
      <c r="AE177" s="413"/>
      <c r="AF177" s="413"/>
      <c r="AG177" s="413"/>
    </row>
    <row r="178" spans="1:33" ht="15.75" customHeight="1">
      <c r="A178" s="413"/>
      <c r="B178" s="941"/>
      <c r="C178" s="756"/>
      <c r="D178" s="756"/>
      <c r="E178" s="756"/>
      <c r="F178" s="756"/>
      <c r="G178" s="756"/>
      <c r="H178" s="756"/>
      <c r="I178" s="756"/>
      <c r="J178" s="757"/>
      <c r="K178" s="581"/>
      <c r="L178" s="413"/>
      <c r="M178" s="413"/>
      <c r="N178" s="413"/>
      <c r="O178" s="413"/>
      <c r="P178" s="413"/>
      <c r="Q178" s="413"/>
      <c r="R178" s="413"/>
      <c r="S178" s="413"/>
      <c r="T178" s="413"/>
      <c r="U178" s="413"/>
      <c r="V178" s="413"/>
      <c r="W178" s="413"/>
      <c r="X178" s="413"/>
      <c r="Y178" s="413"/>
      <c r="Z178" s="413"/>
      <c r="AA178" s="413"/>
      <c r="AB178" s="413"/>
      <c r="AC178" s="413"/>
      <c r="AD178" s="413"/>
      <c r="AE178" s="413"/>
      <c r="AF178" s="413"/>
      <c r="AG178" s="413"/>
    </row>
    <row r="179" spans="1:33" ht="15.75" customHeight="1">
      <c r="A179" s="413"/>
      <c r="B179" s="820" t="s">
        <v>466</v>
      </c>
      <c r="C179" s="756"/>
      <c r="D179" s="756"/>
      <c r="E179" s="756"/>
      <c r="F179" s="756"/>
      <c r="G179" s="756"/>
      <c r="H179" s="757"/>
      <c r="I179" s="658">
        <f t="shared" ref="I179:J179" si="2">SUM(I170:I176)</f>
        <v>0.1225</v>
      </c>
      <c r="J179" s="653">
        <f t="shared" si="2"/>
        <v>110.03000000000002</v>
      </c>
      <c r="K179" s="589"/>
      <c r="L179" s="413"/>
      <c r="M179" s="413"/>
      <c r="N179" s="413"/>
      <c r="O179" s="413"/>
      <c r="P179" s="413"/>
      <c r="Q179" s="413"/>
      <c r="R179" s="413"/>
      <c r="S179" s="413"/>
      <c r="T179" s="413"/>
      <c r="U179" s="413"/>
      <c r="V179" s="413"/>
      <c r="W179" s="413"/>
      <c r="X179" s="413"/>
      <c r="Y179" s="413"/>
      <c r="Z179" s="413"/>
      <c r="AA179" s="413"/>
      <c r="AB179" s="413"/>
      <c r="AC179" s="413"/>
      <c r="AD179" s="413"/>
      <c r="AE179" s="413"/>
      <c r="AF179" s="413"/>
      <c r="AG179" s="413"/>
    </row>
    <row r="180" spans="1:33" ht="15.75" customHeight="1">
      <c r="A180" s="413"/>
      <c r="B180" s="942" t="s">
        <v>467</v>
      </c>
      <c r="C180" s="754"/>
      <c r="D180" s="943" t="s">
        <v>468</v>
      </c>
      <c r="E180" s="754"/>
      <c r="F180" s="754"/>
      <c r="G180" s="754"/>
      <c r="H180" s="754"/>
      <c r="I180" s="754"/>
      <c r="J180" s="801"/>
      <c r="K180" s="592"/>
      <c r="L180" s="413"/>
      <c r="M180" s="413"/>
      <c r="N180" s="413"/>
      <c r="O180" s="413"/>
      <c r="P180" s="413"/>
      <c r="Q180" s="413"/>
      <c r="R180" s="413"/>
      <c r="S180" s="413"/>
      <c r="T180" s="413"/>
      <c r="U180" s="413"/>
      <c r="V180" s="413"/>
      <c r="W180" s="413"/>
      <c r="X180" s="413"/>
      <c r="Y180" s="413"/>
      <c r="Z180" s="413"/>
      <c r="AA180" s="413"/>
      <c r="AB180" s="413"/>
      <c r="AC180" s="413"/>
      <c r="AD180" s="413"/>
      <c r="AE180" s="413"/>
      <c r="AF180" s="413"/>
      <c r="AG180" s="413"/>
    </row>
    <row r="181" spans="1:33" ht="15.75" customHeight="1">
      <c r="A181" s="413"/>
      <c r="B181" s="822"/>
      <c r="C181" s="754"/>
      <c r="D181" s="944" t="s">
        <v>469</v>
      </c>
      <c r="E181" s="754"/>
      <c r="F181" s="754"/>
      <c r="G181" s="754"/>
      <c r="H181" s="754"/>
      <c r="I181" s="754"/>
      <c r="J181" s="801"/>
      <c r="K181" s="593"/>
      <c r="L181" s="413"/>
      <c r="M181" s="413"/>
      <c r="N181" s="413"/>
      <c r="O181" s="413"/>
      <c r="P181" s="413"/>
      <c r="Q181" s="413"/>
      <c r="R181" s="413"/>
      <c r="S181" s="413"/>
      <c r="T181" s="413"/>
      <c r="U181" s="413"/>
      <c r="V181" s="413"/>
      <c r="W181" s="413"/>
      <c r="X181" s="413"/>
      <c r="Y181" s="413"/>
      <c r="Z181" s="413"/>
      <c r="AA181" s="413"/>
      <c r="AB181" s="413"/>
      <c r="AC181" s="413"/>
      <c r="AD181" s="413"/>
      <c r="AE181" s="413"/>
      <c r="AF181" s="413"/>
      <c r="AG181" s="413"/>
    </row>
    <row r="182" spans="1:33" ht="15.75" customHeight="1">
      <c r="A182" s="413"/>
      <c r="B182" s="823"/>
      <c r="C182" s="806"/>
      <c r="D182" s="945" t="s">
        <v>470</v>
      </c>
      <c r="E182" s="806"/>
      <c r="F182" s="806"/>
      <c r="G182" s="806"/>
      <c r="H182" s="806"/>
      <c r="I182" s="806"/>
      <c r="J182" s="807"/>
      <c r="K182" s="592"/>
      <c r="L182" s="413"/>
      <c r="M182" s="413"/>
      <c r="N182" s="413"/>
      <c r="O182" s="413"/>
      <c r="P182" s="413"/>
      <c r="Q182" s="413"/>
      <c r="R182" s="413"/>
      <c r="S182" s="413"/>
      <c r="T182" s="413"/>
      <c r="U182" s="413"/>
      <c r="V182" s="413"/>
      <c r="W182" s="413"/>
      <c r="X182" s="413"/>
      <c r="Y182" s="413"/>
      <c r="Z182" s="413"/>
      <c r="AA182" s="413"/>
      <c r="AB182" s="413"/>
      <c r="AC182" s="413"/>
      <c r="AD182" s="413"/>
      <c r="AE182" s="413"/>
      <c r="AF182" s="413"/>
      <c r="AG182" s="413"/>
    </row>
    <row r="183" spans="1:33" ht="15.75" customHeight="1">
      <c r="A183" s="413"/>
      <c r="B183" s="939"/>
      <c r="C183" s="756"/>
      <c r="D183" s="756"/>
      <c r="E183" s="756"/>
      <c r="F183" s="756"/>
      <c r="G183" s="756"/>
      <c r="H183" s="756"/>
      <c r="I183" s="756"/>
      <c r="J183" s="757"/>
      <c r="K183" s="594"/>
      <c r="L183" s="413"/>
      <c r="M183" s="413"/>
      <c r="N183" s="413"/>
      <c r="O183" s="413"/>
      <c r="P183" s="413"/>
      <c r="Q183" s="413"/>
      <c r="R183" s="413"/>
      <c r="S183" s="413"/>
      <c r="T183" s="413"/>
      <c r="U183" s="413"/>
      <c r="V183" s="413"/>
      <c r="W183" s="413"/>
      <c r="X183" s="413"/>
      <c r="Y183" s="413"/>
      <c r="Z183" s="413"/>
      <c r="AA183" s="413"/>
      <c r="AB183" s="413"/>
      <c r="AC183" s="413"/>
      <c r="AD183" s="413"/>
      <c r="AE183" s="413"/>
      <c r="AF183" s="413"/>
      <c r="AG183" s="413"/>
    </row>
    <row r="184" spans="1:33" ht="15.75" customHeight="1">
      <c r="A184" s="413"/>
      <c r="B184" s="828" t="s">
        <v>471</v>
      </c>
      <c r="C184" s="756"/>
      <c r="D184" s="756"/>
      <c r="E184" s="756"/>
      <c r="F184" s="756"/>
      <c r="G184" s="756"/>
      <c r="H184" s="756"/>
      <c r="I184" s="756"/>
      <c r="J184" s="757"/>
      <c r="K184" s="427"/>
      <c r="L184" s="413"/>
      <c r="M184" s="413"/>
      <c r="N184" s="413"/>
      <c r="O184" s="413"/>
      <c r="P184" s="413"/>
      <c r="Q184" s="413"/>
      <c r="R184" s="413"/>
      <c r="S184" s="413"/>
      <c r="T184" s="413"/>
      <c r="U184" s="413"/>
      <c r="V184" s="413"/>
      <c r="W184" s="413"/>
      <c r="X184" s="413"/>
      <c r="Y184" s="413"/>
      <c r="Z184" s="413"/>
      <c r="AA184" s="413"/>
      <c r="AB184" s="413"/>
      <c r="AC184" s="413"/>
      <c r="AD184" s="413"/>
      <c r="AE184" s="413"/>
      <c r="AF184" s="413"/>
      <c r="AG184" s="413"/>
    </row>
    <row r="185" spans="1:33" ht="15.75" customHeight="1">
      <c r="A185" s="413"/>
      <c r="B185" s="941"/>
      <c r="C185" s="756"/>
      <c r="D185" s="756"/>
      <c r="E185" s="756"/>
      <c r="F185" s="756"/>
      <c r="G185" s="756"/>
      <c r="H185" s="756"/>
      <c r="I185" s="756"/>
      <c r="J185" s="757"/>
      <c r="K185" s="581"/>
      <c r="L185" s="413"/>
      <c r="M185" s="413"/>
      <c r="N185" s="413"/>
      <c r="O185" s="413"/>
      <c r="P185" s="413"/>
      <c r="Q185" s="413"/>
      <c r="R185" s="413"/>
      <c r="S185" s="413"/>
      <c r="T185" s="413"/>
      <c r="U185" s="413"/>
      <c r="V185" s="413"/>
      <c r="W185" s="413"/>
      <c r="X185" s="413"/>
      <c r="Y185" s="413"/>
      <c r="Z185" s="413"/>
      <c r="AA185" s="413"/>
      <c r="AB185" s="413"/>
      <c r="AC185" s="413"/>
      <c r="AD185" s="413"/>
      <c r="AE185" s="413"/>
      <c r="AF185" s="413"/>
      <c r="AG185" s="413"/>
    </row>
    <row r="186" spans="1:33" ht="15.75" customHeight="1">
      <c r="A186" s="413"/>
      <c r="B186" s="829" t="s">
        <v>1075</v>
      </c>
      <c r="C186" s="756"/>
      <c r="D186" s="756"/>
      <c r="E186" s="756"/>
      <c r="F186" s="756"/>
      <c r="G186" s="756"/>
      <c r="H186" s="756"/>
      <c r="I186" s="756"/>
      <c r="J186" s="757"/>
      <c r="K186" s="511"/>
      <c r="L186" s="413"/>
      <c r="M186" s="413"/>
      <c r="N186" s="413"/>
      <c r="O186" s="413"/>
      <c r="P186" s="413"/>
      <c r="Q186" s="413"/>
      <c r="R186" s="413"/>
      <c r="S186" s="413"/>
      <c r="T186" s="413"/>
      <c r="U186" s="413"/>
      <c r="V186" s="413"/>
      <c r="W186" s="413"/>
      <c r="X186" s="413"/>
      <c r="Y186" s="413"/>
      <c r="Z186" s="413"/>
      <c r="AA186" s="413"/>
      <c r="AB186" s="413"/>
      <c r="AC186" s="413"/>
      <c r="AD186" s="413"/>
      <c r="AE186" s="413"/>
      <c r="AF186" s="413"/>
      <c r="AG186" s="413"/>
    </row>
    <row r="187" spans="1:33" ht="15.75" customHeight="1">
      <c r="A187" s="413"/>
      <c r="B187" s="830" t="s">
        <v>473</v>
      </c>
      <c r="C187" s="756"/>
      <c r="D187" s="756"/>
      <c r="E187" s="756"/>
      <c r="F187" s="756"/>
      <c r="G187" s="756"/>
      <c r="H187" s="756"/>
      <c r="I187" s="757"/>
      <c r="J187" s="506" t="s">
        <v>370</v>
      </c>
      <c r="K187" s="284"/>
      <c r="L187" s="413"/>
      <c r="M187" s="413"/>
      <c r="N187" s="413"/>
      <c r="O187" s="413"/>
      <c r="P187" s="413"/>
      <c r="Q187" s="413"/>
      <c r="R187" s="413"/>
      <c r="S187" s="413"/>
      <c r="T187" s="413"/>
      <c r="U187" s="413"/>
      <c r="V187" s="413"/>
      <c r="W187" s="413"/>
      <c r="X187" s="413"/>
      <c r="Y187" s="413"/>
      <c r="Z187" s="413"/>
      <c r="AA187" s="413"/>
      <c r="AB187" s="413"/>
      <c r="AC187" s="413"/>
      <c r="AD187" s="413"/>
      <c r="AE187" s="413"/>
      <c r="AF187" s="413"/>
      <c r="AG187" s="413"/>
    </row>
    <row r="188" spans="1:33" ht="15.75" customHeight="1">
      <c r="A188" s="413"/>
      <c r="B188" s="549" t="s">
        <v>264</v>
      </c>
      <c r="C188" s="796" t="s">
        <v>474</v>
      </c>
      <c r="D188" s="756"/>
      <c r="E188" s="756"/>
      <c r="F188" s="756"/>
      <c r="G188" s="756"/>
      <c r="H188" s="756"/>
      <c r="I188" s="756"/>
      <c r="J188" s="484">
        <f>J63</f>
        <v>242.4</v>
      </c>
      <c r="K188" s="478"/>
      <c r="L188" s="413"/>
      <c r="M188" s="413"/>
      <c r="N188" s="413"/>
      <c r="O188" s="413"/>
      <c r="P188" s="413"/>
      <c r="Q188" s="413"/>
      <c r="R188" s="413"/>
      <c r="S188" s="413"/>
      <c r="T188" s="413"/>
      <c r="U188" s="413"/>
      <c r="V188" s="413"/>
      <c r="W188" s="413"/>
      <c r="X188" s="413"/>
      <c r="Y188" s="413"/>
      <c r="Z188" s="413"/>
      <c r="AA188" s="413"/>
      <c r="AB188" s="413"/>
      <c r="AC188" s="413"/>
      <c r="AD188" s="413"/>
      <c r="AE188" s="413"/>
      <c r="AF188" s="413"/>
      <c r="AG188" s="413"/>
    </row>
    <row r="189" spans="1:33" ht="15.75" customHeight="1">
      <c r="A189" s="413"/>
      <c r="B189" s="549" t="s">
        <v>265</v>
      </c>
      <c r="C189" s="796" t="s">
        <v>475</v>
      </c>
      <c r="D189" s="756"/>
      <c r="E189" s="756"/>
      <c r="F189" s="756"/>
      <c r="G189" s="756"/>
      <c r="H189" s="756"/>
      <c r="I189" s="756"/>
      <c r="J189" s="484">
        <f>J115</f>
        <v>408.96999999999997</v>
      </c>
      <c r="K189" s="478"/>
      <c r="L189" s="413"/>
      <c r="M189" s="413"/>
      <c r="N189" s="413"/>
      <c r="O189" s="413"/>
      <c r="P189" s="413"/>
      <c r="Q189" s="413"/>
      <c r="R189" s="413"/>
      <c r="S189" s="413"/>
      <c r="T189" s="413"/>
      <c r="U189" s="413"/>
      <c r="V189" s="413"/>
      <c r="W189" s="413"/>
      <c r="X189" s="413"/>
      <c r="Y189" s="413"/>
      <c r="Z189" s="413"/>
      <c r="AA189" s="413"/>
      <c r="AB189" s="413"/>
      <c r="AC189" s="413"/>
      <c r="AD189" s="413"/>
      <c r="AE189" s="413"/>
      <c r="AF189" s="413"/>
      <c r="AG189" s="413"/>
    </row>
    <row r="190" spans="1:33" ht="15.75" customHeight="1">
      <c r="A190" s="413"/>
      <c r="B190" s="549" t="s">
        <v>266</v>
      </c>
      <c r="C190" s="796" t="s">
        <v>476</v>
      </c>
      <c r="D190" s="756"/>
      <c r="E190" s="756"/>
      <c r="F190" s="756"/>
      <c r="G190" s="756"/>
      <c r="H190" s="756"/>
      <c r="I190" s="756"/>
      <c r="J190" s="484">
        <f>J124</f>
        <v>14.879999999999999</v>
      </c>
      <c r="K190" s="478"/>
      <c r="L190" s="413"/>
      <c r="M190" s="413"/>
      <c r="N190" s="413"/>
      <c r="O190" s="413"/>
      <c r="P190" s="413"/>
      <c r="Q190" s="413"/>
      <c r="R190" s="413"/>
      <c r="S190" s="413"/>
      <c r="T190" s="413"/>
      <c r="U190" s="413"/>
      <c r="V190" s="413"/>
      <c r="W190" s="413"/>
      <c r="X190" s="413"/>
      <c r="Y190" s="413"/>
      <c r="Z190" s="413"/>
      <c r="AA190" s="413"/>
      <c r="AB190" s="413"/>
      <c r="AC190" s="413"/>
      <c r="AD190" s="413"/>
      <c r="AE190" s="413"/>
      <c r="AF190" s="413"/>
      <c r="AG190" s="413"/>
    </row>
    <row r="191" spans="1:33" ht="15.75" customHeight="1">
      <c r="A191" s="413"/>
      <c r="B191" s="549" t="s">
        <v>267</v>
      </c>
      <c r="C191" s="796" t="s">
        <v>477</v>
      </c>
      <c r="D191" s="756"/>
      <c r="E191" s="756"/>
      <c r="F191" s="756"/>
      <c r="G191" s="756"/>
      <c r="H191" s="756"/>
      <c r="I191" s="756"/>
      <c r="J191" s="484">
        <f>J150</f>
        <v>35.240666666666669</v>
      </c>
      <c r="K191" s="478"/>
      <c r="L191" s="413"/>
      <c r="M191" s="413"/>
      <c r="N191" s="413"/>
      <c r="O191" s="413"/>
      <c r="P191" s="413"/>
      <c r="Q191" s="413"/>
      <c r="R191" s="413"/>
      <c r="S191" s="413"/>
      <c r="T191" s="413"/>
      <c r="U191" s="413"/>
      <c r="V191" s="413"/>
      <c r="W191" s="413"/>
      <c r="X191" s="413"/>
      <c r="Y191" s="413"/>
      <c r="Z191" s="413"/>
      <c r="AA191" s="413"/>
      <c r="AB191" s="413"/>
      <c r="AC191" s="413"/>
      <c r="AD191" s="413"/>
      <c r="AE191" s="413"/>
      <c r="AF191" s="413"/>
      <c r="AG191" s="413"/>
    </row>
    <row r="192" spans="1:33" ht="15.75" customHeight="1">
      <c r="A192" s="413"/>
      <c r="B192" s="549" t="s">
        <v>268</v>
      </c>
      <c r="C192" s="796" t="s">
        <v>478</v>
      </c>
      <c r="D192" s="756"/>
      <c r="E192" s="756"/>
      <c r="F192" s="756"/>
      <c r="G192" s="756"/>
      <c r="H192" s="756"/>
      <c r="I192" s="756"/>
      <c r="J192" s="484">
        <f>J157</f>
        <v>0</v>
      </c>
      <c r="K192" s="478"/>
      <c r="L192" s="413"/>
      <c r="M192" s="413"/>
      <c r="N192" s="413"/>
      <c r="O192" s="413"/>
      <c r="P192" s="413"/>
      <c r="Q192" s="413"/>
      <c r="R192" s="413"/>
      <c r="S192" s="413"/>
      <c r="T192" s="413"/>
      <c r="U192" s="413"/>
      <c r="V192" s="413"/>
      <c r="W192" s="413"/>
      <c r="X192" s="413"/>
      <c r="Y192" s="413"/>
      <c r="Z192" s="413"/>
      <c r="AA192" s="413"/>
      <c r="AB192" s="413"/>
      <c r="AC192" s="413"/>
      <c r="AD192" s="413"/>
      <c r="AE192" s="413"/>
      <c r="AF192" s="413"/>
      <c r="AG192" s="413"/>
    </row>
    <row r="193" spans="1:33" ht="15.75" customHeight="1">
      <c r="A193" s="413"/>
      <c r="B193" s="797" t="s">
        <v>479</v>
      </c>
      <c r="C193" s="756"/>
      <c r="D193" s="756"/>
      <c r="E193" s="756"/>
      <c r="F193" s="756"/>
      <c r="G193" s="756"/>
      <c r="H193" s="756"/>
      <c r="I193" s="756"/>
      <c r="J193" s="477">
        <f>ROUND(SUM(J188:J192),2)</f>
        <v>701.49</v>
      </c>
      <c r="K193" s="478"/>
      <c r="L193" s="413"/>
      <c r="M193" s="413"/>
      <c r="N193" s="413"/>
      <c r="O193" s="413"/>
      <c r="P193" s="413"/>
      <c r="Q193" s="413"/>
      <c r="R193" s="413"/>
      <c r="S193" s="413"/>
      <c r="T193" s="413"/>
      <c r="U193" s="413"/>
      <c r="V193" s="413"/>
      <c r="W193" s="413"/>
      <c r="X193" s="413"/>
      <c r="Y193" s="413"/>
      <c r="Z193" s="413"/>
      <c r="AA193" s="413"/>
      <c r="AB193" s="413"/>
      <c r="AC193" s="413"/>
      <c r="AD193" s="413"/>
      <c r="AE193" s="413"/>
      <c r="AF193" s="413"/>
      <c r="AG193" s="413"/>
    </row>
    <row r="194" spans="1:33" ht="15.75" customHeight="1">
      <c r="A194" s="413"/>
      <c r="B194" s="550" t="s">
        <v>269</v>
      </c>
      <c r="C194" s="796" t="s">
        <v>451</v>
      </c>
      <c r="D194" s="756"/>
      <c r="E194" s="756"/>
      <c r="F194" s="756"/>
      <c r="G194" s="756"/>
      <c r="H194" s="756"/>
      <c r="I194" s="756"/>
      <c r="J194" s="484">
        <f>J177</f>
        <v>196.73000000000002</v>
      </c>
      <c r="K194" s="478"/>
      <c r="L194" s="413"/>
      <c r="M194" s="413"/>
      <c r="N194" s="413"/>
      <c r="O194" s="413"/>
      <c r="P194" s="413"/>
      <c r="Q194" s="413"/>
      <c r="R194" s="413"/>
      <c r="S194" s="413"/>
      <c r="T194" s="413"/>
      <c r="U194" s="413"/>
      <c r="V194" s="413"/>
      <c r="W194" s="413"/>
      <c r="X194" s="413"/>
      <c r="Y194" s="413"/>
      <c r="Z194" s="413"/>
      <c r="AA194" s="413"/>
      <c r="AB194" s="413"/>
      <c r="AC194" s="413"/>
      <c r="AD194" s="413"/>
      <c r="AE194" s="413"/>
      <c r="AF194" s="413"/>
      <c r="AG194" s="413"/>
    </row>
    <row r="195" spans="1:33" ht="15.75" customHeight="1">
      <c r="A195" s="413"/>
      <c r="B195" s="797" t="s">
        <v>480</v>
      </c>
      <c r="C195" s="756"/>
      <c r="D195" s="756"/>
      <c r="E195" s="756"/>
      <c r="F195" s="756"/>
      <c r="G195" s="756"/>
      <c r="H195" s="756"/>
      <c r="I195" s="756"/>
      <c r="J195" s="477">
        <f>J193+J194</f>
        <v>898.22</v>
      </c>
      <c r="K195" s="478"/>
      <c r="L195" s="413"/>
      <c r="M195" s="413"/>
      <c r="N195" s="413"/>
      <c r="O195" s="413"/>
      <c r="P195" s="413"/>
      <c r="Q195" s="413"/>
      <c r="R195" s="413"/>
      <c r="S195" s="413"/>
      <c r="T195" s="413"/>
      <c r="U195" s="413"/>
      <c r="V195" s="413"/>
      <c r="W195" s="413"/>
      <c r="X195" s="413"/>
      <c r="Y195" s="413"/>
      <c r="Z195" s="413"/>
      <c r="AA195" s="413"/>
      <c r="AB195" s="413"/>
      <c r="AC195" s="413"/>
      <c r="AD195" s="413"/>
      <c r="AE195" s="413"/>
      <c r="AF195" s="413"/>
      <c r="AG195" s="413"/>
    </row>
    <row r="196" spans="1:33" ht="33.75" customHeight="1">
      <c r="A196" s="413"/>
      <c r="B196" s="798" t="s">
        <v>481</v>
      </c>
      <c r="C196" s="756"/>
      <c r="D196" s="756"/>
      <c r="E196" s="756"/>
      <c r="F196" s="756"/>
      <c r="G196" s="756"/>
      <c r="H196" s="756"/>
      <c r="I196" s="756"/>
      <c r="J196" s="757"/>
      <c r="K196" s="551"/>
      <c r="L196" s="413"/>
      <c r="M196" s="413"/>
      <c r="N196" s="413"/>
      <c r="O196" s="413"/>
      <c r="P196" s="413"/>
      <c r="Q196" s="413"/>
      <c r="R196" s="413"/>
      <c r="S196" s="413"/>
      <c r="T196" s="413"/>
      <c r="U196" s="413"/>
      <c r="V196" s="413"/>
      <c r="W196" s="413"/>
      <c r="X196" s="413"/>
      <c r="Y196" s="413"/>
      <c r="Z196" s="413"/>
      <c r="AA196" s="413"/>
      <c r="AB196" s="413"/>
      <c r="AC196" s="413"/>
      <c r="AD196" s="413"/>
      <c r="AE196" s="413"/>
      <c r="AF196" s="413"/>
      <c r="AG196" s="413"/>
    </row>
    <row r="197" spans="1:33" ht="15.75" customHeight="1">
      <c r="A197" s="413"/>
      <c r="B197" s="886"/>
      <c r="C197" s="756"/>
      <c r="D197" s="756"/>
      <c r="E197" s="756"/>
      <c r="F197" s="756"/>
      <c r="G197" s="756"/>
      <c r="H197" s="756"/>
      <c r="I197" s="756"/>
      <c r="J197" s="757"/>
      <c r="K197" s="552"/>
      <c r="L197" s="413"/>
      <c r="M197" s="413"/>
      <c r="N197" s="413"/>
      <c r="O197" s="413"/>
      <c r="P197" s="413"/>
      <c r="Q197" s="413"/>
      <c r="R197" s="413"/>
      <c r="S197" s="413"/>
      <c r="T197" s="413"/>
      <c r="U197" s="413"/>
      <c r="V197" s="413"/>
      <c r="W197" s="413"/>
      <c r="X197" s="413"/>
      <c r="Y197" s="413"/>
      <c r="Z197" s="413"/>
      <c r="AA197" s="413"/>
      <c r="AB197" s="413"/>
      <c r="AC197" s="413"/>
      <c r="AD197" s="413"/>
      <c r="AE197" s="413"/>
      <c r="AF197" s="413"/>
      <c r="AG197" s="413"/>
    </row>
    <row r="198" spans="1:33" ht="15.75" customHeight="1">
      <c r="A198" s="413"/>
      <c r="B198" s="553"/>
      <c r="C198" s="420"/>
      <c r="D198" s="420"/>
      <c r="E198" s="420"/>
      <c r="F198" s="420"/>
      <c r="G198" s="420"/>
      <c r="H198" s="420"/>
      <c r="I198" s="595"/>
      <c r="J198" s="659"/>
      <c r="K198" s="595"/>
      <c r="L198" s="603"/>
      <c r="M198" s="660"/>
      <c r="N198" s="603"/>
      <c r="O198" s="661"/>
      <c r="P198" s="413"/>
      <c r="Q198" s="413"/>
      <c r="R198" s="413"/>
      <c r="S198" s="413"/>
      <c r="T198" s="413"/>
      <c r="U198" s="413"/>
      <c r="V198" s="413"/>
      <c r="W198" s="413"/>
      <c r="X198" s="413"/>
      <c r="Y198" s="413"/>
      <c r="Z198" s="413"/>
      <c r="AA198" s="413"/>
      <c r="AB198" s="413"/>
      <c r="AC198" s="413"/>
      <c r="AD198" s="413"/>
      <c r="AE198" s="413"/>
      <c r="AF198" s="413"/>
      <c r="AG198" s="413"/>
    </row>
    <row r="199" spans="1:33" ht="15.75" customHeight="1">
      <c r="A199" s="413"/>
      <c r="B199" s="800" t="s">
        <v>482</v>
      </c>
      <c r="C199" s="754"/>
      <c r="D199" s="754"/>
      <c r="E199" s="754"/>
      <c r="F199" s="754"/>
      <c r="G199" s="754"/>
      <c r="H199" s="754"/>
      <c r="I199" s="754"/>
      <c r="J199" s="801"/>
      <c r="K199" s="421"/>
      <c r="L199" s="413"/>
      <c r="M199" s="413"/>
      <c r="N199" s="413"/>
      <c r="O199" s="413"/>
      <c r="P199" s="413"/>
      <c r="Q199" s="413"/>
      <c r="R199" s="413"/>
      <c r="S199" s="413"/>
      <c r="T199" s="413"/>
      <c r="U199" s="413"/>
      <c r="V199" s="413"/>
      <c r="W199" s="413"/>
      <c r="X199" s="413"/>
      <c r="Y199" s="413"/>
      <c r="Z199" s="413"/>
      <c r="AA199" s="413"/>
      <c r="AB199" s="413"/>
      <c r="AC199" s="413"/>
      <c r="AD199" s="413"/>
      <c r="AE199" s="413"/>
      <c r="AF199" s="413"/>
      <c r="AG199" s="413"/>
    </row>
    <row r="200" spans="1:33" ht="45" customHeight="1">
      <c r="A200" s="413"/>
      <c r="B200" s="795" t="s">
        <v>483</v>
      </c>
      <c r="C200" s="756"/>
      <c r="D200" s="756"/>
      <c r="E200" s="757"/>
      <c r="F200" s="795" t="s">
        <v>484</v>
      </c>
      <c r="G200" s="757"/>
      <c r="H200" s="506" t="s">
        <v>485</v>
      </c>
      <c r="I200" s="795" t="s">
        <v>486</v>
      </c>
      <c r="J200" s="757"/>
      <c r="K200" s="284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45" hidden="1" customHeight="1" outlineLevel="1">
      <c r="A201" s="413"/>
      <c r="B201" s="791" t="s">
        <v>487</v>
      </c>
      <c r="C201" s="756"/>
      <c r="D201" s="756"/>
      <c r="E201" s="757"/>
      <c r="F201" s="789">
        <v>0</v>
      </c>
      <c r="G201" s="757"/>
      <c r="H201" s="556">
        <f t="shared" ref="H201:H202" si="3">E201*F201</f>
        <v>0</v>
      </c>
      <c r="I201" s="789">
        <f t="shared" ref="I201:I203" si="4">F201*H201</f>
        <v>0</v>
      </c>
      <c r="J201" s="757"/>
      <c r="K201" s="462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45" hidden="1" customHeight="1" outlineLevel="1">
      <c r="A202" s="413"/>
      <c r="B202" s="791" t="s">
        <v>488</v>
      </c>
      <c r="C202" s="756"/>
      <c r="D202" s="756"/>
      <c r="E202" s="757"/>
      <c r="F202" s="789">
        <v>0</v>
      </c>
      <c r="G202" s="757"/>
      <c r="H202" s="556">
        <f t="shared" si="3"/>
        <v>0</v>
      </c>
      <c r="I202" s="789">
        <f t="shared" si="4"/>
        <v>0</v>
      </c>
      <c r="J202" s="757"/>
      <c r="K202" s="462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45" customHeight="1" collapsed="1">
      <c r="A203" s="413"/>
      <c r="B203" s="792" t="str">
        <f>B3</f>
        <v>A NÃO TEM MAIS POSTOS-88</v>
      </c>
      <c r="C203" s="756"/>
      <c r="D203" s="756"/>
      <c r="E203" s="757"/>
      <c r="F203" s="793">
        <f>J195</f>
        <v>898.22</v>
      </c>
      <c r="G203" s="757"/>
      <c r="H203" s="556">
        <f>I17</f>
        <v>1</v>
      </c>
      <c r="I203" s="789">
        <f t="shared" si="4"/>
        <v>898.22</v>
      </c>
      <c r="J203" s="757"/>
      <c r="K203" s="462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45" hidden="1" customHeight="1" outlineLevel="1">
      <c r="A204" s="413"/>
      <c r="B204" s="791" t="s">
        <v>489</v>
      </c>
      <c r="C204" s="756"/>
      <c r="D204" s="756"/>
      <c r="E204" s="757"/>
      <c r="F204" s="793">
        <v>0</v>
      </c>
      <c r="G204" s="757"/>
      <c r="H204" s="556">
        <f t="shared" ref="H204:I204" si="5">E204*G204</f>
        <v>0</v>
      </c>
      <c r="I204" s="789">
        <f t="shared" si="5"/>
        <v>0</v>
      </c>
      <c r="J204" s="757"/>
      <c r="K204" s="462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45" hidden="1" customHeight="1" outlineLevel="1">
      <c r="A205" s="413"/>
      <c r="B205" s="791" t="s">
        <v>490</v>
      </c>
      <c r="C205" s="756"/>
      <c r="D205" s="756"/>
      <c r="E205" s="757"/>
      <c r="F205" s="793">
        <v>0</v>
      </c>
      <c r="G205" s="757"/>
      <c r="H205" s="556">
        <f t="shared" ref="H205:I205" si="6">E205*G205</f>
        <v>0</v>
      </c>
      <c r="I205" s="789">
        <f t="shared" si="6"/>
        <v>0</v>
      </c>
      <c r="J205" s="757"/>
      <c r="K205" s="462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5.75" hidden="1" customHeight="1" outlineLevel="1">
      <c r="A206" s="413"/>
      <c r="B206" s="816" t="s">
        <v>1076</v>
      </c>
      <c r="C206" s="756"/>
      <c r="D206" s="756"/>
      <c r="E206" s="757"/>
      <c r="F206" s="789">
        <v>0</v>
      </c>
      <c r="G206" s="757"/>
      <c r="H206" s="556">
        <f t="shared" ref="H206:I206" si="7">E206*G206</f>
        <v>0</v>
      </c>
      <c r="I206" s="789">
        <f t="shared" si="7"/>
        <v>0</v>
      </c>
      <c r="J206" s="757"/>
      <c r="K206" s="462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5.75" customHeight="1" collapsed="1">
      <c r="A207" s="413"/>
      <c r="B207" s="912" t="s">
        <v>492</v>
      </c>
      <c r="C207" s="756"/>
      <c r="D207" s="756"/>
      <c r="E207" s="756"/>
      <c r="F207" s="756"/>
      <c r="G207" s="757"/>
      <c r="H207" s="557">
        <f>SUM(H201:H206)</f>
        <v>1</v>
      </c>
      <c r="I207" s="917">
        <f>SUM(I201:J206)</f>
        <v>898.22</v>
      </c>
      <c r="J207" s="757"/>
      <c r="K207" s="596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6.75" customHeight="1">
      <c r="A208" s="413"/>
      <c r="B208" s="913"/>
      <c r="C208" s="803"/>
      <c r="D208" s="803"/>
      <c r="E208" s="803"/>
      <c r="F208" s="803"/>
      <c r="G208" s="803"/>
      <c r="H208" s="803"/>
      <c r="I208" s="803"/>
      <c r="J208" s="804"/>
      <c r="K208" s="58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5.75" customHeight="1">
      <c r="A209" s="413"/>
      <c r="B209" s="805" t="s">
        <v>493</v>
      </c>
      <c r="C209" s="806"/>
      <c r="D209" s="806"/>
      <c r="E209" s="806"/>
      <c r="F209" s="806"/>
      <c r="G209" s="806"/>
      <c r="H209" s="806"/>
      <c r="I209" s="806"/>
      <c r="J209" s="807"/>
      <c r="K209" s="427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6.75" customHeight="1">
      <c r="A210" s="413"/>
      <c r="B210" s="914"/>
      <c r="C210" s="756"/>
      <c r="D210" s="756"/>
      <c r="E210" s="756"/>
      <c r="F210" s="756"/>
      <c r="G210" s="756"/>
      <c r="H210" s="756"/>
      <c r="I210" s="756"/>
      <c r="J210" s="757"/>
      <c r="K210" s="597"/>
      <c r="L210" s="413"/>
      <c r="M210" s="413"/>
      <c r="N210" s="413"/>
      <c r="O210" s="413"/>
      <c r="P210" s="413"/>
      <c r="Q210" s="413"/>
      <c r="R210" s="413"/>
      <c r="S210" s="413"/>
      <c r="T210" s="413"/>
      <c r="U210" s="413"/>
      <c r="V210" s="413"/>
      <c r="W210" s="413"/>
      <c r="X210" s="413"/>
      <c r="Y210" s="413"/>
      <c r="Z210" s="413"/>
      <c r="AA210" s="413"/>
      <c r="AB210" s="413"/>
      <c r="AC210" s="413"/>
      <c r="AD210" s="413"/>
      <c r="AE210" s="413"/>
      <c r="AF210" s="413"/>
      <c r="AG210" s="413"/>
    </row>
    <row r="211" spans="1:33" ht="15.75" customHeight="1">
      <c r="A211" s="413"/>
      <c r="B211" s="808" t="s">
        <v>494</v>
      </c>
      <c r="C211" s="756"/>
      <c r="D211" s="756"/>
      <c r="E211" s="756"/>
      <c r="F211" s="756"/>
      <c r="G211" s="757"/>
      <c r="H211" s="809">
        <f>$I$207</f>
        <v>898.22</v>
      </c>
      <c r="I211" s="756"/>
      <c r="J211" s="757"/>
      <c r="K211" s="559"/>
      <c r="L211" s="413"/>
      <c r="M211" s="413"/>
      <c r="N211" s="413"/>
      <c r="O211" s="413"/>
      <c r="P211" s="413"/>
      <c r="Q211" s="413"/>
      <c r="R211" s="413"/>
      <c r="S211" s="413"/>
      <c r="T211" s="413"/>
      <c r="U211" s="413"/>
      <c r="V211" s="413"/>
      <c r="W211" s="413"/>
      <c r="X211" s="413"/>
      <c r="Y211" s="413"/>
      <c r="Z211" s="413"/>
      <c r="AA211" s="413"/>
      <c r="AB211" s="413"/>
      <c r="AC211" s="413"/>
      <c r="AD211" s="413"/>
      <c r="AE211" s="413"/>
      <c r="AF211" s="413"/>
      <c r="AG211" s="413"/>
    </row>
    <row r="212" spans="1:33" ht="6.75" customHeight="1">
      <c r="A212" s="413"/>
      <c r="B212" s="915"/>
      <c r="C212" s="760"/>
      <c r="D212" s="760"/>
      <c r="E212" s="760"/>
      <c r="F212" s="760"/>
      <c r="G212" s="760"/>
      <c r="H212" s="760"/>
      <c r="I212" s="760"/>
      <c r="J212" s="813"/>
      <c r="K212" s="598"/>
      <c r="L212" s="413"/>
      <c r="M212" s="413"/>
      <c r="N212" s="413"/>
      <c r="O212" s="413"/>
      <c r="P212" s="413"/>
      <c r="Q212" s="413"/>
      <c r="R212" s="413"/>
      <c r="S212" s="413"/>
      <c r="T212" s="413"/>
      <c r="U212" s="413"/>
      <c r="V212" s="413"/>
      <c r="W212" s="413"/>
      <c r="X212" s="413"/>
      <c r="Y212" s="413"/>
      <c r="Z212" s="413"/>
      <c r="AA212" s="413"/>
      <c r="AB212" s="413"/>
      <c r="AC212" s="413"/>
      <c r="AD212" s="413"/>
      <c r="AE212" s="413"/>
      <c r="AF212" s="413"/>
      <c r="AG212" s="413"/>
    </row>
    <row r="213" spans="1:33" ht="15.75" customHeight="1">
      <c r="A213" s="413"/>
      <c r="B213" s="808" t="s">
        <v>495</v>
      </c>
      <c r="C213" s="756"/>
      <c r="D213" s="756"/>
      <c r="E213" s="756"/>
      <c r="F213" s="756"/>
      <c r="G213" s="757"/>
      <c r="H213" s="814">
        <f>$I$11</f>
        <v>20</v>
      </c>
      <c r="I213" s="756"/>
      <c r="J213" s="757"/>
      <c r="K213" s="560"/>
      <c r="L213" s="413"/>
      <c r="M213" s="413"/>
      <c r="N213" s="413"/>
      <c r="O213" s="413"/>
      <c r="P213" s="413"/>
      <c r="Q213" s="413"/>
      <c r="R213" s="413"/>
      <c r="S213" s="413"/>
      <c r="T213" s="413"/>
      <c r="U213" s="413"/>
      <c r="V213" s="413"/>
      <c r="W213" s="413"/>
      <c r="X213" s="413"/>
      <c r="Y213" s="413"/>
      <c r="Z213" s="413"/>
      <c r="AA213" s="413"/>
      <c r="AB213" s="413"/>
      <c r="AC213" s="413"/>
      <c r="AD213" s="413"/>
      <c r="AE213" s="413"/>
      <c r="AF213" s="413"/>
      <c r="AG213" s="413"/>
    </row>
    <row r="214" spans="1:33" ht="6.75" customHeight="1">
      <c r="A214" s="413"/>
      <c r="B214" s="815"/>
      <c r="C214" s="756"/>
      <c r="D214" s="756"/>
      <c r="E214" s="756"/>
      <c r="F214" s="756"/>
      <c r="G214" s="756"/>
      <c r="H214" s="756"/>
      <c r="I214" s="756"/>
      <c r="J214" s="757"/>
      <c r="K214" s="561"/>
      <c r="L214" s="413"/>
      <c r="M214" s="413"/>
      <c r="N214" s="413"/>
      <c r="O214" s="413"/>
      <c r="P214" s="413"/>
      <c r="Q214" s="413"/>
      <c r="R214" s="413"/>
      <c r="S214" s="413"/>
      <c r="T214" s="413"/>
      <c r="U214" s="413"/>
      <c r="V214" s="413"/>
      <c r="W214" s="413"/>
      <c r="X214" s="413"/>
      <c r="Y214" s="413"/>
      <c r="Z214" s="413"/>
      <c r="AA214" s="413"/>
      <c r="AB214" s="413"/>
      <c r="AC214" s="413"/>
      <c r="AD214" s="413"/>
      <c r="AE214" s="413"/>
      <c r="AF214" s="413"/>
      <c r="AG214" s="413"/>
    </row>
    <row r="215" spans="1:33" ht="15.75" customHeight="1">
      <c r="A215" s="413"/>
      <c r="B215" s="808" t="s">
        <v>1077</v>
      </c>
      <c r="C215" s="756"/>
      <c r="D215" s="756"/>
      <c r="E215" s="756"/>
      <c r="F215" s="756"/>
      <c r="G215" s="757"/>
      <c r="H215" s="916">
        <f>ROUND(H211*H213,2)</f>
        <v>17964.400000000001</v>
      </c>
      <c r="I215" s="756"/>
      <c r="J215" s="757"/>
      <c r="K215" s="599"/>
      <c r="L215" s="413"/>
      <c r="M215" s="413"/>
      <c r="N215" s="413"/>
      <c r="O215" s="413"/>
      <c r="P215" s="413"/>
      <c r="Q215" s="413"/>
      <c r="R215" s="413"/>
      <c r="S215" s="413"/>
      <c r="T215" s="413"/>
      <c r="U215" s="413"/>
      <c r="V215" s="413"/>
      <c r="W215" s="413"/>
      <c r="X215" s="413"/>
      <c r="Y215" s="413"/>
      <c r="Z215" s="413"/>
      <c r="AA215" s="413"/>
      <c r="AB215" s="413"/>
      <c r="AC215" s="413"/>
      <c r="AD215" s="413"/>
      <c r="AE215" s="413"/>
      <c r="AF215" s="413"/>
      <c r="AG215" s="413"/>
    </row>
    <row r="216" spans="1:33" ht="6.75" customHeight="1">
      <c r="A216" s="413"/>
      <c r="B216" s="810"/>
      <c r="C216" s="756"/>
      <c r="D216" s="756"/>
      <c r="E216" s="756"/>
      <c r="F216" s="756"/>
      <c r="G216" s="756"/>
      <c r="H216" s="756"/>
      <c r="I216" s="756"/>
      <c r="J216" s="757"/>
      <c r="K216" s="420"/>
      <c r="L216" s="413"/>
      <c r="M216" s="413"/>
      <c r="N216" s="413"/>
      <c r="O216" s="413"/>
      <c r="P216" s="413"/>
      <c r="Q216" s="413"/>
      <c r="R216" s="413"/>
      <c r="S216" s="413"/>
      <c r="T216" s="413"/>
      <c r="U216" s="413"/>
      <c r="V216" s="413"/>
      <c r="W216" s="413"/>
      <c r="X216" s="413"/>
      <c r="Y216" s="413"/>
      <c r="Z216" s="413"/>
      <c r="AA216" s="413"/>
      <c r="AB216" s="413"/>
      <c r="AC216" s="413"/>
      <c r="AD216" s="413"/>
      <c r="AE216" s="413"/>
      <c r="AF216" s="413"/>
      <c r="AG216" s="413"/>
    </row>
    <row r="217" spans="1:33" ht="15.75" customHeight="1">
      <c r="A217" s="413"/>
      <c r="B217" s="413"/>
      <c r="C217" s="413"/>
      <c r="D217" s="413"/>
      <c r="E217" s="413"/>
      <c r="F217" s="413"/>
      <c r="G217" s="413"/>
      <c r="H217" s="413"/>
      <c r="I217" s="413"/>
      <c r="J217" s="413"/>
      <c r="K217" s="413"/>
      <c r="L217" s="413"/>
      <c r="M217" s="413"/>
      <c r="N217" s="413"/>
      <c r="O217" s="413"/>
      <c r="P217" s="413"/>
      <c r="Q217" s="413"/>
      <c r="R217" s="413"/>
      <c r="S217" s="413"/>
      <c r="T217" s="413"/>
      <c r="U217" s="413"/>
      <c r="V217" s="413"/>
      <c r="W217" s="413"/>
      <c r="X217" s="413"/>
      <c r="Y217" s="413"/>
      <c r="Z217" s="413"/>
      <c r="AA217" s="413"/>
      <c r="AB217" s="413"/>
      <c r="AC217" s="413"/>
      <c r="AD217" s="413"/>
      <c r="AE217" s="413"/>
      <c r="AF217" s="413"/>
      <c r="AG217" s="413"/>
    </row>
    <row r="218" spans="1:33" ht="15.75" customHeight="1">
      <c r="A218" s="413"/>
      <c r="B218" s="413"/>
      <c r="C218" s="413"/>
      <c r="D218" s="413"/>
      <c r="E218" s="413"/>
      <c r="F218" s="413"/>
      <c r="G218" s="413"/>
      <c r="H218" s="413"/>
      <c r="I218" s="413"/>
      <c r="J218" s="413"/>
      <c r="K218" s="413"/>
      <c r="L218" s="413"/>
      <c r="M218" s="413"/>
      <c r="N218" s="413"/>
      <c r="O218" s="413"/>
      <c r="P218" s="413"/>
      <c r="Q218" s="413"/>
      <c r="R218" s="413"/>
      <c r="S218" s="413"/>
      <c r="T218" s="413"/>
      <c r="U218" s="413"/>
      <c r="V218" s="413"/>
      <c r="W218" s="413"/>
      <c r="X218" s="413"/>
      <c r="Y218" s="413"/>
      <c r="Z218" s="413"/>
      <c r="AA218" s="413"/>
      <c r="AB218" s="413"/>
      <c r="AC218" s="413"/>
      <c r="AD218" s="413"/>
      <c r="AE218" s="413"/>
      <c r="AF218" s="413"/>
      <c r="AG218" s="413"/>
    </row>
    <row r="219" spans="1:33" ht="15.75" customHeight="1">
      <c r="A219" s="413"/>
      <c r="B219" s="413"/>
      <c r="C219" s="413"/>
      <c r="D219" s="413"/>
      <c r="E219" s="413"/>
      <c r="F219" s="413"/>
      <c r="G219" s="413"/>
      <c r="H219" s="413"/>
      <c r="I219" s="413"/>
      <c r="J219" s="413"/>
      <c r="K219" s="413"/>
      <c r="L219" s="413"/>
      <c r="M219" s="413"/>
      <c r="N219" s="413"/>
      <c r="O219" s="413"/>
      <c r="P219" s="413"/>
      <c r="Q219" s="413"/>
      <c r="R219" s="413"/>
      <c r="S219" s="413"/>
      <c r="T219" s="413"/>
      <c r="U219" s="413"/>
      <c r="V219" s="413"/>
      <c r="W219" s="413"/>
      <c r="X219" s="413"/>
      <c r="Y219" s="413"/>
      <c r="Z219" s="413"/>
      <c r="AA219" s="413"/>
      <c r="AB219" s="413"/>
      <c r="AC219" s="413"/>
      <c r="AD219" s="413"/>
      <c r="AE219" s="413"/>
      <c r="AF219" s="413"/>
      <c r="AG219" s="413"/>
    </row>
    <row r="220" spans="1:33" ht="15.75" customHeight="1">
      <c r="A220" s="413"/>
      <c r="B220" s="413"/>
      <c r="C220" s="413"/>
      <c r="D220" s="413"/>
      <c r="E220" s="413"/>
      <c r="F220" s="413"/>
      <c r="G220" s="413"/>
      <c r="H220" s="413"/>
      <c r="I220" s="413"/>
      <c r="J220" s="413"/>
      <c r="K220" s="413"/>
      <c r="L220" s="413"/>
      <c r="M220" s="413"/>
      <c r="N220" s="413"/>
      <c r="O220" s="413"/>
      <c r="P220" s="413"/>
      <c r="Q220" s="413"/>
      <c r="R220" s="413"/>
      <c r="S220" s="413"/>
      <c r="T220" s="413"/>
      <c r="U220" s="413"/>
      <c r="V220" s="413"/>
      <c r="W220" s="413"/>
      <c r="X220" s="413"/>
      <c r="Y220" s="413"/>
      <c r="Z220" s="413"/>
      <c r="AA220" s="413"/>
      <c r="AB220" s="413"/>
      <c r="AC220" s="413"/>
      <c r="AD220" s="413"/>
      <c r="AE220" s="413"/>
      <c r="AF220" s="413"/>
      <c r="AG220" s="413"/>
    </row>
    <row r="221" spans="1:33" ht="15.75" customHeight="1">
      <c r="A221" s="413"/>
      <c r="B221" s="413"/>
      <c r="C221" s="413"/>
      <c r="D221" s="413"/>
      <c r="E221" s="413"/>
      <c r="F221" s="413"/>
      <c r="G221" s="413"/>
      <c r="H221" s="413"/>
      <c r="I221" s="413"/>
      <c r="J221" s="413"/>
      <c r="K221" s="413"/>
      <c r="L221" s="413"/>
      <c r="M221" s="413"/>
      <c r="N221" s="413"/>
      <c r="O221" s="413"/>
      <c r="P221" s="413"/>
      <c r="Q221" s="413"/>
      <c r="R221" s="413"/>
      <c r="S221" s="413"/>
      <c r="T221" s="413"/>
      <c r="U221" s="413"/>
      <c r="V221" s="413"/>
      <c r="W221" s="413"/>
      <c r="X221" s="413"/>
      <c r="Y221" s="413"/>
      <c r="Z221" s="413"/>
      <c r="AA221" s="413"/>
      <c r="AB221" s="413"/>
      <c r="AC221" s="413"/>
      <c r="AD221" s="413"/>
      <c r="AE221" s="413"/>
      <c r="AF221" s="413"/>
      <c r="AG221" s="413"/>
    </row>
    <row r="222" spans="1:33" ht="15.75" customHeight="1">
      <c r="A222" s="413"/>
      <c r="B222" s="413"/>
      <c r="C222" s="413"/>
      <c r="D222" s="413"/>
      <c r="E222" s="413"/>
      <c r="F222" s="413"/>
      <c r="G222" s="413"/>
      <c r="H222" s="413"/>
      <c r="I222" s="413"/>
      <c r="J222" s="413"/>
      <c r="K222" s="413"/>
      <c r="L222" s="413"/>
      <c r="M222" s="413"/>
      <c r="N222" s="413"/>
      <c r="O222" s="413"/>
      <c r="P222" s="413"/>
      <c r="Q222" s="413"/>
      <c r="R222" s="413"/>
      <c r="S222" s="413"/>
      <c r="T222" s="413"/>
      <c r="U222" s="413"/>
      <c r="V222" s="413"/>
      <c r="W222" s="413"/>
      <c r="X222" s="413"/>
      <c r="Y222" s="413"/>
      <c r="Z222" s="413"/>
      <c r="AA222" s="413"/>
      <c r="AB222" s="413"/>
      <c r="AC222" s="413"/>
      <c r="AD222" s="413"/>
      <c r="AE222" s="413"/>
      <c r="AF222" s="413"/>
      <c r="AG222" s="413"/>
    </row>
    <row r="223" spans="1:33" ht="15.75" customHeight="1">
      <c r="A223" s="413"/>
      <c r="B223" s="413"/>
      <c r="C223" s="413"/>
      <c r="D223" s="413"/>
      <c r="E223" s="413"/>
      <c r="F223" s="413"/>
      <c r="G223" s="413"/>
      <c r="H223" s="413"/>
      <c r="I223" s="413"/>
      <c r="J223" s="413"/>
      <c r="K223" s="413"/>
      <c r="L223" s="413"/>
      <c r="M223" s="413"/>
      <c r="N223" s="413"/>
      <c r="O223" s="413"/>
      <c r="P223" s="413"/>
      <c r="Q223" s="413"/>
      <c r="R223" s="413"/>
      <c r="S223" s="413"/>
      <c r="T223" s="413"/>
      <c r="U223" s="413"/>
      <c r="V223" s="413"/>
      <c r="W223" s="413"/>
      <c r="X223" s="413"/>
      <c r="Y223" s="413"/>
      <c r="Z223" s="413"/>
      <c r="AA223" s="413"/>
      <c r="AB223" s="413"/>
      <c r="AC223" s="413"/>
      <c r="AD223" s="413"/>
      <c r="AE223" s="413"/>
      <c r="AF223" s="413"/>
      <c r="AG223" s="413"/>
    </row>
    <row r="224" spans="1:33" ht="15.75" customHeight="1">
      <c r="A224" s="413"/>
      <c r="B224" s="413"/>
      <c r="C224" s="413"/>
      <c r="D224" s="413"/>
      <c r="E224" s="413"/>
      <c r="F224" s="413"/>
      <c r="G224" s="413"/>
      <c r="H224" s="413"/>
      <c r="I224" s="413"/>
      <c r="J224" s="413"/>
      <c r="K224" s="413"/>
      <c r="L224" s="413"/>
      <c r="M224" s="413"/>
      <c r="N224" s="413"/>
      <c r="O224" s="413"/>
      <c r="P224" s="413"/>
      <c r="Q224" s="413"/>
      <c r="R224" s="413"/>
      <c r="S224" s="413"/>
      <c r="T224" s="413"/>
      <c r="U224" s="413"/>
      <c r="V224" s="413"/>
      <c r="W224" s="413"/>
      <c r="X224" s="413"/>
      <c r="Y224" s="413"/>
      <c r="Z224" s="413"/>
      <c r="AA224" s="413"/>
      <c r="AB224" s="413"/>
      <c r="AC224" s="413"/>
      <c r="AD224" s="413"/>
      <c r="AE224" s="413"/>
      <c r="AF224" s="413"/>
      <c r="AG224" s="413"/>
    </row>
    <row r="225" spans="1:33" ht="15.75" customHeight="1">
      <c r="A225" s="413"/>
      <c r="B225" s="413"/>
      <c r="C225" s="413"/>
      <c r="D225" s="413"/>
      <c r="E225" s="413"/>
      <c r="F225" s="413"/>
      <c r="G225" s="413"/>
      <c r="H225" s="413"/>
      <c r="I225" s="413"/>
      <c r="J225" s="413"/>
      <c r="K225" s="413"/>
      <c r="L225" s="413"/>
      <c r="M225" s="413"/>
      <c r="N225" s="413"/>
      <c r="O225" s="413"/>
      <c r="P225" s="413"/>
      <c r="Q225" s="413"/>
      <c r="R225" s="413"/>
      <c r="S225" s="413"/>
      <c r="T225" s="413"/>
      <c r="U225" s="413"/>
      <c r="V225" s="413"/>
      <c r="W225" s="413"/>
      <c r="X225" s="413"/>
      <c r="Y225" s="413"/>
      <c r="Z225" s="413"/>
      <c r="AA225" s="413"/>
      <c r="AB225" s="413"/>
      <c r="AC225" s="413"/>
      <c r="AD225" s="413"/>
      <c r="AE225" s="413"/>
      <c r="AF225" s="413"/>
      <c r="AG225" s="413"/>
    </row>
    <row r="226" spans="1:33" ht="15.75" customHeight="1">
      <c r="A226" s="413"/>
      <c r="B226" s="413"/>
      <c r="C226" s="413"/>
      <c r="D226" s="413"/>
      <c r="E226" s="413"/>
      <c r="F226" s="413"/>
      <c r="G226" s="413"/>
      <c r="H226" s="413"/>
      <c r="I226" s="413"/>
      <c r="J226" s="413"/>
      <c r="K226" s="413"/>
      <c r="L226" s="413"/>
      <c r="M226" s="413"/>
      <c r="N226" s="413"/>
      <c r="O226" s="413"/>
      <c r="P226" s="413"/>
      <c r="Q226" s="413"/>
      <c r="R226" s="413"/>
      <c r="S226" s="413"/>
      <c r="T226" s="413"/>
      <c r="U226" s="413"/>
      <c r="V226" s="413"/>
      <c r="W226" s="413"/>
      <c r="X226" s="413"/>
      <c r="Y226" s="413"/>
      <c r="Z226" s="413"/>
      <c r="AA226" s="413"/>
      <c r="AB226" s="413"/>
      <c r="AC226" s="413"/>
      <c r="AD226" s="413"/>
      <c r="AE226" s="413"/>
      <c r="AF226" s="413"/>
      <c r="AG226" s="413"/>
    </row>
    <row r="227" spans="1:33" ht="15.75" customHeight="1">
      <c r="A227" s="413"/>
      <c r="B227" s="413"/>
      <c r="C227" s="413"/>
      <c r="D227" s="413"/>
      <c r="E227" s="413"/>
      <c r="F227" s="413"/>
      <c r="G227" s="413"/>
      <c r="H227" s="413"/>
      <c r="I227" s="413"/>
      <c r="J227" s="413"/>
      <c r="K227" s="413"/>
      <c r="L227" s="413"/>
      <c r="M227" s="413"/>
      <c r="N227" s="413"/>
      <c r="O227" s="413"/>
      <c r="P227" s="413"/>
      <c r="Q227" s="413"/>
      <c r="R227" s="413"/>
      <c r="S227" s="413"/>
      <c r="T227" s="413"/>
      <c r="U227" s="413"/>
      <c r="V227" s="413"/>
      <c r="W227" s="413"/>
      <c r="X227" s="413"/>
      <c r="Y227" s="413"/>
      <c r="Z227" s="413"/>
      <c r="AA227" s="413"/>
      <c r="AB227" s="413"/>
      <c r="AC227" s="413"/>
      <c r="AD227" s="413"/>
      <c r="AE227" s="413"/>
      <c r="AF227" s="413"/>
      <c r="AG227" s="413"/>
    </row>
    <row r="228" spans="1:33" ht="15.75" customHeight="1">
      <c r="A228" s="413"/>
      <c r="B228" s="413"/>
      <c r="C228" s="413"/>
      <c r="D228" s="413"/>
      <c r="E228" s="413"/>
      <c r="F228" s="413"/>
      <c r="G228" s="413"/>
      <c r="H228" s="413"/>
      <c r="I228" s="413"/>
      <c r="J228" s="413"/>
      <c r="K228" s="413"/>
      <c r="L228" s="413"/>
      <c r="M228" s="413"/>
      <c r="N228" s="413"/>
      <c r="O228" s="413"/>
      <c r="P228" s="413"/>
      <c r="Q228" s="413"/>
      <c r="R228" s="413"/>
      <c r="S228" s="413"/>
      <c r="T228" s="413"/>
      <c r="U228" s="413"/>
      <c r="V228" s="413"/>
      <c r="W228" s="413"/>
      <c r="X228" s="413"/>
      <c r="Y228" s="413"/>
      <c r="Z228" s="413"/>
      <c r="AA228" s="413"/>
      <c r="AB228" s="413"/>
      <c r="AC228" s="413"/>
      <c r="AD228" s="413"/>
      <c r="AE228" s="413"/>
      <c r="AF228" s="413"/>
      <c r="AG228" s="413"/>
    </row>
    <row r="229" spans="1:33" ht="15.75" customHeight="1">
      <c r="A229" s="413"/>
      <c r="B229" s="413"/>
      <c r="C229" s="413"/>
      <c r="D229" s="413"/>
      <c r="E229" s="413"/>
      <c r="F229" s="413"/>
      <c r="G229" s="413"/>
      <c r="H229" s="413"/>
      <c r="I229" s="413"/>
      <c r="J229" s="413"/>
      <c r="K229" s="413"/>
      <c r="L229" s="413"/>
      <c r="M229" s="413"/>
      <c r="N229" s="413"/>
      <c r="O229" s="413"/>
      <c r="P229" s="413"/>
      <c r="Q229" s="413"/>
      <c r="R229" s="413"/>
      <c r="S229" s="413"/>
      <c r="T229" s="413"/>
      <c r="U229" s="413"/>
      <c r="V229" s="413"/>
      <c r="W229" s="413"/>
      <c r="X229" s="413"/>
      <c r="Y229" s="413"/>
      <c r="Z229" s="413"/>
      <c r="AA229" s="413"/>
      <c r="AB229" s="413"/>
      <c r="AC229" s="413"/>
      <c r="AD229" s="413"/>
      <c r="AE229" s="413"/>
      <c r="AF229" s="413"/>
      <c r="AG229" s="413"/>
    </row>
    <row r="230" spans="1:33" ht="15.75" customHeight="1">
      <c r="A230" s="413"/>
      <c r="B230" s="413"/>
      <c r="C230" s="413"/>
      <c r="D230" s="413"/>
      <c r="E230" s="413"/>
      <c r="F230" s="413"/>
      <c r="G230" s="413"/>
      <c r="H230" s="413"/>
      <c r="I230" s="413"/>
      <c r="J230" s="413"/>
      <c r="K230" s="413"/>
      <c r="L230" s="413"/>
      <c r="M230" s="413"/>
      <c r="N230" s="413"/>
      <c r="O230" s="413"/>
      <c r="P230" s="413"/>
      <c r="Q230" s="413"/>
      <c r="R230" s="413"/>
      <c r="S230" s="413"/>
      <c r="T230" s="413"/>
      <c r="U230" s="413"/>
      <c r="V230" s="413"/>
      <c r="W230" s="413"/>
      <c r="X230" s="413"/>
      <c r="Y230" s="413"/>
      <c r="Z230" s="413"/>
      <c r="AA230" s="413"/>
      <c r="AB230" s="413"/>
      <c r="AC230" s="413"/>
      <c r="AD230" s="413"/>
      <c r="AE230" s="413"/>
      <c r="AF230" s="413"/>
      <c r="AG230" s="413"/>
    </row>
    <row r="231" spans="1:33" ht="15.75" customHeight="1">
      <c r="A231" s="413"/>
      <c r="B231" s="413"/>
      <c r="C231" s="413"/>
      <c r="D231" s="413"/>
      <c r="E231" s="413"/>
      <c r="F231" s="413"/>
      <c r="G231" s="413"/>
      <c r="H231" s="413"/>
      <c r="I231" s="413"/>
      <c r="J231" s="413"/>
      <c r="K231" s="413"/>
      <c r="L231" s="413"/>
      <c r="M231" s="413"/>
      <c r="N231" s="413"/>
      <c r="O231" s="413"/>
      <c r="P231" s="413"/>
      <c r="Q231" s="413"/>
      <c r="R231" s="413"/>
      <c r="S231" s="413"/>
      <c r="T231" s="413"/>
      <c r="U231" s="413"/>
      <c r="V231" s="413"/>
      <c r="W231" s="413"/>
      <c r="X231" s="413"/>
      <c r="Y231" s="413"/>
      <c r="Z231" s="413"/>
      <c r="AA231" s="413"/>
      <c r="AB231" s="413"/>
      <c r="AC231" s="413"/>
      <c r="AD231" s="413"/>
      <c r="AE231" s="413"/>
      <c r="AF231" s="413"/>
      <c r="AG231" s="413"/>
    </row>
    <row r="232" spans="1:33" ht="15.75" customHeight="1">
      <c r="A232" s="413"/>
      <c r="B232" s="413"/>
      <c r="C232" s="413"/>
      <c r="D232" s="413"/>
      <c r="E232" s="413"/>
      <c r="F232" s="413"/>
      <c r="G232" s="413"/>
      <c r="H232" s="413"/>
      <c r="I232" s="413"/>
      <c r="J232" s="413"/>
      <c r="K232" s="413"/>
      <c r="L232" s="413"/>
      <c r="M232" s="413"/>
      <c r="N232" s="413"/>
      <c r="O232" s="413"/>
      <c r="P232" s="413"/>
      <c r="Q232" s="413"/>
      <c r="R232" s="413"/>
      <c r="S232" s="413"/>
      <c r="T232" s="413"/>
      <c r="U232" s="413"/>
      <c r="V232" s="413"/>
      <c r="W232" s="413"/>
      <c r="X232" s="413"/>
      <c r="Y232" s="413"/>
      <c r="Z232" s="413"/>
      <c r="AA232" s="413"/>
      <c r="AB232" s="413"/>
      <c r="AC232" s="413"/>
      <c r="AD232" s="413"/>
      <c r="AE232" s="413"/>
      <c r="AF232" s="413"/>
      <c r="AG232" s="413"/>
    </row>
    <row r="233" spans="1:33" ht="15.75" customHeight="1">
      <c r="A233" s="413"/>
      <c r="B233" s="413"/>
      <c r="C233" s="413"/>
      <c r="D233" s="413"/>
      <c r="E233" s="413"/>
      <c r="F233" s="413"/>
      <c r="G233" s="413"/>
      <c r="H233" s="413"/>
      <c r="I233" s="413"/>
      <c r="J233" s="413"/>
      <c r="K233" s="413"/>
      <c r="L233" s="413"/>
      <c r="M233" s="413"/>
      <c r="N233" s="413"/>
      <c r="O233" s="413"/>
      <c r="P233" s="413"/>
      <c r="Q233" s="413"/>
      <c r="R233" s="413"/>
      <c r="S233" s="413"/>
      <c r="T233" s="413"/>
      <c r="U233" s="413"/>
      <c r="V233" s="413"/>
      <c r="W233" s="413"/>
      <c r="X233" s="413"/>
      <c r="Y233" s="413"/>
      <c r="Z233" s="413"/>
      <c r="AA233" s="413"/>
      <c r="AB233" s="413"/>
      <c r="AC233" s="413"/>
      <c r="AD233" s="413"/>
      <c r="AE233" s="413"/>
      <c r="AF233" s="413"/>
      <c r="AG233" s="413"/>
    </row>
    <row r="234" spans="1:33" ht="15.75" customHeight="1">
      <c r="A234" s="413"/>
      <c r="B234" s="413"/>
      <c r="C234" s="413"/>
      <c r="D234" s="413"/>
      <c r="E234" s="413"/>
      <c r="F234" s="413"/>
      <c r="G234" s="413"/>
      <c r="H234" s="413"/>
      <c r="I234" s="413"/>
      <c r="J234" s="413"/>
      <c r="K234" s="413"/>
      <c r="L234" s="413"/>
      <c r="M234" s="413"/>
      <c r="N234" s="413"/>
      <c r="O234" s="413"/>
      <c r="P234" s="413"/>
      <c r="Q234" s="413"/>
      <c r="R234" s="413"/>
      <c r="S234" s="413"/>
      <c r="T234" s="413"/>
      <c r="U234" s="413"/>
      <c r="V234" s="413"/>
      <c r="W234" s="413"/>
      <c r="X234" s="413"/>
      <c r="Y234" s="413"/>
      <c r="Z234" s="413"/>
      <c r="AA234" s="413"/>
      <c r="AB234" s="413"/>
      <c r="AC234" s="413"/>
      <c r="AD234" s="413"/>
      <c r="AE234" s="413"/>
      <c r="AF234" s="413"/>
      <c r="AG234" s="413"/>
    </row>
    <row r="235" spans="1:33" ht="15.75" customHeight="1">
      <c r="A235" s="413"/>
      <c r="B235" s="413"/>
      <c r="C235" s="413"/>
      <c r="D235" s="413"/>
      <c r="E235" s="413"/>
      <c r="F235" s="413"/>
      <c r="G235" s="413"/>
      <c r="H235" s="413"/>
      <c r="I235" s="413"/>
      <c r="J235" s="413"/>
      <c r="K235" s="413"/>
      <c r="L235" s="413"/>
      <c r="M235" s="413"/>
      <c r="N235" s="413"/>
      <c r="O235" s="413"/>
      <c r="P235" s="413"/>
      <c r="Q235" s="413"/>
      <c r="R235" s="413"/>
      <c r="S235" s="413"/>
      <c r="T235" s="413"/>
      <c r="U235" s="413"/>
      <c r="V235" s="413"/>
      <c r="W235" s="413"/>
      <c r="X235" s="413"/>
      <c r="Y235" s="413"/>
      <c r="Z235" s="413"/>
      <c r="AA235" s="413"/>
      <c r="AB235" s="413"/>
      <c r="AC235" s="413"/>
      <c r="AD235" s="413"/>
      <c r="AE235" s="413"/>
      <c r="AF235" s="413"/>
      <c r="AG235" s="413"/>
    </row>
    <row r="236" spans="1:33" ht="15.75" customHeight="1">
      <c r="A236" s="413"/>
      <c r="B236" s="413"/>
      <c r="C236" s="413"/>
      <c r="D236" s="413"/>
      <c r="E236" s="413"/>
      <c r="F236" s="413"/>
      <c r="G236" s="413"/>
      <c r="H236" s="413"/>
      <c r="I236" s="413"/>
      <c r="J236" s="413"/>
      <c r="K236" s="413"/>
      <c r="L236" s="413"/>
      <c r="M236" s="413"/>
      <c r="N236" s="413"/>
      <c r="O236" s="413"/>
      <c r="P236" s="413"/>
      <c r="Q236" s="413"/>
      <c r="R236" s="413"/>
      <c r="S236" s="413"/>
      <c r="T236" s="413"/>
      <c r="U236" s="413"/>
      <c r="V236" s="413"/>
      <c r="W236" s="413"/>
      <c r="X236" s="413"/>
      <c r="Y236" s="413"/>
      <c r="Z236" s="413"/>
      <c r="AA236" s="413"/>
      <c r="AB236" s="413"/>
      <c r="AC236" s="413"/>
      <c r="AD236" s="413"/>
      <c r="AE236" s="413"/>
      <c r="AF236" s="413"/>
      <c r="AG236" s="413"/>
    </row>
    <row r="237" spans="1:33" ht="15.75" customHeight="1">
      <c r="A237" s="413"/>
      <c r="B237" s="413"/>
      <c r="C237" s="413"/>
      <c r="D237" s="413"/>
      <c r="E237" s="413"/>
      <c r="F237" s="413"/>
      <c r="G237" s="413"/>
      <c r="H237" s="413"/>
      <c r="I237" s="413"/>
      <c r="J237" s="413"/>
      <c r="K237" s="413"/>
      <c r="L237" s="413"/>
      <c r="M237" s="413"/>
      <c r="N237" s="413"/>
      <c r="O237" s="413"/>
      <c r="P237" s="413"/>
      <c r="Q237" s="413"/>
      <c r="R237" s="413"/>
      <c r="S237" s="413"/>
      <c r="T237" s="413"/>
      <c r="U237" s="413"/>
      <c r="V237" s="413"/>
      <c r="W237" s="413"/>
      <c r="X237" s="413"/>
      <c r="Y237" s="413"/>
      <c r="Z237" s="413"/>
      <c r="AA237" s="413"/>
      <c r="AB237" s="413"/>
      <c r="AC237" s="413"/>
      <c r="AD237" s="413"/>
      <c r="AE237" s="413"/>
      <c r="AF237" s="413"/>
      <c r="AG237" s="413"/>
    </row>
    <row r="238" spans="1:33" ht="15.75" customHeight="1">
      <c r="A238" s="413"/>
      <c r="B238" s="413"/>
      <c r="C238" s="413"/>
      <c r="D238" s="413"/>
      <c r="E238" s="413"/>
      <c r="F238" s="413"/>
      <c r="G238" s="413"/>
      <c r="H238" s="413"/>
      <c r="I238" s="413"/>
      <c r="J238" s="413"/>
      <c r="K238" s="413"/>
      <c r="L238" s="413"/>
      <c r="M238" s="413"/>
      <c r="N238" s="413"/>
      <c r="O238" s="413"/>
      <c r="P238" s="413"/>
      <c r="Q238" s="413"/>
      <c r="R238" s="413"/>
      <c r="S238" s="413"/>
      <c r="T238" s="413"/>
      <c r="U238" s="413"/>
      <c r="V238" s="413"/>
      <c r="W238" s="413"/>
      <c r="X238" s="413"/>
      <c r="Y238" s="413"/>
      <c r="Z238" s="413"/>
      <c r="AA238" s="413"/>
      <c r="AB238" s="413"/>
      <c r="AC238" s="413"/>
      <c r="AD238" s="413"/>
      <c r="AE238" s="413"/>
      <c r="AF238" s="413"/>
      <c r="AG238" s="413"/>
    </row>
    <row r="239" spans="1:33" ht="15.75" customHeight="1">
      <c r="A239" s="413"/>
      <c r="B239" s="413"/>
      <c r="C239" s="413"/>
      <c r="D239" s="413"/>
      <c r="E239" s="413"/>
      <c r="F239" s="413"/>
      <c r="G239" s="413"/>
      <c r="H239" s="413"/>
      <c r="I239" s="413"/>
      <c r="J239" s="413"/>
      <c r="K239" s="413"/>
      <c r="L239" s="413"/>
      <c r="M239" s="413"/>
      <c r="N239" s="413"/>
      <c r="O239" s="413"/>
      <c r="P239" s="413"/>
      <c r="Q239" s="413"/>
      <c r="R239" s="413"/>
      <c r="S239" s="413"/>
      <c r="T239" s="413"/>
      <c r="U239" s="413"/>
      <c r="V239" s="413"/>
      <c r="W239" s="413"/>
      <c r="X239" s="413"/>
      <c r="Y239" s="413"/>
      <c r="Z239" s="413"/>
      <c r="AA239" s="413"/>
      <c r="AB239" s="413"/>
      <c r="AC239" s="413"/>
      <c r="AD239" s="413"/>
      <c r="AE239" s="413"/>
      <c r="AF239" s="413"/>
      <c r="AG239" s="413"/>
    </row>
    <row r="240" spans="1:33" ht="15.75" customHeight="1">
      <c r="A240" s="413"/>
      <c r="B240" s="413"/>
      <c r="C240" s="413"/>
      <c r="D240" s="413"/>
      <c r="E240" s="413"/>
      <c r="F240" s="413"/>
      <c r="G240" s="413"/>
      <c r="H240" s="413"/>
      <c r="I240" s="413"/>
      <c r="J240" s="413"/>
      <c r="K240" s="413"/>
      <c r="L240" s="413"/>
      <c r="M240" s="413"/>
      <c r="N240" s="413"/>
      <c r="O240" s="413"/>
      <c r="P240" s="413"/>
      <c r="Q240" s="413"/>
      <c r="R240" s="413"/>
      <c r="S240" s="413"/>
      <c r="T240" s="413"/>
      <c r="U240" s="413"/>
      <c r="V240" s="413"/>
      <c r="W240" s="413"/>
      <c r="X240" s="413"/>
      <c r="Y240" s="413"/>
      <c r="Z240" s="413"/>
      <c r="AA240" s="413"/>
      <c r="AB240" s="413"/>
      <c r="AC240" s="413"/>
      <c r="AD240" s="413"/>
      <c r="AE240" s="413"/>
      <c r="AF240" s="413"/>
      <c r="AG240" s="413"/>
    </row>
    <row r="241" spans="1:33" ht="15.75" customHeight="1">
      <c r="A241" s="413"/>
      <c r="B241" s="413"/>
      <c r="C241" s="413"/>
      <c r="D241" s="413"/>
      <c r="E241" s="413"/>
      <c r="F241" s="413"/>
      <c r="G241" s="413"/>
      <c r="H241" s="413"/>
      <c r="I241" s="413"/>
      <c r="J241" s="413"/>
      <c r="K241" s="413"/>
      <c r="L241" s="413"/>
      <c r="M241" s="413"/>
      <c r="N241" s="413"/>
      <c r="O241" s="413"/>
      <c r="P241" s="413"/>
      <c r="Q241" s="413"/>
      <c r="R241" s="413"/>
      <c r="S241" s="413"/>
      <c r="T241" s="413"/>
      <c r="U241" s="413"/>
      <c r="V241" s="413"/>
      <c r="W241" s="413"/>
      <c r="X241" s="413"/>
      <c r="Y241" s="413"/>
      <c r="Z241" s="413"/>
      <c r="AA241" s="413"/>
      <c r="AB241" s="413"/>
      <c r="AC241" s="413"/>
      <c r="AD241" s="413"/>
      <c r="AE241" s="413"/>
      <c r="AF241" s="413"/>
      <c r="AG241" s="413"/>
    </row>
    <row r="242" spans="1:33" ht="15.75" customHeight="1">
      <c r="A242" s="413"/>
      <c r="B242" s="413"/>
      <c r="C242" s="413"/>
      <c r="D242" s="413"/>
      <c r="E242" s="413"/>
      <c r="F242" s="413"/>
      <c r="G242" s="413"/>
      <c r="H242" s="413"/>
      <c r="I242" s="413"/>
      <c r="J242" s="413"/>
      <c r="K242" s="413"/>
      <c r="L242" s="413"/>
      <c r="M242" s="413"/>
      <c r="N242" s="413"/>
      <c r="O242" s="413"/>
      <c r="P242" s="413"/>
      <c r="Q242" s="413"/>
      <c r="R242" s="413"/>
      <c r="S242" s="413"/>
      <c r="T242" s="413"/>
      <c r="U242" s="413"/>
      <c r="V242" s="413"/>
      <c r="W242" s="413"/>
      <c r="X242" s="413"/>
      <c r="Y242" s="413"/>
      <c r="Z242" s="413"/>
      <c r="AA242" s="413"/>
      <c r="AB242" s="413"/>
      <c r="AC242" s="413"/>
      <c r="AD242" s="413"/>
      <c r="AE242" s="413"/>
      <c r="AF242" s="413"/>
      <c r="AG242" s="413"/>
    </row>
    <row r="243" spans="1:33" ht="15.75" customHeight="1">
      <c r="A243" s="413"/>
      <c r="B243" s="413"/>
      <c r="C243" s="413"/>
      <c r="D243" s="413"/>
      <c r="E243" s="413"/>
      <c r="F243" s="413"/>
      <c r="G243" s="413"/>
      <c r="H243" s="413"/>
      <c r="I243" s="413"/>
      <c r="J243" s="413"/>
      <c r="K243" s="413"/>
      <c r="L243" s="413"/>
      <c r="M243" s="413"/>
      <c r="N243" s="413"/>
      <c r="O243" s="413"/>
      <c r="P243" s="413"/>
      <c r="Q243" s="413"/>
      <c r="R243" s="413"/>
      <c r="S243" s="413"/>
      <c r="T243" s="413"/>
      <c r="U243" s="413"/>
      <c r="V243" s="413"/>
      <c r="W243" s="413"/>
      <c r="X243" s="413"/>
      <c r="Y243" s="413"/>
      <c r="Z243" s="413"/>
      <c r="AA243" s="413"/>
      <c r="AB243" s="413"/>
      <c r="AC243" s="413"/>
      <c r="AD243" s="413"/>
      <c r="AE243" s="413"/>
      <c r="AF243" s="413"/>
      <c r="AG243" s="413"/>
    </row>
    <row r="244" spans="1:33" ht="15.75" customHeight="1">
      <c r="A244" s="413"/>
      <c r="B244" s="413"/>
      <c r="C244" s="413"/>
      <c r="D244" s="413"/>
      <c r="E244" s="413"/>
      <c r="F244" s="413"/>
      <c r="G244" s="413"/>
      <c r="H244" s="413"/>
      <c r="I244" s="413"/>
      <c r="J244" s="413"/>
      <c r="K244" s="413"/>
      <c r="L244" s="413"/>
      <c r="M244" s="413"/>
      <c r="N244" s="413"/>
      <c r="O244" s="413"/>
      <c r="P244" s="413"/>
      <c r="Q244" s="413"/>
      <c r="R244" s="413"/>
      <c r="S244" s="413"/>
      <c r="T244" s="413"/>
      <c r="U244" s="413"/>
      <c r="V244" s="413"/>
      <c r="W244" s="413"/>
      <c r="X244" s="413"/>
      <c r="Y244" s="413"/>
      <c r="Z244" s="413"/>
      <c r="AA244" s="413"/>
      <c r="AB244" s="413"/>
      <c r="AC244" s="413"/>
      <c r="AD244" s="413"/>
      <c r="AE244" s="413"/>
      <c r="AF244" s="413"/>
      <c r="AG244" s="413"/>
    </row>
    <row r="245" spans="1:33" ht="15.75" customHeight="1">
      <c r="A245" s="413"/>
      <c r="B245" s="413"/>
      <c r="C245" s="413"/>
      <c r="D245" s="413"/>
      <c r="E245" s="413"/>
      <c r="F245" s="413"/>
      <c r="G245" s="413"/>
      <c r="H245" s="413"/>
      <c r="I245" s="413"/>
      <c r="J245" s="413"/>
      <c r="K245" s="413"/>
      <c r="L245" s="413"/>
      <c r="M245" s="413"/>
      <c r="N245" s="413"/>
      <c r="O245" s="413"/>
      <c r="P245" s="413"/>
      <c r="Q245" s="413"/>
      <c r="R245" s="413"/>
      <c r="S245" s="413"/>
      <c r="T245" s="413"/>
      <c r="U245" s="413"/>
      <c r="V245" s="413"/>
      <c r="W245" s="413"/>
      <c r="X245" s="413"/>
      <c r="Y245" s="413"/>
      <c r="Z245" s="413"/>
      <c r="AA245" s="413"/>
      <c r="AB245" s="413"/>
      <c r="AC245" s="413"/>
      <c r="AD245" s="413"/>
      <c r="AE245" s="413"/>
      <c r="AF245" s="413"/>
      <c r="AG245" s="413"/>
    </row>
    <row r="246" spans="1:33" ht="15.75" customHeight="1">
      <c r="A246" s="413"/>
      <c r="B246" s="413"/>
      <c r="C246" s="413"/>
      <c r="D246" s="413"/>
      <c r="E246" s="413"/>
      <c r="F246" s="413"/>
      <c r="G246" s="413"/>
      <c r="H246" s="413"/>
      <c r="I246" s="413"/>
      <c r="J246" s="413"/>
      <c r="K246" s="413"/>
      <c r="L246" s="413"/>
      <c r="M246" s="413"/>
      <c r="N246" s="413"/>
      <c r="O246" s="413"/>
      <c r="P246" s="413"/>
      <c r="Q246" s="413"/>
      <c r="R246" s="413"/>
      <c r="S246" s="413"/>
      <c r="T246" s="413"/>
      <c r="U246" s="413"/>
      <c r="V246" s="413"/>
      <c r="W246" s="413"/>
      <c r="X246" s="413"/>
      <c r="Y246" s="413"/>
      <c r="Z246" s="413"/>
      <c r="AA246" s="413"/>
      <c r="AB246" s="413"/>
      <c r="AC246" s="413"/>
      <c r="AD246" s="413"/>
      <c r="AE246" s="413"/>
      <c r="AF246" s="413"/>
      <c r="AG246" s="413"/>
    </row>
    <row r="247" spans="1:33" ht="15.75" customHeight="1">
      <c r="A247" s="413"/>
      <c r="B247" s="413"/>
      <c r="C247" s="413"/>
      <c r="D247" s="413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413"/>
      <c r="Q247" s="413"/>
      <c r="R247" s="413"/>
      <c r="S247" s="413"/>
      <c r="T247" s="413"/>
      <c r="U247" s="413"/>
      <c r="V247" s="413"/>
      <c r="W247" s="413"/>
      <c r="X247" s="413"/>
      <c r="Y247" s="413"/>
      <c r="Z247" s="413"/>
      <c r="AA247" s="413"/>
      <c r="AB247" s="413"/>
      <c r="AC247" s="413"/>
      <c r="AD247" s="413"/>
      <c r="AE247" s="413"/>
      <c r="AF247" s="413"/>
      <c r="AG247" s="413"/>
    </row>
    <row r="248" spans="1:33" ht="15.75" customHeight="1">
      <c r="A248" s="413"/>
      <c r="B248" s="413"/>
      <c r="C248" s="413"/>
      <c r="D248" s="413"/>
      <c r="E248" s="413"/>
      <c r="F248" s="413"/>
      <c r="G248" s="413"/>
      <c r="H248" s="413"/>
      <c r="I248" s="413"/>
      <c r="J248" s="413"/>
      <c r="K248" s="413"/>
      <c r="L248" s="413"/>
      <c r="M248" s="413"/>
      <c r="N248" s="413"/>
      <c r="O248" s="413"/>
      <c r="P248" s="413"/>
      <c r="Q248" s="413"/>
      <c r="R248" s="413"/>
      <c r="S248" s="413"/>
      <c r="T248" s="413"/>
      <c r="U248" s="413"/>
      <c r="V248" s="413"/>
      <c r="W248" s="413"/>
      <c r="X248" s="413"/>
      <c r="Y248" s="413"/>
      <c r="Z248" s="413"/>
      <c r="AA248" s="413"/>
      <c r="AB248" s="413"/>
      <c r="AC248" s="413"/>
      <c r="AD248" s="413"/>
      <c r="AE248" s="413"/>
      <c r="AF248" s="413"/>
      <c r="AG248" s="413"/>
    </row>
    <row r="249" spans="1:33" ht="15.75" customHeight="1">
      <c r="A249" s="413"/>
      <c r="B249" s="413"/>
      <c r="C249" s="413"/>
      <c r="D249" s="413"/>
      <c r="E249" s="413"/>
      <c r="F249" s="413"/>
      <c r="G249" s="413"/>
      <c r="H249" s="413"/>
      <c r="I249" s="413"/>
      <c r="J249" s="413"/>
      <c r="K249" s="413"/>
      <c r="L249" s="413"/>
      <c r="M249" s="413"/>
      <c r="N249" s="413"/>
      <c r="O249" s="413"/>
      <c r="P249" s="413"/>
      <c r="Q249" s="413"/>
      <c r="R249" s="413"/>
      <c r="S249" s="413"/>
      <c r="T249" s="413"/>
      <c r="U249" s="413"/>
      <c r="V249" s="413"/>
      <c r="W249" s="413"/>
      <c r="X249" s="413"/>
      <c r="Y249" s="413"/>
      <c r="Z249" s="413"/>
      <c r="AA249" s="413"/>
      <c r="AB249" s="413"/>
      <c r="AC249" s="413"/>
      <c r="AD249" s="413"/>
      <c r="AE249" s="413"/>
      <c r="AF249" s="413"/>
      <c r="AG249" s="413"/>
    </row>
    <row r="250" spans="1:33" ht="15.75" customHeight="1">
      <c r="A250" s="413"/>
      <c r="B250" s="413"/>
      <c r="C250" s="413"/>
      <c r="D250" s="413"/>
      <c r="E250" s="413"/>
      <c r="F250" s="413"/>
      <c r="G250" s="413"/>
      <c r="H250" s="413"/>
      <c r="I250" s="413"/>
      <c r="J250" s="413"/>
      <c r="K250" s="413"/>
      <c r="L250" s="413"/>
      <c r="M250" s="413"/>
      <c r="N250" s="413"/>
      <c r="O250" s="413"/>
      <c r="P250" s="413"/>
      <c r="Q250" s="413"/>
      <c r="R250" s="413"/>
      <c r="S250" s="413"/>
      <c r="T250" s="413"/>
      <c r="U250" s="413"/>
      <c r="V250" s="413"/>
      <c r="W250" s="413"/>
      <c r="X250" s="413"/>
      <c r="Y250" s="413"/>
      <c r="Z250" s="413"/>
      <c r="AA250" s="413"/>
      <c r="AB250" s="413"/>
      <c r="AC250" s="413"/>
      <c r="AD250" s="413"/>
      <c r="AE250" s="413"/>
      <c r="AF250" s="413"/>
      <c r="AG250" s="413"/>
    </row>
    <row r="251" spans="1:33" ht="15.75" customHeight="1">
      <c r="A251" s="413"/>
      <c r="B251" s="413"/>
      <c r="C251" s="413"/>
      <c r="D251" s="413"/>
      <c r="E251" s="413"/>
      <c r="F251" s="413"/>
      <c r="G251" s="413"/>
      <c r="H251" s="413"/>
      <c r="I251" s="413"/>
      <c r="J251" s="413"/>
      <c r="K251" s="413"/>
      <c r="L251" s="413"/>
      <c r="M251" s="413"/>
      <c r="N251" s="413"/>
      <c r="O251" s="413"/>
      <c r="P251" s="413"/>
      <c r="Q251" s="413"/>
      <c r="R251" s="413"/>
      <c r="S251" s="413"/>
      <c r="T251" s="413"/>
      <c r="U251" s="413"/>
      <c r="V251" s="413"/>
      <c r="W251" s="413"/>
      <c r="X251" s="413"/>
      <c r="Y251" s="413"/>
      <c r="Z251" s="413"/>
      <c r="AA251" s="413"/>
      <c r="AB251" s="413"/>
      <c r="AC251" s="413"/>
      <c r="AD251" s="413"/>
      <c r="AE251" s="413"/>
      <c r="AF251" s="413"/>
      <c r="AG251" s="413"/>
    </row>
    <row r="252" spans="1:33" ht="15.75" customHeight="1">
      <c r="A252" s="413"/>
      <c r="B252" s="413"/>
      <c r="C252" s="413"/>
      <c r="D252" s="413"/>
      <c r="E252" s="413"/>
      <c r="F252" s="413"/>
      <c r="G252" s="413"/>
      <c r="H252" s="413"/>
      <c r="I252" s="413"/>
      <c r="J252" s="413"/>
      <c r="K252" s="413"/>
      <c r="L252" s="413"/>
      <c r="M252" s="413"/>
      <c r="N252" s="413"/>
      <c r="O252" s="413"/>
      <c r="P252" s="413"/>
      <c r="Q252" s="413"/>
      <c r="R252" s="413"/>
      <c r="S252" s="413"/>
      <c r="T252" s="413"/>
      <c r="U252" s="413"/>
      <c r="V252" s="413"/>
      <c r="W252" s="413"/>
      <c r="X252" s="413"/>
      <c r="Y252" s="413"/>
      <c r="Z252" s="413"/>
      <c r="AA252" s="413"/>
      <c r="AB252" s="413"/>
      <c r="AC252" s="413"/>
      <c r="AD252" s="413"/>
      <c r="AE252" s="413"/>
      <c r="AF252" s="413"/>
      <c r="AG252" s="413"/>
    </row>
    <row r="253" spans="1:33" ht="15.75" customHeight="1">
      <c r="A253" s="413"/>
      <c r="B253" s="413"/>
      <c r="C253" s="413"/>
      <c r="D253" s="413"/>
      <c r="E253" s="413"/>
      <c r="F253" s="413"/>
      <c r="G253" s="413"/>
      <c r="H253" s="413"/>
      <c r="I253" s="413"/>
      <c r="J253" s="413"/>
      <c r="K253" s="413"/>
      <c r="L253" s="413"/>
      <c r="M253" s="413"/>
      <c r="N253" s="413"/>
      <c r="O253" s="413"/>
      <c r="P253" s="413"/>
      <c r="Q253" s="413"/>
      <c r="R253" s="413"/>
      <c r="S253" s="413"/>
      <c r="T253" s="413"/>
      <c r="U253" s="413"/>
      <c r="V253" s="413"/>
      <c r="W253" s="413"/>
      <c r="X253" s="413"/>
      <c r="Y253" s="413"/>
      <c r="Z253" s="413"/>
      <c r="AA253" s="413"/>
      <c r="AB253" s="413"/>
      <c r="AC253" s="413"/>
      <c r="AD253" s="413"/>
      <c r="AE253" s="413"/>
      <c r="AF253" s="413"/>
      <c r="AG253" s="413"/>
    </row>
    <row r="254" spans="1:33" ht="15.75" customHeight="1">
      <c r="A254" s="413"/>
      <c r="B254" s="413"/>
      <c r="C254" s="413"/>
      <c r="D254" s="413"/>
      <c r="E254" s="413"/>
      <c r="F254" s="413"/>
      <c r="G254" s="413"/>
      <c r="H254" s="413"/>
      <c r="I254" s="413"/>
      <c r="J254" s="413"/>
      <c r="K254" s="413"/>
      <c r="L254" s="413"/>
      <c r="M254" s="413"/>
      <c r="N254" s="413"/>
      <c r="O254" s="413"/>
      <c r="P254" s="413"/>
      <c r="Q254" s="413"/>
      <c r="R254" s="413"/>
      <c r="S254" s="413"/>
      <c r="T254" s="413"/>
      <c r="U254" s="413"/>
      <c r="V254" s="413"/>
      <c r="W254" s="413"/>
      <c r="X254" s="413"/>
      <c r="Y254" s="413"/>
      <c r="Z254" s="413"/>
      <c r="AA254" s="413"/>
      <c r="AB254" s="413"/>
      <c r="AC254" s="413"/>
      <c r="AD254" s="413"/>
      <c r="AE254" s="413"/>
      <c r="AF254" s="413"/>
      <c r="AG254" s="413"/>
    </row>
    <row r="255" spans="1:33" ht="15.75" customHeight="1">
      <c r="A255" s="413"/>
      <c r="B255" s="413"/>
      <c r="C255" s="413"/>
      <c r="D255" s="413"/>
      <c r="E255" s="413"/>
      <c r="F255" s="413"/>
      <c r="G255" s="413"/>
      <c r="H255" s="413"/>
      <c r="I255" s="413"/>
      <c r="J255" s="413"/>
      <c r="K255" s="413"/>
      <c r="L255" s="413"/>
      <c r="M255" s="413"/>
      <c r="N255" s="413"/>
      <c r="O255" s="413"/>
      <c r="P255" s="413"/>
      <c r="Q255" s="413"/>
      <c r="R255" s="413"/>
      <c r="S255" s="413"/>
      <c r="T255" s="413"/>
      <c r="U255" s="413"/>
      <c r="V255" s="413"/>
      <c r="W255" s="413"/>
      <c r="X255" s="413"/>
      <c r="Y255" s="413"/>
      <c r="Z255" s="413"/>
      <c r="AA255" s="413"/>
      <c r="AB255" s="413"/>
      <c r="AC255" s="413"/>
      <c r="AD255" s="413"/>
      <c r="AE255" s="413"/>
      <c r="AF255" s="413"/>
      <c r="AG255" s="413"/>
    </row>
    <row r="256" spans="1:33" ht="15.75" customHeight="1">
      <c r="A256" s="413"/>
      <c r="B256" s="413"/>
      <c r="C256" s="413"/>
      <c r="D256" s="413"/>
      <c r="E256" s="413"/>
      <c r="F256" s="413"/>
      <c r="G256" s="413"/>
      <c r="H256" s="413"/>
      <c r="I256" s="413"/>
      <c r="J256" s="413"/>
      <c r="K256" s="413"/>
      <c r="L256" s="413"/>
      <c r="M256" s="413"/>
      <c r="N256" s="413"/>
      <c r="O256" s="413"/>
      <c r="P256" s="413"/>
      <c r="Q256" s="413"/>
      <c r="R256" s="413"/>
      <c r="S256" s="413"/>
      <c r="T256" s="413"/>
      <c r="U256" s="413"/>
      <c r="V256" s="413"/>
      <c r="W256" s="413"/>
      <c r="X256" s="413"/>
      <c r="Y256" s="413"/>
      <c r="Z256" s="413"/>
      <c r="AA256" s="413"/>
      <c r="AB256" s="413"/>
      <c r="AC256" s="413"/>
      <c r="AD256" s="413"/>
      <c r="AE256" s="413"/>
      <c r="AF256" s="413"/>
      <c r="AG256" s="413"/>
    </row>
    <row r="257" spans="1:33" ht="15.75" customHeight="1">
      <c r="A257" s="413"/>
      <c r="B257" s="413"/>
      <c r="C257" s="413"/>
      <c r="D257" s="413"/>
      <c r="E257" s="413"/>
      <c r="F257" s="413"/>
      <c r="G257" s="413"/>
      <c r="H257" s="413"/>
      <c r="I257" s="413"/>
      <c r="J257" s="413"/>
      <c r="K257" s="413"/>
      <c r="L257" s="413"/>
      <c r="M257" s="413"/>
      <c r="N257" s="413"/>
      <c r="O257" s="413"/>
      <c r="P257" s="413"/>
      <c r="Q257" s="413"/>
      <c r="R257" s="413"/>
      <c r="S257" s="413"/>
      <c r="T257" s="413"/>
      <c r="U257" s="413"/>
      <c r="V257" s="413"/>
      <c r="W257" s="413"/>
      <c r="X257" s="413"/>
      <c r="Y257" s="413"/>
      <c r="Z257" s="413"/>
      <c r="AA257" s="413"/>
      <c r="AB257" s="413"/>
      <c r="AC257" s="413"/>
      <c r="AD257" s="413"/>
      <c r="AE257" s="413"/>
      <c r="AF257" s="413"/>
      <c r="AG257" s="413"/>
    </row>
    <row r="258" spans="1:33" ht="15.75" customHeight="1">
      <c r="A258" s="413"/>
      <c r="B258" s="413"/>
      <c r="C258" s="413"/>
      <c r="D258" s="413"/>
      <c r="E258" s="413"/>
      <c r="F258" s="413"/>
      <c r="G258" s="413"/>
      <c r="H258" s="413"/>
      <c r="I258" s="413"/>
      <c r="J258" s="413"/>
      <c r="K258" s="413"/>
      <c r="L258" s="413"/>
      <c r="M258" s="413"/>
      <c r="N258" s="413"/>
      <c r="O258" s="413"/>
      <c r="P258" s="413"/>
      <c r="Q258" s="413"/>
      <c r="R258" s="413"/>
      <c r="S258" s="413"/>
      <c r="T258" s="413"/>
      <c r="U258" s="413"/>
      <c r="V258" s="413"/>
      <c r="W258" s="413"/>
      <c r="X258" s="413"/>
      <c r="Y258" s="413"/>
      <c r="Z258" s="413"/>
      <c r="AA258" s="413"/>
      <c r="AB258" s="413"/>
      <c r="AC258" s="413"/>
      <c r="AD258" s="413"/>
      <c r="AE258" s="413"/>
      <c r="AF258" s="413"/>
      <c r="AG258" s="413"/>
    </row>
    <row r="259" spans="1:33" ht="15.75" customHeight="1">
      <c r="A259" s="413"/>
      <c r="B259" s="413"/>
      <c r="C259" s="413"/>
      <c r="D259" s="413"/>
      <c r="E259" s="413"/>
      <c r="F259" s="413"/>
      <c r="G259" s="413"/>
      <c r="H259" s="413"/>
      <c r="I259" s="413"/>
      <c r="J259" s="413"/>
      <c r="K259" s="413"/>
      <c r="L259" s="413"/>
      <c r="M259" s="413"/>
      <c r="N259" s="413"/>
      <c r="O259" s="413"/>
      <c r="P259" s="413"/>
      <c r="Q259" s="413"/>
      <c r="R259" s="413"/>
      <c r="S259" s="413"/>
      <c r="T259" s="413"/>
      <c r="U259" s="413"/>
      <c r="V259" s="413"/>
      <c r="W259" s="413"/>
      <c r="X259" s="413"/>
      <c r="Y259" s="413"/>
      <c r="Z259" s="413"/>
      <c r="AA259" s="413"/>
      <c r="AB259" s="413"/>
      <c r="AC259" s="413"/>
      <c r="AD259" s="413"/>
      <c r="AE259" s="413"/>
      <c r="AF259" s="413"/>
      <c r="AG259" s="413"/>
    </row>
    <row r="260" spans="1:33" ht="15.75" customHeight="1">
      <c r="A260" s="413"/>
      <c r="B260" s="413"/>
      <c r="C260" s="413"/>
      <c r="D260" s="413"/>
      <c r="E260" s="413"/>
      <c r="F260" s="413"/>
      <c r="G260" s="413"/>
      <c r="H260" s="413"/>
      <c r="I260" s="413"/>
      <c r="J260" s="413"/>
      <c r="K260" s="413"/>
      <c r="L260" s="413"/>
      <c r="M260" s="413"/>
      <c r="N260" s="413"/>
      <c r="O260" s="413"/>
      <c r="P260" s="413"/>
      <c r="Q260" s="413"/>
      <c r="R260" s="413"/>
      <c r="S260" s="413"/>
      <c r="T260" s="413"/>
      <c r="U260" s="413"/>
      <c r="V260" s="413"/>
      <c r="W260" s="413"/>
      <c r="X260" s="413"/>
      <c r="Y260" s="413"/>
      <c r="Z260" s="413"/>
      <c r="AA260" s="413"/>
      <c r="AB260" s="413"/>
      <c r="AC260" s="413"/>
      <c r="AD260" s="413"/>
      <c r="AE260" s="413"/>
      <c r="AF260" s="413"/>
      <c r="AG260" s="413"/>
    </row>
    <row r="261" spans="1:33" ht="15.75" customHeight="1">
      <c r="A261" s="413"/>
      <c r="B261" s="413"/>
      <c r="C261" s="413"/>
      <c r="D261" s="413"/>
      <c r="E261" s="413"/>
      <c r="F261" s="413"/>
      <c r="G261" s="413"/>
      <c r="H261" s="413"/>
      <c r="I261" s="413"/>
      <c r="J261" s="413"/>
      <c r="K261" s="413"/>
      <c r="L261" s="413"/>
      <c r="M261" s="413"/>
      <c r="N261" s="413"/>
      <c r="O261" s="413"/>
      <c r="P261" s="413"/>
      <c r="Q261" s="413"/>
      <c r="R261" s="413"/>
      <c r="S261" s="413"/>
      <c r="T261" s="413"/>
      <c r="U261" s="413"/>
      <c r="V261" s="413"/>
      <c r="W261" s="413"/>
      <c r="X261" s="413"/>
      <c r="Y261" s="413"/>
      <c r="Z261" s="413"/>
      <c r="AA261" s="413"/>
      <c r="AB261" s="413"/>
      <c r="AC261" s="413"/>
      <c r="AD261" s="413"/>
      <c r="AE261" s="413"/>
      <c r="AF261" s="413"/>
      <c r="AG261" s="413"/>
    </row>
    <row r="262" spans="1:33" ht="15.75" customHeight="1">
      <c r="A262" s="413"/>
      <c r="B262" s="413"/>
      <c r="C262" s="413"/>
      <c r="D262" s="413"/>
      <c r="E262" s="413"/>
      <c r="F262" s="413"/>
      <c r="G262" s="413"/>
      <c r="H262" s="413"/>
      <c r="I262" s="413"/>
      <c r="J262" s="413"/>
      <c r="K262" s="413"/>
      <c r="L262" s="413"/>
      <c r="M262" s="413"/>
      <c r="N262" s="413"/>
      <c r="O262" s="413"/>
      <c r="P262" s="413"/>
      <c r="Q262" s="413"/>
      <c r="R262" s="413"/>
      <c r="S262" s="413"/>
      <c r="T262" s="413"/>
      <c r="U262" s="413"/>
      <c r="V262" s="413"/>
      <c r="W262" s="413"/>
      <c r="X262" s="413"/>
      <c r="Y262" s="413"/>
      <c r="Z262" s="413"/>
      <c r="AA262" s="413"/>
      <c r="AB262" s="413"/>
      <c r="AC262" s="413"/>
      <c r="AD262" s="413"/>
      <c r="AE262" s="413"/>
      <c r="AF262" s="413"/>
      <c r="AG262" s="413"/>
    </row>
    <row r="263" spans="1:33" ht="15.75" customHeight="1">
      <c r="A263" s="413"/>
      <c r="B263" s="413"/>
      <c r="C263" s="413"/>
      <c r="D263" s="413"/>
      <c r="E263" s="413"/>
      <c r="F263" s="413"/>
      <c r="G263" s="413"/>
      <c r="H263" s="413"/>
      <c r="I263" s="413"/>
      <c r="J263" s="413"/>
      <c r="K263" s="413"/>
      <c r="L263" s="413"/>
      <c r="M263" s="413"/>
      <c r="N263" s="413"/>
      <c r="O263" s="413"/>
      <c r="P263" s="413"/>
      <c r="Q263" s="413"/>
      <c r="R263" s="413"/>
      <c r="S263" s="413"/>
      <c r="T263" s="413"/>
      <c r="U263" s="413"/>
      <c r="V263" s="413"/>
      <c r="W263" s="413"/>
      <c r="X263" s="413"/>
      <c r="Y263" s="413"/>
      <c r="Z263" s="413"/>
      <c r="AA263" s="413"/>
      <c r="AB263" s="413"/>
      <c r="AC263" s="413"/>
      <c r="AD263" s="413"/>
      <c r="AE263" s="413"/>
      <c r="AF263" s="413"/>
      <c r="AG263" s="413"/>
    </row>
    <row r="264" spans="1:33" ht="15.75" customHeight="1">
      <c r="A264" s="413"/>
      <c r="B264" s="413"/>
      <c r="C264" s="413"/>
      <c r="D264" s="413"/>
      <c r="E264" s="413"/>
      <c r="F264" s="413"/>
      <c r="G264" s="413"/>
      <c r="H264" s="413"/>
      <c r="I264" s="413"/>
      <c r="J264" s="413"/>
      <c r="K264" s="413"/>
      <c r="L264" s="413"/>
      <c r="M264" s="413"/>
      <c r="N264" s="413"/>
      <c r="O264" s="413"/>
      <c r="P264" s="413"/>
      <c r="Q264" s="413"/>
      <c r="R264" s="413"/>
      <c r="S264" s="413"/>
      <c r="T264" s="413"/>
      <c r="U264" s="413"/>
      <c r="V264" s="413"/>
      <c r="W264" s="413"/>
      <c r="X264" s="413"/>
      <c r="Y264" s="413"/>
      <c r="Z264" s="413"/>
      <c r="AA264" s="413"/>
      <c r="AB264" s="413"/>
      <c r="AC264" s="413"/>
      <c r="AD264" s="413"/>
      <c r="AE264" s="413"/>
      <c r="AF264" s="413"/>
      <c r="AG264" s="413"/>
    </row>
    <row r="265" spans="1:33" ht="15.75" customHeight="1">
      <c r="A265" s="413"/>
      <c r="B265" s="413"/>
      <c r="C265" s="413"/>
      <c r="D265" s="413"/>
      <c r="E265" s="413"/>
      <c r="F265" s="413"/>
      <c r="G265" s="413"/>
      <c r="H265" s="413"/>
      <c r="I265" s="413"/>
      <c r="J265" s="413"/>
      <c r="K265" s="413"/>
      <c r="L265" s="413"/>
      <c r="M265" s="413"/>
      <c r="N265" s="413"/>
      <c r="O265" s="413"/>
      <c r="P265" s="413"/>
      <c r="Q265" s="413"/>
      <c r="R265" s="413"/>
      <c r="S265" s="413"/>
      <c r="T265" s="413"/>
      <c r="U265" s="413"/>
      <c r="V265" s="413"/>
      <c r="W265" s="413"/>
      <c r="X265" s="413"/>
      <c r="Y265" s="413"/>
      <c r="Z265" s="413"/>
      <c r="AA265" s="413"/>
      <c r="AB265" s="413"/>
      <c r="AC265" s="413"/>
      <c r="AD265" s="413"/>
      <c r="AE265" s="413"/>
      <c r="AF265" s="413"/>
      <c r="AG265" s="413"/>
    </row>
    <row r="266" spans="1:33" ht="15.75" customHeight="1">
      <c r="A266" s="413"/>
      <c r="B266" s="413"/>
      <c r="C266" s="413"/>
      <c r="D266" s="413"/>
      <c r="E266" s="413"/>
      <c r="F266" s="413"/>
      <c r="G266" s="413"/>
      <c r="H266" s="413"/>
      <c r="I266" s="413"/>
      <c r="J266" s="413"/>
      <c r="K266" s="413"/>
      <c r="L266" s="413"/>
      <c r="M266" s="413"/>
      <c r="N266" s="413"/>
      <c r="O266" s="413"/>
      <c r="P266" s="413"/>
      <c r="Q266" s="413"/>
      <c r="R266" s="413"/>
      <c r="S266" s="413"/>
      <c r="T266" s="413"/>
      <c r="U266" s="413"/>
      <c r="V266" s="413"/>
      <c r="W266" s="413"/>
      <c r="X266" s="413"/>
      <c r="Y266" s="413"/>
      <c r="Z266" s="413"/>
      <c r="AA266" s="413"/>
      <c r="AB266" s="413"/>
      <c r="AC266" s="413"/>
      <c r="AD266" s="413"/>
      <c r="AE266" s="413"/>
      <c r="AF266" s="413"/>
      <c r="AG266" s="413"/>
    </row>
    <row r="267" spans="1:33" ht="15.75" customHeight="1">
      <c r="A267" s="413"/>
      <c r="B267" s="413"/>
      <c r="C267" s="413"/>
      <c r="D267" s="413"/>
      <c r="E267" s="413"/>
      <c r="F267" s="413"/>
      <c r="G267" s="413"/>
      <c r="H267" s="413"/>
      <c r="I267" s="413"/>
      <c r="J267" s="413"/>
      <c r="K267" s="413"/>
      <c r="L267" s="413"/>
      <c r="M267" s="413"/>
      <c r="N267" s="413"/>
      <c r="O267" s="413"/>
      <c r="P267" s="413"/>
      <c r="Q267" s="413"/>
      <c r="R267" s="413"/>
      <c r="S267" s="413"/>
      <c r="T267" s="413"/>
      <c r="U267" s="413"/>
      <c r="V267" s="413"/>
      <c r="W267" s="413"/>
      <c r="X267" s="413"/>
      <c r="Y267" s="413"/>
      <c r="Z267" s="413"/>
      <c r="AA267" s="413"/>
      <c r="AB267" s="413"/>
      <c r="AC267" s="413"/>
      <c r="AD267" s="413"/>
      <c r="AE267" s="413"/>
      <c r="AF267" s="413"/>
      <c r="AG267" s="413"/>
    </row>
    <row r="268" spans="1:33" ht="15.75" customHeight="1">
      <c r="A268" s="413"/>
      <c r="B268" s="413"/>
      <c r="C268" s="413"/>
      <c r="D268" s="413"/>
      <c r="E268" s="413"/>
      <c r="F268" s="413"/>
      <c r="G268" s="413"/>
      <c r="H268" s="413"/>
      <c r="I268" s="413"/>
      <c r="J268" s="413"/>
      <c r="K268" s="413"/>
      <c r="L268" s="413"/>
      <c r="M268" s="413"/>
      <c r="N268" s="413"/>
      <c r="O268" s="413"/>
      <c r="P268" s="413"/>
      <c r="Q268" s="413"/>
      <c r="R268" s="413"/>
      <c r="S268" s="413"/>
      <c r="T268" s="413"/>
      <c r="U268" s="413"/>
      <c r="V268" s="413"/>
      <c r="W268" s="413"/>
      <c r="X268" s="413"/>
      <c r="Y268" s="413"/>
      <c r="Z268" s="413"/>
      <c r="AA268" s="413"/>
      <c r="AB268" s="413"/>
      <c r="AC268" s="413"/>
      <c r="AD268" s="413"/>
      <c r="AE268" s="413"/>
      <c r="AF268" s="413"/>
      <c r="AG268" s="413"/>
    </row>
    <row r="269" spans="1:33" ht="15.75" customHeight="1">
      <c r="A269" s="413"/>
      <c r="B269" s="413"/>
      <c r="C269" s="413"/>
      <c r="D269" s="413"/>
      <c r="E269" s="413"/>
      <c r="F269" s="413"/>
      <c r="G269" s="413"/>
      <c r="H269" s="413"/>
      <c r="I269" s="413"/>
      <c r="J269" s="413"/>
      <c r="K269" s="413"/>
      <c r="L269" s="413"/>
      <c r="M269" s="413"/>
      <c r="N269" s="413"/>
      <c r="O269" s="413"/>
      <c r="P269" s="413"/>
      <c r="Q269" s="413"/>
      <c r="R269" s="413"/>
      <c r="S269" s="413"/>
      <c r="T269" s="413"/>
      <c r="U269" s="413"/>
      <c r="V269" s="413"/>
      <c r="W269" s="413"/>
      <c r="X269" s="413"/>
      <c r="Y269" s="413"/>
      <c r="Z269" s="413"/>
      <c r="AA269" s="413"/>
      <c r="AB269" s="413"/>
      <c r="AC269" s="413"/>
      <c r="AD269" s="413"/>
      <c r="AE269" s="413"/>
      <c r="AF269" s="413"/>
      <c r="AG269" s="413"/>
    </row>
    <row r="270" spans="1:33" ht="15.75" customHeight="1">
      <c r="A270" s="413"/>
      <c r="B270" s="413"/>
      <c r="C270" s="413"/>
      <c r="D270" s="413"/>
      <c r="E270" s="413"/>
      <c r="F270" s="413"/>
      <c r="G270" s="413"/>
      <c r="H270" s="413"/>
      <c r="I270" s="413"/>
      <c r="J270" s="413"/>
      <c r="K270" s="413"/>
      <c r="L270" s="413"/>
      <c r="M270" s="413"/>
      <c r="N270" s="413"/>
      <c r="O270" s="413"/>
      <c r="P270" s="413"/>
      <c r="Q270" s="413"/>
      <c r="R270" s="413"/>
      <c r="S270" s="413"/>
      <c r="T270" s="413"/>
      <c r="U270" s="413"/>
      <c r="V270" s="413"/>
      <c r="W270" s="413"/>
      <c r="X270" s="413"/>
      <c r="Y270" s="413"/>
      <c r="Z270" s="413"/>
      <c r="AA270" s="413"/>
      <c r="AB270" s="413"/>
      <c r="AC270" s="413"/>
      <c r="AD270" s="413"/>
      <c r="AE270" s="413"/>
      <c r="AF270" s="413"/>
      <c r="AG270" s="413"/>
    </row>
    <row r="271" spans="1:33" ht="15.75" customHeight="1">
      <c r="A271" s="413"/>
      <c r="B271" s="413"/>
      <c r="C271" s="413"/>
      <c r="D271" s="413"/>
      <c r="E271" s="413"/>
      <c r="F271" s="413"/>
      <c r="G271" s="413"/>
      <c r="H271" s="413"/>
      <c r="I271" s="413"/>
      <c r="J271" s="413"/>
      <c r="K271" s="413"/>
      <c r="L271" s="413"/>
      <c r="M271" s="413"/>
      <c r="N271" s="413"/>
      <c r="O271" s="413"/>
      <c r="P271" s="413"/>
      <c r="Q271" s="413"/>
      <c r="R271" s="413"/>
      <c r="S271" s="413"/>
      <c r="T271" s="413"/>
      <c r="U271" s="413"/>
      <c r="V271" s="413"/>
      <c r="W271" s="413"/>
      <c r="X271" s="413"/>
      <c r="Y271" s="413"/>
      <c r="Z271" s="413"/>
      <c r="AA271" s="413"/>
      <c r="AB271" s="413"/>
      <c r="AC271" s="413"/>
      <c r="AD271" s="413"/>
      <c r="AE271" s="413"/>
      <c r="AF271" s="413"/>
      <c r="AG271" s="413"/>
    </row>
    <row r="272" spans="1:33" ht="15.75" customHeight="1">
      <c r="A272" s="413"/>
      <c r="B272" s="413"/>
      <c r="C272" s="413"/>
      <c r="D272" s="413"/>
      <c r="E272" s="413"/>
      <c r="F272" s="413"/>
      <c r="G272" s="413"/>
      <c r="H272" s="413"/>
      <c r="I272" s="413"/>
      <c r="J272" s="413"/>
      <c r="K272" s="413"/>
      <c r="L272" s="413"/>
      <c r="M272" s="413"/>
      <c r="N272" s="413"/>
      <c r="O272" s="413"/>
      <c r="P272" s="413"/>
      <c r="Q272" s="413"/>
      <c r="R272" s="413"/>
      <c r="S272" s="413"/>
      <c r="T272" s="413"/>
      <c r="U272" s="413"/>
      <c r="V272" s="413"/>
      <c r="W272" s="413"/>
      <c r="X272" s="413"/>
      <c r="Y272" s="413"/>
      <c r="Z272" s="413"/>
      <c r="AA272" s="413"/>
      <c r="AB272" s="413"/>
      <c r="AC272" s="413"/>
      <c r="AD272" s="413"/>
      <c r="AE272" s="413"/>
      <c r="AF272" s="413"/>
      <c r="AG272" s="413"/>
    </row>
    <row r="273" spans="1:33" ht="15.75" customHeight="1">
      <c r="A273" s="413"/>
      <c r="B273" s="413"/>
      <c r="C273" s="413"/>
      <c r="D273" s="413"/>
      <c r="E273" s="413"/>
      <c r="F273" s="413"/>
      <c r="G273" s="413"/>
      <c r="H273" s="413"/>
      <c r="I273" s="413"/>
      <c r="J273" s="413"/>
      <c r="K273" s="413"/>
      <c r="L273" s="413"/>
      <c r="M273" s="413"/>
      <c r="N273" s="413"/>
      <c r="O273" s="413"/>
      <c r="P273" s="413"/>
      <c r="Q273" s="413"/>
      <c r="R273" s="413"/>
      <c r="S273" s="413"/>
      <c r="T273" s="413"/>
      <c r="U273" s="413"/>
      <c r="V273" s="413"/>
      <c r="W273" s="413"/>
      <c r="X273" s="413"/>
      <c r="Y273" s="413"/>
      <c r="Z273" s="413"/>
      <c r="AA273" s="413"/>
      <c r="AB273" s="413"/>
      <c r="AC273" s="413"/>
      <c r="AD273" s="413"/>
      <c r="AE273" s="413"/>
      <c r="AF273" s="413"/>
      <c r="AG273" s="413"/>
    </row>
    <row r="274" spans="1:33" ht="15.75" customHeight="1">
      <c r="A274" s="413"/>
      <c r="B274" s="413"/>
      <c r="C274" s="413"/>
      <c r="D274" s="413"/>
      <c r="E274" s="413"/>
      <c r="F274" s="413"/>
      <c r="G274" s="413"/>
      <c r="H274" s="413"/>
      <c r="I274" s="413"/>
      <c r="J274" s="413"/>
      <c r="K274" s="413"/>
      <c r="L274" s="413"/>
      <c r="M274" s="413"/>
      <c r="N274" s="413"/>
      <c r="O274" s="413"/>
      <c r="P274" s="413"/>
      <c r="Q274" s="413"/>
      <c r="R274" s="413"/>
      <c r="S274" s="413"/>
      <c r="T274" s="413"/>
      <c r="U274" s="413"/>
      <c r="V274" s="413"/>
      <c r="W274" s="413"/>
      <c r="X274" s="413"/>
      <c r="Y274" s="413"/>
      <c r="Z274" s="413"/>
      <c r="AA274" s="413"/>
      <c r="AB274" s="413"/>
      <c r="AC274" s="413"/>
      <c r="AD274" s="413"/>
      <c r="AE274" s="413"/>
      <c r="AF274" s="413"/>
      <c r="AG274" s="413"/>
    </row>
    <row r="275" spans="1:33" ht="15.75" customHeight="1">
      <c r="A275" s="413"/>
      <c r="B275" s="413"/>
      <c r="C275" s="413"/>
      <c r="D275" s="413"/>
      <c r="E275" s="413"/>
      <c r="F275" s="413"/>
      <c r="G275" s="413"/>
      <c r="H275" s="413"/>
      <c r="I275" s="413"/>
      <c r="J275" s="413"/>
      <c r="K275" s="413"/>
      <c r="L275" s="413"/>
      <c r="M275" s="413"/>
      <c r="N275" s="413"/>
      <c r="O275" s="413"/>
      <c r="P275" s="413"/>
      <c r="Q275" s="413"/>
      <c r="R275" s="413"/>
      <c r="S275" s="413"/>
      <c r="T275" s="413"/>
      <c r="U275" s="413"/>
      <c r="V275" s="413"/>
      <c r="W275" s="413"/>
      <c r="X275" s="413"/>
      <c r="Y275" s="413"/>
      <c r="Z275" s="413"/>
      <c r="AA275" s="413"/>
      <c r="AB275" s="413"/>
      <c r="AC275" s="413"/>
      <c r="AD275" s="413"/>
      <c r="AE275" s="413"/>
      <c r="AF275" s="413"/>
      <c r="AG275" s="413"/>
    </row>
    <row r="276" spans="1:33" ht="15.75" customHeight="1">
      <c r="A276" s="413"/>
      <c r="B276" s="413"/>
      <c r="C276" s="413"/>
      <c r="D276" s="413"/>
      <c r="E276" s="413"/>
      <c r="F276" s="413"/>
      <c r="G276" s="413"/>
      <c r="H276" s="413"/>
      <c r="I276" s="413"/>
      <c r="J276" s="413"/>
      <c r="K276" s="413"/>
      <c r="L276" s="413"/>
      <c r="M276" s="413"/>
      <c r="N276" s="413"/>
      <c r="O276" s="413"/>
      <c r="P276" s="413"/>
      <c r="Q276" s="413"/>
      <c r="R276" s="413"/>
      <c r="S276" s="413"/>
      <c r="T276" s="413"/>
      <c r="U276" s="413"/>
      <c r="V276" s="413"/>
      <c r="W276" s="413"/>
      <c r="X276" s="413"/>
      <c r="Y276" s="413"/>
      <c r="Z276" s="413"/>
      <c r="AA276" s="413"/>
      <c r="AB276" s="413"/>
      <c r="AC276" s="413"/>
      <c r="AD276" s="413"/>
      <c r="AE276" s="413"/>
      <c r="AF276" s="413"/>
      <c r="AG276" s="413"/>
    </row>
    <row r="277" spans="1:33" ht="15.75" customHeight="1">
      <c r="A277" s="413"/>
      <c r="B277" s="413"/>
      <c r="C277" s="413"/>
      <c r="D277" s="413"/>
      <c r="E277" s="413"/>
      <c r="F277" s="413"/>
      <c r="G277" s="413"/>
      <c r="H277" s="413"/>
      <c r="I277" s="413"/>
      <c r="J277" s="413"/>
      <c r="K277" s="413"/>
      <c r="L277" s="413"/>
      <c r="M277" s="413"/>
      <c r="N277" s="413"/>
      <c r="O277" s="413"/>
      <c r="P277" s="413"/>
      <c r="Q277" s="413"/>
      <c r="R277" s="413"/>
      <c r="S277" s="413"/>
      <c r="T277" s="413"/>
      <c r="U277" s="413"/>
      <c r="V277" s="413"/>
      <c r="W277" s="413"/>
      <c r="X277" s="413"/>
      <c r="Y277" s="413"/>
      <c r="Z277" s="413"/>
      <c r="AA277" s="413"/>
      <c r="AB277" s="413"/>
      <c r="AC277" s="413"/>
      <c r="AD277" s="413"/>
      <c r="AE277" s="413"/>
      <c r="AF277" s="413"/>
      <c r="AG277" s="413"/>
    </row>
    <row r="278" spans="1:33" ht="15.75" customHeight="1">
      <c r="A278" s="413"/>
      <c r="B278" s="413"/>
      <c r="C278" s="413"/>
      <c r="D278" s="413"/>
      <c r="E278" s="413"/>
      <c r="F278" s="413"/>
      <c r="G278" s="413"/>
      <c r="H278" s="413"/>
      <c r="I278" s="413"/>
      <c r="J278" s="413"/>
      <c r="K278" s="413"/>
      <c r="L278" s="413"/>
      <c r="M278" s="413"/>
      <c r="N278" s="413"/>
      <c r="O278" s="413"/>
      <c r="P278" s="413"/>
      <c r="Q278" s="413"/>
      <c r="R278" s="413"/>
      <c r="S278" s="413"/>
      <c r="T278" s="413"/>
      <c r="U278" s="413"/>
      <c r="V278" s="413"/>
      <c r="W278" s="413"/>
      <c r="X278" s="413"/>
      <c r="Y278" s="413"/>
      <c r="Z278" s="413"/>
      <c r="AA278" s="413"/>
      <c r="AB278" s="413"/>
      <c r="AC278" s="413"/>
      <c r="AD278" s="413"/>
      <c r="AE278" s="413"/>
      <c r="AF278" s="413"/>
      <c r="AG278" s="413"/>
    </row>
    <row r="279" spans="1:33" ht="15.75" customHeight="1">
      <c r="A279" s="413"/>
      <c r="B279" s="413"/>
      <c r="C279" s="413"/>
      <c r="D279" s="413"/>
      <c r="E279" s="413"/>
      <c r="F279" s="413"/>
      <c r="G279" s="413"/>
      <c r="H279" s="413"/>
      <c r="I279" s="413"/>
      <c r="J279" s="413"/>
      <c r="K279" s="413"/>
      <c r="L279" s="413"/>
      <c r="M279" s="413"/>
      <c r="N279" s="413"/>
      <c r="O279" s="413"/>
      <c r="P279" s="413"/>
      <c r="Q279" s="413"/>
      <c r="R279" s="413"/>
      <c r="S279" s="413"/>
      <c r="T279" s="413"/>
      <c r="U279" s="413"/>
      <c r="V279" s="413"/>
      <c r="W279" s="413"/>
      <c r="X279" s="413"/>
      <c r="Y279" s="413"/>
      <c r="Z279" s="413"/>
      <c r="AA279" s="413"/>
      <c r="AB279" s="413"/>
      <c r="AC279" s="413"/>
      <c r="AD279" s="413"/>
      <c r="AE279" s="413"/>
      <c r="AF279" s="413"/>
      <c r="AG279" s="413"/>
    </row>
    <row r="280" spans="1:33" ht="15.75" customHeight="1">
      <c r="A280" s="413"/>
      <c r="B280" s="413"/>
      <c r="C280" s="413"/>
      <c r="D280" s="413"/>
      <c r="E280" s="413"/>
      <c r="F280" s="413"/>
      <c r="G280" s="413"/>
      <c r="H280" s="413"/>
      <c r="I280" s="413"/>
      <c r="J280" s="413"/>
      <c r="K280" s="413"/>
      <c r="L280" s="413"/>
      <c r="M280" s="413"/>
      <c r="N280" s="413"/>
      <c r="O280" s="413"/>
      <c r="P280" s="413"/>
      <c r="Q280" s="413"/>
      <c r="R280" s="413"/>
      <c r="S280" s="413"/>
      <c r="T280" s="413"/>
      <c r="U280" s="413"/>
      <c r="V280" s="413"/>
      <c r="W280" s="413"/>
      <c r="X280" s="413"/>
      <c r="Y280" s="413"/>
      <c r="Z280" s="413"/>
      <c r="AA280" s="413"/>
      <c r="AB280" s="413"/>
      <c r="AC280" s="413"/>
      <c r="AD280" s="413"/>
      <c r="AE280" s="413"/>
      <c r="AF280" s="413"/>
      <c r="AG280" s="413"/>
    </row>
    <row r="281" spans="1:33" ht="15.75" customHeight="1">
      <c r="A281" s="413"/>
      <c r="B281" s="413"/>
      <c r="C281" s="413"/>
      <c r="D281" s="413"/>
      <c r="E281" s="413"/>
      <c r="F281" s="413"/>
      <c r="G281" s="413"/>
      <c r="H281" s="413"/>
      <c r="I281" s="413"/>
      <c r="J281" s="413"/>
      <c r="K281" s="413"/>
      <c r="L281" s="413"/>
      <c r="M281" s="413"/>
      <c r="N281" s="413"/>
      <c r="O281" s="413"/>
      <c r="P281" s="413"/>
      <c r="Q281" s="413"/>
      <c r="R281" s="413"/>
      <c r="S281" s="413"/>
      <c r="T281" s="413"/>
      <c r="U281" s="413"/>
      <c r="V281" s="413"/>
      <c r="W281" s="413"/>
      <c r="X281" s="413"/>
      <c r="Y281" s="413"/>
      <c r="Z281" s="413"/>
      <c r="AA281" s="413"/>
      <c r="AB281" s="413"/>
      <c r="AC281" s="413"/>
      <c r="AD281" s="413"/>
      <c r="AE281" s="413"/>
      <c r="AF281" s="413"/>
      <c r="AG281" s="413"/>
    </row>
    <row r="282" spans="1:33" ht="15.75" customHeight="1">
      <c r="A282" s="413"/>
      <c r="B282" s="413"/>
      <c r="C282" s="413"/>
      <c r="D282" s="413"/>
      <c r="E282" s="413"/>
      <c r="F282" s="413"/>
      <c r="G282" s="413"/>
      <c r="H282" s="413"/>
      <c r="I282" s="413"/>
      <c r="J282" s="413"/>
      <c r="K282" s="413"/>
      <c r="L282" s="413"/>
      <c r="M282" s="413"/>
      <c r="N282" s="413"/>
      <c r="O282" s="413"/>
      <c r="P282" s="413"/>
      <c r="Q282" s="413"/>
      <c r="R282" s="413"/>
      <c r="S282" s="413"/>
      <c r="T282" s="413"/>
      <c r="U282" s="413"/>
      <c r="V282" s="413"/>
      <c r="W282" s="413"/>
      <c r="X282" s="413"/>
      <c r="Y282" s="413"/>
      <c r="Z282" s="413"/>
      <c r="AA282" s="413"/>
      <c r="AB282" s="413"/>
      <c r="AC282" s="413"/>
      <c r="AD282" s="413"/>
      <c r="AE282" s="413"/>
      <c r="AF282" s="413"/>
      <c r="AG282" s="413"/>
    </row>
    <row r="283" spans="1:33" ht="15.75" customHeight="1">
      <c r="A283" s="413"/>
      <c r="B283" s="413"/>
      <c r="C283" s="413"/>
      <c r="D283" s="413"/>
      <c r="E283" s="413"/>
      <c r="F283" s="413"/>
      <c r="G283" s="413"/>
      <c r="H283" s="413"/>
      <c r="I283" s="413"/>
      <c r="J283" s="413"/>
      <c r="K283" s="413"/>
      <c r="L283" s="413"/>
      <c r="M283" s="413"/>
      <c r="N283" s="413"/>
      <c r="O283" s="413"/>
      <c r="P283" s="413"/>
      <c r="Q283" s="413"/>
      <c r="R283" s="413"/>
      <c r="S283" s="413"/>
      <c r="T283" s="413"/>
      <c r="U283" s="413"/>
      <c r="V283" s="413"/>
      <c r="W283" s="413"/>
      <c r="X283" s="413"/>
      <c r="Y283" s="413"/>
      <c r="Z283" s="413"/>
      <c r="AA283" s="413"/>
      <c r="AB283" s="413"/>
      <c r="AC283" s="413"/>
      <c r="AD283" s="413"/>
      <c r="AE283" s="413"/>
      <c r="AF283" s="413"/>
      <c r="AG283" s="413"/>
    </row>
    <row r="284" spans="1:33" ht="15.75" customHeight="1">
      <c r="A284" s="413"/>
      <c r="B284" s="413"/>
      <c r="C284" s="413"/>
      <c r="D284" s="413"/>
      <c r="E284" s="413"/>
      <c r="F284" s="413"/>
      <c r="G284" s="413"/>
      <c r="H284" s="413"/>
      <c r="I284" s="413"/>
      <c r="J284" s="413"/>
      <c r="K284" s="413"/>
      <c r="L284" s="413"/>
      <c r="M284" s="413"/>
      <c r="N284" s="413"/>
      <c r="O284" s="413"/>
      <c r="P284" s="413"/>
      <c r="Q284" s="413"/>
      <c r="R284" s="413"/>
      <c r="S284" s="413"/>
      <c r="T284" s="413"/>
      <c r="U284" s="413"/>
      <c r="V284" s="413"/>
      <c r="W284" s="413"/>
      <c r="X284" s="413"/>
      <c r="Y284" s="413"/>
      <c r="Z284" s="413"/>
      <c r="AA284" s="413"/>
      <c r="AB284" s="413"/>
      <c r="AC284" s="413"/>
      <c r="AD284" s="413"/>
      <c r="AE284" s="413"/>
      <c r="AF284" s="413"/>
      <c r="AG284" s="413"/>
    </row>
    <row r="285" spans="1:33" ht="15.75" customHeight="1">
      <c r="A285" s="413"/>
      <c r="B285" s="413"/>
      <c r="C285" s="413"/>
      <c r="D285" s="413"/>
      <c r="E285" s="413"/>
      <c r="F285" s="413"/>
      <c r="G285" s="413"/>
      <c r="H285" s="413"/>
      <c r="I285" s="413"/>
      <c r="J285" s="413"/>
      <c r="K285" s="413"/>
      <c r="L285" s="413"/>
      <c r="M285" s="413"/>
      <c r="N285" s="413"/>
      <c r="O285" s="413"/>
      <c r="P285" s="413"/>
      <c r="Q285" s="413"/>
      <c r="R285" s="413"/>
      <c r="S285" s="413"/>
      <c r="T285" s="413"/>
      <c r="U285" s="413"/>
      <c r="V285" s="413"/>
      <c r="W285" s="413"/>
      <c r="X285" s="413"/>
      <c r="Y285" s="413"/>
      <c r="Z285" s="413"/>
      <c r="AA285" s="413"/>
      <c r="AB285" s="413"/>
      <c r="AC285" s="413"/>
      <c r="AD285" s="413"/>
      <c r="AE285" s="413"/>
      <c r="AF285" s="413"/>
      <c r="AG285" s="413"/>
    </row>
    <row r="286" spans="1:33" ht="15.75" customHeight="1">
      <c r="A286" s="413"/>
      <c r="B286" s="413"/>
      <c r="C286" s="413"/>
      <c r="D286" s="413"/>
      <c r="E286" s="413"/>
      <c r="F286" s="413"/>
      <c r="G286" s="413"/>
      <c r="H286" s="413"/>
      <c r="I286" s="413"/>
      <c r="J286" s="413"/>
      <c r="K286" s="413"/>
      <c r="L286" s="413"/>
      <c r="M286" s="413"/>
      <c r="N286" s="413"/>
      <c r="O286" s="413"/>
      <c r="P286" s="413"/>
      <c r="Q286" s="413"/>
      <c r="R286" s="413"/>
      <c r="S286" s="413"/>
      <c r="T286" s="413"/>
      <c r="U286" s="413"/>
      <c r="V286" s="413"/>
      <c r="W286" s="413"/>
      <c r="X286" s="413"/>
      <c r="Y286" s="413"/>
      <c r="Z286" s="413"/>
      <c r="AA286" s="413"/>
      <c r="AB286" s="413"/>
      <c r="AC286" s="413"/>
      <c r="AD286" s="413"/>
      <c r="AE286" s="413"/>
      <c r="AF286" s="413"/>
      <c r="AG286" s="413"/>
    </row>
    <row r="287" spans="1:33" ht="15.75" customHeight="1">
      <c r="A287" s="413"/>
      <c r="B287" s="413"/>
      <c r="C287" s="413"/>
      <c r="D287" s="413"/>
      <c r="E287" s="413"/>
      <c r="F287" s="413"/>
      <c r="G287" s="413"/>
      <c r="H287" s="413"/>
      <c r="I287" s="413"/>
      <c r="J287" s="413"/>
      <c r="K287" s="413"/>
      <c r="L287" s="413"/>
      <c r="M287" s="413"/>
      <c r="N287" s="413"/>
      <c r="O287" s="413"/>
      <c r="P287" s="413"/>
      <c r="Q287" s="413"/>
      <c r="R287" s="413"/>
      <c r="S287" s="413"/>
      <c r="T287" s="413"/>
      <c r="U287" s="413"/>
      <c r="V287" s="413"/>
      <c r="W287" s="413"/>
      <c r="X287" s="413"/>
      <c r="Y287" s="413"/>
      <c r="Z287" s="413"/>
      <c r="AA287" s="413"/>
      <c r="AB287" s="413"/>
      <c r="AC287" s="413"/>
      <c r="AD287" s="413"/>
      <c r="AE287" s="413"/>
      <c r="AF287" s="413"/>
      <c r="AG287" s="413"/>
    </row>
    <row r="288" spans="1:33" ht="15.75" customHeight="1">
      <c r="A288" s="413"/>
      <c r="B288" s="413"/>
      <c r="C288" s="413"/>
      <c r="D288" s="413"/>
      <c r="E288" s="413"/>
      <c r="F288" s="413"/>
      <c r="G288" s="413"/>
      <c r="H288" s="413"/>
      <c r="I288" s="413"/>
      <c r="J288" s="413"/>
      <c r="K288" s="413"/>
      <c r="L288" s="413"/>
      <c r="M288" s="413"/>
      <c r="N288" s="413"/>
      <c r="O288" s="413"/>
      <c r="P288" s="413"/>
      <c r="Q288" s="413"/>
      <c r="R288" s="413"/>
      <c r="S288" s="413"/>
      <c r="T288" s="413"/>
      <c r="U288" s="413"/>
      <c r="V288" s="413"/>
      <c r="W288" s="413"/>
      <c r="X288" s="413"/>
      <c r="Y288" s="413"/>
      <c r="Z288" s="413"/>
      <c r="AA288" s="413"/>
      <c r="AB288" s="413"/>
      <c r="AC288" s="413"/>
      <c r="AD288" s="413"/>
      <c r="AE288" s="413"/>
      <c r="AF288" s="413"/>
      <c r="AG288" s="413"/>
    </row>
    <row r="289" spans="1:33" ht="15.75" customHeight="1">
      <c r="A289" s="413"/>
      <c r="B289" s="413"/>
      <c r="C289" s="413"/>
      <c r="D289" s="413"/>
      <c r="E289" s="413"/>
      <c r="F289" s="413"/>
      <c r="G289" s="413"/>
      <c r="H289" s="413"/>
      <c r="I289" s="413"/>
      <c r="J289" s="413"/>
      <c r="K289" s="413"/>
      <c r="L289" s="413"/>
      <c r="M289" s="413"/>
      <c r="N289" s="413"/>
      <c r="O289" s="413"/>
      <c r="P289" s="413"/>
      <c r="Q289" s="413"/>
      <c r="R289" s="413"/>
      <c r="S289" s="413"/>
      <c r="T289" s="413"/>
      <c r="U289" s="413"/>
      <c r="V289" s="413"/>
      <c r="W289" s="413"/>
      <c r="X289" s="413"/>
      <c r="Y289" s="413"/>
      <c r="Z289" s="413"/>
      <c r="AA289" s="413"/>
      <c r="AB289" s="413"/>
      <c r="AC289" s="413"/>
      <c r="AD289" s="413"/>
      <c r="AE289" s="413"/>
      <c r="AF289" s="413"/>
      <c r="AG289" s="413"/>
    </row>
    <row r="290" spans="1:33" ht="15.75" customHeight="1">
      <c r="A290" s="413"/>
      <c r="B290" s="413"/>
      <c r="C290" s="413"/>
      <c r="D290" s="413"/>
      <c r="E290" s="413"/>
      <c r="F290" s="413"/>
      <c r="G290" s="413"/>
      <c r="H290" s="413"/>
      <c r="I290" s="413"/>
      <c r="J290" s="413"/>
      <c r="K290" s="413"/>
      <c r="L290" s="413"/>
      <c r="M290" s="413"/>
      <c r="N290" s="413"/>
      <c r="O290" s="413"/>
      <c r="P290" s="413"/>
      <c r="Q290" s="413"/>
      <c r="R290" s="413"/>
      <c r="S290" s="413"/>
      <c r="T290" s="413"/>
      <c r="U290" s="413"/>
      <c r="V290" s="413"/>
      <c r="W290" s="413"/>
      <c r="X290" s="413"/>
      <c r="Y290" s="413"/>
      <c r="Z290" s="413"/>
      <c r="AA290" s="413"/>
      <c r="AB290" s="413"/>
      <c r="AC290" s="413"/>
      <c r="AD290" s="413"/>
      <c r="AE290" s="413"/>
      <c r="AF290" s="413"/>
      <c r="AG290" s="413"/>
    </row>
    <row r="291" spans="1:33" ht="15.75" customHeight="1">
      <c r="A291" s="413"/>
      <c r="B291" s="413"/>
      <c r="C291" s="413"/>
      <c r="D291" s="413"/>
      <c r="E291" s="413"/>
      <c r="F291" s="413"/>
      <c r="G291" s="413"/>
      <c r="H291" s="413"/>
      <c r="I291" s="413"/>
      <c r="J291" s="413"/>
      <c r="K291" s="413"/>
      <c r="L291" s="413"/>
      <c r="M291" s="413"/>
      <c r="N291" s="413"/>
      <c r="O291" s="413"/>
      <c r="P291" s="413"/>
      <c r="Q291" s="413"/>
      <c r="R291" s="413"/>
      <c r="S291" s="413"/>
      <c r="T291" s="413"/>
      <c r="U291" s="413"/>
      <c r="V291" s="413"/>
      <c r="W291" s="413"/>
      <c r="X291" s="413"/>
      <c r="Y291" s="413"/>
      <c r="Z291" s="413"/>
      <c r="AA291" s="413"/>
      <c r="AB291" s="413"/>
      <c r="AC291" s="413"/>
      <c r="AD291" s="413"/>
      <c r="AE291" s="413"/>
      <c r="AF291" s="413"/>
      <c r="AG291" s="413"/>
    </row>
    <row r="292" spans="1:33" ht="15.75" customHeight="1">
      <c r="A292" s="413"/>
      <c r="B292" s="413"/>
      <c r="C292" s="413"/>
      <c r="D292" s="413"/>
      <c r="E292" s="413"/>
      <c r="F292" s="413"/>
      <c r="G292" s="413"/>
      <c r="H292" s="413"/>
      <c r="I292" s="413"/>
      <c r="J292" s="413"/>
      <c r="K292" s="413"/>
      <c r="L292" s="413"/>
      <c r="M292" s="413"/>
      <c r="N292" s="413"/>
      <c r="O292" s="413"/>
      <c r="P292" s="413"/>
      <c r="Q292" s="413"/>
      <c r="R292" s="413"/>
      <c r="S292" s="413"/>
      <c r="T292" s="413"/>
      <c r="U292" s="413"/>
      <c r="V292" s="413"/>
      <c r="W292" s="413"/>
      <c r="X292" s="413"/>
      <c r="Y292" s="413"/>
      <c r="Z292" s="413"/>
      <c r="AA292" s="413"/>
      <c r="AB292" s="413"/>
      <c r="AC292" s="413"/>
      <c r="AD292" s="413"/>
      <c r="AE292" s="413"/>
      <c r="AF292" s="413"/>
      <c r="AG292" s="413"/>
    </row>
    <row r="293" spans="1:33" ht="15.75" customHeight="1">
      <c r="A293" s="413"/>
      <c r="B293" s="413"/>
      <c r="C293" s="413"/>
      <c r="D293" s="413"/>
      <c r="E293" s="413"/>
      <c r="F293" s="413"/>
      <c r="G293" s="413"/>
      <c r="H293" s="413"/>
      <c r="I293" s="413"/>
      <c r="J293" s="413"/>
      <c r="K293" s="413"/>
      <c r="L293" s="413"/>
      <c r="M293" s="413"/>
      <c r="N293" s="413"/>
      <c r="O293" s="413"/>
      <c r="P293" s="413"/>
      <c r="Q293" s="413"/>
      <c r="R293" s="413"/>
      <c r="S293" s="413"/>
      <c r="T293" s="413"/>
      <c r="U293" s="413"/>
      <c r="V293" s="413"/>
      <c r="W293" s="413"/>
      <c r="X293" s="413"/>
      <c r="Y293" s="413"/>
      <c r="Z293" s="413"/>
      <c r="AA293" s="413"/>
      <c r="AB293" s="413"/>
      <c r="AC293" s="413"/>
      <c r="AD293" s="413"/>
      <c r="AE293" s="413"/>
      <c r="AF293" s="413"/>
      <c r="AG293" s="413"/>
    </row>
    <row r="294" spans="1:33" ht="15.75" customHeight="1">
      <c r="A294" s="413"/>
      <c r="B294" s="413"/>
      <c r="C294" s="413"/>
      <c r="D294" s="413"/>
      <c r="E294" s="413"/>
      <c r="F294" s="413"/>
      <c r="G294" s="413"/>
      <c r="H294" s="413"/>
      <c r="I294" s="413"/>
      <c r="J294" s="413"/>
      <c r="K294" s="413"/>
      <c r="L294" s="413"/>
      <c r="M294" s="413"/>
      <c r="N294" s="413"/>
      <c r="O294" s="413"/>
      <c r="P294" s="413"/>
      <c r="Q294" s="413"/>
      <c r="R294" s="413"/>
      <c r="S294" s="413"/>
      <c r="T294" s="413"/>
      <c r="U294" s="413"/>
      <c r="V294" s="413"/>
      <c r="W294" s="413"/>
      <c r="X294" s="413"/>
      <c r="Y294" s="413"/>
      <c r="Z294" s="413"/>
      <c r="AA294" s="413"/>
      <c r="AB294" s="413"/>
      <c r="AC294" s="413"/>
      <c r="AD294" s="413"/>
      <c r="AE294" s="413"/>
      <c r="AF294" s="413"/>
      <c r="AG294" s="413"/>
    </row>
    <row r="295" spans="1:33" ht="15.75" customHeight="1">
      <c r="A295" s="413"/>
      <c r="B295" s="413"/>
      <c r="C295" s="413"/>
      <c r="D295" s="413"/>
      <c r="E295" s="413"/>
      <c r="F295" s="413"/>
      <c r="G295" s="413"/>
      <c r="H295" s="413"/>
      <c r="I295" s="413"/>
      <c r="J295" s="413"/>
      <c r="K295" s="413"/>
      <c r="L295" s="413"/>
      <c r="M295" s="413"/>
      <c r="N295" s="413"/>
      <c r="O295" s="413"/>
      <c r="P295" s="413"/>
      <c r="Q295" s="413"/>
      <c r="R295" s="413"/>
      <c r="S295" s="413"/>
      <c r="T295" s="413"/>
      <c r="U295" s="413"/>
      <c r="V295" s="413"/>
      <c r="W295" s="413"/>
      <c r="X295" s="413"/>
      <c r="Y295" s="413"/>
      <c r="Z295" s="413"/>
      <c r="AA295" s="413"/>
      <c r="AB295" s="413"/>
      <c r="AC295" s="413"/>
      <c r="AD295" s="413"/>
      <c r="AE295" s="413"/>
      <c r="AF295" s="413"/>
      <c r="AG295" s="413"/>
    </row>
    <row r="296" spans="1:33" ht="15.75" customHeight="1">
      <c r="A296" s="413"/>
      <c r="B296" s="413"/>
      <c r="C296" s="413"/>
      <c r="D296" s="413"/>
      <c r="E296" s="413"/>
      <c r="F296" s="413"/>
      <c r="G296" s="413"/>
      <c r="H296" s="413"/>
      <c r="I296" s="413"/>
      <c r="J296" s="413"/>
      <c r="K296" s="413"/>
      <c r="L296" s="413"/>
      <c r="M296" s="413"/>
      <c r="N296" s="413"/>
      <c r="O296" s="413"/>
      <c r="P296" s="413"/>
      <c r="Q296" s="413"/>
      <c r="R296" s="413"/>
      <c r="S296" s="413"/>
      <c r="T296" s="413"/>
      <c r="U296" s="413"/>
      <c r="V296" s="413"/>
      <c r="W296" s="413"/>
      <c r="X296" s="413"/>
      <c r="Y296" s="413"/>
      <c r="Z296" s="413"/>
      <c r="AA296" s="413"/>
      <c r="AB296" s="413"/>
      <c r="AC296" s="413"/>
      <c r="AD296" s="413"/>
      <c r="AE296" s="413"/>
      <c r="AF296" s="413"/>
      <c r="AG296" s="413"/>
    </row>
    <row r="297" spans="1:33" ht="15.75" customHeight="1">
      <c r="A297" s="413"/>
      <c r="B297" s="413"/>
      <c r="C297" s="413"/>
      <c r="D297" s="413"/>
      <c r="E297" s="413"/>
      <c r="F297" s="413"/>
      <c r="G297" s="413"/>
      <c r="H297" s="413"/>
      <c r="I297" s="413"/>
      <c r="J297" s="413"/>
      <c r="K297" s="413"/>
      <c r="L297" s="413"/>
      <c r="M297" s="413"/>
      <c r="N297" s="413"/>
      <c r="O297" s="413"/>
      <c r="P297" s="413"/>
      <c r="Q297" s="413"/>
      <c r="R297" s="413"/>
      <c r="S297" s="413"/>
      <c r="T297" s="413"/>
      <c r="U297" s="413"/>
      <c r="V297" s="413"/>
      <c r="W297" s="413"/>
      <c r="X297" s="413"/>
      <c r="Y297" s="413"/>
      <c r="Z297" s="413"/>
      <c r="AA297" s="413"/>
      <c r="AB297" s="413"/>
      <c r="AC297" s="413"/>
      <c r="AD297" s="413"/>
      <c r="AE297" s="413"/>
      <c r="AF297" s="413"/>
      <c r="AG297" s="413"/>
    </row>
    <row r="298" spans="1:33" ht="15.75" customHeight="1">
      <c r="A298" s="413"/>
      <c r="B298" s="413"/>
      <c r="C298" s="413"/>
      <c r="D298" s="413"/>
      <c r="E298" s="413"/>
      <c r="F298" s="413"/>
      <c r="G298" s="413"/>
      <c r="H298" s="413"/>
      <c r="I298" s="413"/>
      <c r="J298" s="413"/>
      <c r="K298" s="413"/>
      <c r="L298" s="413"/>
      <c r="M298" s="413"/>
      <c r="N298" s="413"/>
      <c r="O298" s="413"/>
      <c r="P298" s="413"/>
      <c r="Q298" s="413"/>
      <c r="R298" s="413"/>
      <c r="S298" s="413"/>
      <c r="T298" s="413"/>
      <c r="U298" s="413"/>
      <c r="V298" s="413"/>
      <c r="W298" s="413"/>
      <c r="X298" s="413"/>
      <c r="Y298" s="413"/>
      <c r="Z298" s="413"/>
      <c r="AA298" s="413"/>
      <c r="AB298" s="413"/>
      <c r="AC298" s="413"/>
      <c r="AD298" s="413"/>
      <c r="AE298" s="413"/>
      <c r="AF298" s="413"/>
      <c r="AG298" s="413"/>
    </row>
    <row r="299" spans="1:33" ht="15.75" customHeight="1">
      <c r="A299" s="413"/>
      <c r="B299" s="413"/>
      <c r="C299" s="413"/>
      <c r="D299" s="413"/>
      <c r="E299" s="413"/>
      <c r="F299" s="413"/>
      <c r="G299" s="413"/>
      <c r="H299" s="413"/>
      <c r="I299" s="413"/>
      <c r="J299" s="413"/>
      <c r="K299" s="413"/>
      <c r="L299" s="413"/>
      <c r="M299" s="413"/>
      <c r="N299" s="413"/>
      <c r="O299" s="413"/>
      <c r="P299" s="413"/>
      <c r="Q299" s="413"/>
      <c r="R299" s="413"/>
      <c r="S299" s="413"/>
      <c r="T299" s="413"/>
      <c r="U299" s="413"/>
      <c r="V299" s="413"/>
      <c r="W299" s="413"/>
      <c r="X299" s="413"/>
      <c r="Y299" s="413"/>
      <c r="Z299" s="413"/>
      <c r="AA299" s="413"/>
      <c r="AB299" s="413"/>
      <c r="AC299" s="413"/>
      <c r="AD299" s="413"/>
      <c r="AE299" s="413"/>
      <c r="AF299" s="413"/>
      <c r="AG299" s="413"/>
    </row>
    <row r="300" spans="1:33" ht="15.75" customHeight="1">
      <c r="A300" s="413"/>
      <c r="B300" s="413"/>
      <c r="C300" s="413"/>
      <c r="D300" s="413"/>
      <c r="E300" s="413"/>
      <c r="F300" s="413"/>
      <c r="G300" s="413"/>
      <c r="H300" s="413"/>
      <c r="I300" s="413"/>
      <c r="J300" s="413"/>
      <c r="K300" s="413"/>
      <c r="L300" s="413"/>
      <c r="M300" s="413"/>
      <c r="N300" s="413"/>
      <c r="O300" s="413"/>
      <c r="P300" s="413"/>
      <c r="Q300" s="413"/>
      <c r="R300" s="413"/>
      <c r="S300" s="413"/>
      <c r="T300" s="413"/>
      <c r="U300" s="413"/>
      <c r="V300" s="413"/>
      <c r="W300" s="413"/>
      <c r="X300" s="413"/>
      <c r="Y300" s="413"/>
      <c r="Z300" s="413"/>
      <c r="AA300" s="413"/>
      <c r="AB300" s="413"/>
      <c r="AC300" s="413"/>
      <c r="AD300" s="413"/>
      <c r="AE300" s="413"/>
      <c r="AF300" s="413"/>
      <c r="AG300" s="413"/>
    </row>
    <row r="301" spans="1:33" ht="15.75" customHeight="1">
      <c r="A301" s="413"/>
      <c r="B301" s="413"/>
      <c r="C301" s="413"/>
      <c r="D301" s="413"/>
      <c r="E301" s="413"/>
      <c r="F301" s="413"/>
      <c r="G301" s="413"/>
      <c r="H301" s="413"/>
      <c r="I301" s="413"/>
      <c r="J301" s="413"/>
      <c r="K301" s="413"/>
      <c r="L301" s="413"/>
      <c r="M301" s="413"/>
      <c r="N301" s="413"/>
      <c r="O301" s="413"/>
      <c r="P301" s="413"/>
      <c r="Q301" s="413"/>
      <c r="R301" s="413"/>
      <c r="S301" s="413"/>
      <c r="T301" s="413"/>
      <c r="U301" s="413"/>
      <c r="V301" s="413"/>
      <c r="W301" s="413"/>
      <c r="X301" s="413"/>
      <c r="Y301" s="413"/>
      <c r="Z301" s="413"/>
      <c r="AA301" s="413"/>
      <c r="AB301" s="413"/>
      <c r="AC301" s="413"/>
      <c r="AD301" s="413"/>
      <c r="AE301" s="413"/>
      <c r="AF301" s="413"/>
      <c r="AG301" s="413"/>
    </row>
    <row r="302" spans="1:33" ht="15.75" customHeight="1">
      <c r="A302" s="413"/>
      <c r="B302" s="413"/>
      <c r="C302" s="413"/>
      <c r="D302" s="413"/>
      <c r="E302" s="413"/>
      <c r="F302" s="413"/>
      <c r="G302" s="413"/>
      <c r="H302" s="413"/>
      <c r="I302" s="413"/>
      <c r="J302" s="413"/>
      <c r="K302" s="413"/>
      <c r="L302" s="413"/>
      <c r="M302" s="413"/>
      <c r="N302" s="413"/>
      <c r="O302" s="413"/>
      <c r="P302" s="413"/>
      <c r="Q302" s="413"/>
      <c r="R302" s="413"/>
      <c r="S302" s="413"/>
      <c r="T302" s="413"/>
      <c r="U302" s="413"/>
      <c r="V302" s="413"/>
      <c r="W302" s="413"/>
      <c r="X302" s="413"/>
      <c r="Y302" s="413"/>
      <c r="Z302" s="413"/>
      <c r="AA302" s="413"/>
      <c r="AB302" s="413"/>
      <c r="AC302" s="413"/>
      <c r="AD302" s="413"/>
      <c r="AE302" s="413"/>
      <c r="AF302" s="413"/>
      <c r="AG302" s="413"/>
    </row>
    <row r="303" spans="1:33" ht="15.75" customHeight="1">
      <c r="A303" s="413"/>
      <c r="B303" s="413"/>
      <c r="C303" s="413"/>
      <c r="D303" s="413"/>
      <c r="E303" s="413"/>
      <c r="F303" s="413"/>
      <c r="G303" s="413"/>
      <c r="H303" s="413"/>
      <c r="I303" s="413"/>
      <c r="J303" s="413"/>
      <c r="K303" s="413"/>
      <c r="L303" s="413"/>
      <c r="M303" s="413"/>
      <c r="N303" s="413"/>
      <c r="O303" s="413"/>
      <c r="P303" s="413"/>
      <c r="Q303" s="413"/>
      <c r="R303" s="413"/>
      <c r="S303" s="413"/>
      <c r="T303" s="413"/>
      <c r="U303" s="413"/>
      <c r="V303" s="413"/>
      <c r="W303" s="413"/>
      <c r="X303" s="413"/>
      <c r="Y303" s="413"/>
      <c r="Z303" s="413"/>
      <c r="AA303" s="413"/>
      <c r="AB303" s="413"/>
      <c r="AC303" s="413"/>
      <c r="AD303" s="413"/>
      <c r="AE303" s="413"/>
      <c r="AF303" s="413"/>
      <c r="AG303" s="413"/>
    </row>
    <row r="304" spans="1:33" ht="15.75" customHeight="1">
      <c r="A304" s="413"/>
      <c r="B304" s="413"/>
      <c r="C304" s="413"/>
      <c r="D304" s="413"/>
      <c r="E304" s="413"/>
      <c r="F304" s="413"/>
      <c r="G304" s="413"/>
      <c r="H304" s="413"/>
      <c r="I304" s="413"/>
      <c r="J304" s="413"/>
      <c r="K304" s="413"/>
      <c r="L304" s="413"/>
      <c r="M304" s="413"/>
      <c r="N304" s="413"/>
      <c r="O304" s="413"/>
      <c r="P304" s="413"/>
      <c r="Q304" s="413"/>
      <c r="R304" s="413"/>
      <c r="S304" s="413"/>
      <c r="T304" s="413"/>
      <c r="U304" s="413"/>
      <c r="V304" s="413"/>
      <c r="W304" s="413"/>
      <c r="X304" s="413"/>
      <c r="Y304" s="413"/>
      <c r="Z304" s="413"/>
      <c r="AA304" s="413"/>
      <c r="AB304" s="413"/>
      <c r="AC304" s="413"/>
      <c r="AD304" s="413"/>
      <c r="AE304" s="413"/>
      <c r="AF304" s="413"/>
      <c r="AG304" s="413"/>
    </row>
    <row r="305" spans="1:33" ht="15.75" customHeight="1">
      <c r="A305" s="413"/>
      <c r="B305" s="413"/>
      <c r="C305" s="413"/>
      <c r="D305" s="413"/>
      <c r="E305" s="413"/>
      <c r="F305" s="413"/>
      <c r="G305" s="413"/>
      <c r="H305" s="413"/>
      <c r="I305" s="413"/>
      <c r="J305" s="413"/>
      <c r="K305" s="413"/>
      <c r="L305" s="413"/>
      <c r="M305" s="413"/>
      <c r="N305" s="413"/>
      <c r="O305" s="413"/>
      <c r="P305" s="413"/>
      <c r="Q305" s="413"/>
      <c r="R305" s="413"/>
      <c r="S305" s="413"/>
      <c r="T305" s="413"/>
      <c r="U305" s="413"/>
      <c r="V305" s="413"/>
      <c r="W305" s="413"/>
      <c r="X305" s="413"/>
      <c r="Y305" s="413"/>
      <c r="Z305" s="413"/>
      <c r="AA305" s="413"/>
      <c r="AB305" s="413"/>
      <c r="AC305" s="413"/>
      <c r="AD305" s="413"/>
      <c r="AE305" s="413"/>
      <c r="AF305" s="413"/>
      <c r="AG305" s="413"/>
    </row>
    <row r="306" spans="1:33" ht="15.75" customHeight="1">
      <c r="A306" s="413"/>
      <c r="B306" s="413"/>
      <c r="C306" s="413"/>
      <c r="D306" s="413"/>
      <c r="E306" s="413"/>
      <c r="F306" s="413"/>
      <c r="G306" s="413"/>
      <c r="H306" s="413"/>
      <c r="I306" s="413"/>
      <c r="J306" s="413"/>
      <c r="K306" s="413"/>
      <c r="L306" s="413"/>
      <c r="M306" s="413"/>
      <c r="N306" s="413"/>
      <c r="O306" s="413"/>
      <c r="P306" s="413"/>
      <c r="Q306" s="413"/>
      <c r="R306" s="413"/>
      <c r="S306" s="413"/>
      <c r="T306" s="413"/>
      <c r="U306" s="413"/>
      <c r="V306" s="413"/>
      <c r="W306" s="413"/>
      <c r="X306" s="413"/>
      <c r="Y306" s="413"/>
      <c r="Z306" s="413"/>
      <c r="AA306" s="413"/>
      <c r="AB306" s="413"/>
      <c r="AC306" s="413"/>
      <c r="AD306" s="413"/>
      <c r="AE306" s="413"/>
      <c r="AF306" s="413"/>
      <c r="AG306" s="413"/>
    </row>
    <row r="307" spans="1:33" ht="15.75" customHeight="1">
      <c r="A307" s="413"/>
      <c r="B307" s="413"/>
      <c r="C307" s="413"/>
      <c r="D307" s="413"/>
      <c r="E307" s="413"/>
      <c r="F307" s="413"/>
      <c r="G307" s="413"/>
      <c r="H307" s="413"/>
      <c r="I307" s="413"/>
      <c r="J307" s="413"/>
      <c r="K307" s="413"/>
      <c r="L307" s="413"/>
      <c r="M307" s="413"/>
      <c r="N307" s="413"/>
      <c r="O307" s="413"/>
      <c r="P307" s="413"/>
      <c r="Q307" s="413"/>
      <c r="R307" s="413"/>
      <c r="S307" s="413"/>
      <c r="T307" s="413"/>
      <c r="U307" s="413"/>
      <c r="V307" s="413"/>
      <c r="W307" s="413"/>
      <c r="X307" s="413"/>
      <c r="Y307" s="413"/>
      <c r="Z307" s="413"/>
      <c r="AA307" s="413"/>
      <c r="AB307" s="413"/>
      <c r="AC307" s="413"/>
      <c r="AD307" s="413"/>
      <c r="AE307" s="413"/>
      <c r="AF307" s="413"/>
      <c r="AG307" s="413"/>
    </row>
    <row r="308" spans="1:33" ht="15.75" customHeight="1">
      <c r="A308" s="413"/>
      <c r="B308" s="413"/>
      <c r="C308" s="413"/>
      <c r="D308" s="413"/>
      <c r="E308" s="413"/>
      <c r="F308" s="413"/>
      <c r="G308" s="413"/>
      <c r="H308" s="413"/>
      <c r="I308" s="413"/>
      <c r="J308" s="413"/>
      <c r="K308" s="413"/>
      <c r="L308" s="413"/>
      <c r="M308" s="413"/>
      <c r="N308" s="413"/>
      <c r="O308" s="413"/>
      <c r="P308" s="413"/>
      <c r="Q308" s="413"/>
      <c r="R308" s="413"/>
      <c r="S308" s="413"/>
      <c r="T308" s="413"/>
      <c r="U308" s="413"/>
      <c r="V308" s="413"/>
      <c r="W308" s="413"/>
      <c r="X308" s="413"/>
      <c r="Y308" s="413"/>
      <c r="Z308" s="413"/>
      <c r="AA308" s="413"/>
      <c r="AB308" s="413"/>
      <c r="AC308" s="413"/>
      <c r="AD308" s="413"/>
      <c r="AE308" s="413"/>
      <c r="AF308" s="413"/>
      <c r="AG308" s="413"/>
    </row>
    <row r="309" spans="1:33" ht="15.75" customHeight="1">
      <c r="A309" s="413"/>
      <c r="B309" s="413"/>
      <c r="C309" s="413"/>
      <c r="D309" s="413"/>
      <c r="E309" s="413"/>
      <c r="F309" s="413"/>
      <c r="G309" s="413"/>
      <c r="H309" s="413"/>
      <c r="I309" s="413"/>
      <c r="J309" s="413"/>
      <c r="K309" s="413"/>
      <c r="L309" s="413"/>
      <c r="M309" s="413"/>
      <c r="N309" s="413"/>
      <c r="O309" s="413"/>
      <c r="P309" s="413"/>
      <c r="Q309" s="413"/>
      <c r="R309" s="413"/>
      <c r="S309" s="413"/>
      <c r="T309" s="413"/>
      <c r="U309" s="413"/>
      <c r="V309" s="413"/>
      <c r="W309" s="413"/>
      <c r="X309" s="413"/>
      <c r="Y309" s="413"/>
      <c r="Z309" s="413"/>
      <c r="AA309" s="413"/>
      <c r="AB309" s="413"/>
      <c r="AC309" s="413"/>
      <c r="AD309" s="413"/>
      <c r="AE309" s="413"/>
      <c r="AF309" s="413"/>
      <c r="AG309" s="413"/>
    </row>
    <row r="310" spans="1:33" ht="15.75" customHeight="1">
      <c r="A310" s="413"/>
      <c r="B310" s="413"/>
      <c r="C310" s="413"/>
      <c r="D310" s="413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413"/>
      <c r="Q310" s="413"/>
      <c r="R310" s="413"/>
      <c r="S310" s="413"/>
      <c r="T310" s="413"/>
      <c r="U310" s="413"/>
      <c r="V310" s="413"/>
      <c r="W310" s="413"/>
      <c r="X310" s="413"/>
      <c r="Y310" s="413"/>
      <c r="Z310" s="413"/>
      <c r="AA310" s="413"/>
      <c r="AB310" s="413"/>
      <c r="AC310" s="413"/>
      <c r="AD310" s="413"/>
      <c r="AE310" s="413"/>
      <c r="AF310" s="413"/>
      <c r="AG310" s="413"/>
    </row>
    <row r="311" spans="1:33" ht="15.75" customHeight="1">
      <c r="A311" s="413"/>
      <c r="B311" s="413"/>
      <c r="C311" s="413"/>
      <c r="D311" s="413"/>
      <c r="E311" s="413"/>
      <c r="F311" s="413"/>
      <c r="G311" s="413"/>
      <c r="H311" s="413"/>
      <c r="I311" s="413"/>
      <c r="J311" s="413"/>
      <c r="K311" s="413"/>
      <c r="L311" s="413"/>
      <c r="M311" s="413"/>
      <c r="N311" s="413"/>
      <c r="O311" s="413"/>
      <c r="P311" s="413"/>
      <c r="Q311" s="413"/>
      <c r="R311" s="413"/>
      <c r="S311" s="413"/>
      <c r="T311" s="413"/>
      <c r="U311" s="413"/>
      <c r="V311" s="413"/>
      <c r="W311" s="413"/>
      <c r="X311" s="413"/>
      <c r="Y311" s="413"/>
      <c r="Z311" s="413"/>
      <c r="AA311" s="413"/>
      <c r="AB311" s="413"/>
      <c r="AC311" s="413"/>
      <c r="AD311" s="413"/>
      <c r="AE311" s="413"/>
      <c r="AF311" s="413"/>
      <c r="AG311" s="413"/>
    </row>
    <row r="312" spans="1:33" ht="15.75" customHeight="1">
      <c r="A312" s="413"/>
      <c r="B312" s="413"/>
      <c r="C312" s="413"/>
      <c r="D312" s="413"/>
      <c r="E312" s="413"/>
      <c r="F312" s="413"/>
      <c r="G312" s="413"/>
      <c r="H312" s="413"/>
      <c r="I312" s="413"/>
      <c r="J312" s="413"/>
      <c r="K312" s="413"/>
      <c r="L312" s="413"/>
      <c r="M312" s="413"/>
      <c r="N312" s="413"/>
      <c r="O312" s="413"/>
      <c r="P312" s="413"/>
      <c r="Q312" s="413"/>
      <c r="R312" s="413"/>
      <c r="S312" s="413"/>
      <c r="T312" s="413"/>
      <c r="U312" s="413"/>
      <c r="V312" s="413"/>
      <c r="W312" s="413"/>
      <c r="X312" s="413"/>
      <c r="Y312" s="413"/>
      <c r="Z312" s="413"/>
      <c r="AA312" s="413"/>
      <c r="AB312" s="413"/>
      <c r="AC312" s="413"/>
      <c r="AD312" s="413"/>
      <c r="AE312" s="413"/>
      <c r="AF312" s="413"/>
      <c r="AG312" s="413"/>
    </row>
    <row r="313" spans="1:33" ht="15.75" customHeight="1">
      <c r="A313" s="413"/>
      <c r="B313" s="413"/>
      <c r="C313" s="413"/>
      <c r="D313" s="413"/>
      <c r="E313" s="413"/>
      <c r="F313" s="413"/>
      <c r="G313" s="413"/>
      <c r="H313" s="413"/>
      <c r="I313" s="413"/>
      <c r="J313" s="413"/>
      <c r="K313" s="413"/>
      <c r="L313" s="413"/>
      <c r="M313" s="413"/>
      <c r="N313" s="413"/>
      <c r="O313" s="413"/>
      <c r="P313" s="413"/>
      <c r="Q313" s="413"/>
      <c r="R313" s="413"/>
      <c r="S313" s="413"/>
      <c r="T313" s="413"/>
      <c r="U313" s="413"/>
      <c r="V313" s="413"/>
      <c r="W313" s="413"/>
      <c r="X313" s="413"/>
      <c r="Y313" s="413"/>
      <c r="Z313" s="413"/>
      <c r="AA313" s="413"/>
      <c r="AB313" s="413"/>
      <c r="AC313" s="413"/>
      <c r="AD313" s="413"/>
      <c r="AE313" s="413"/>
      <c r="AF313" s="413"/>
      <c r="AG313" s="413"/>
    </row>
    <row r="314" spans="1:33" ht="15.75" customHeight="1">
      <c r="A314" s="413"/>
      <c r="B314" s="413"/>
      <c r="C314" s="413"/>
      <c r="D314" s="413"/>
      <c r="E314" s="413"/>
      <c r="F314" s="413"/>
      <c r="G314" s="413"/>
      <c r="H314" s="413"/>
      <c r="I314" s="413"/>
      <c r="J314" s="413"/>
      <c r="K314" s="413"/>
      <c r="L314" s="413"/>
      <c r="M314" s="413"/>
      <c r="N314" s="413"/>
      <c r="O314" s="413"/>
      <c r="P314" s="413"/>
      <c r="Q314" s="413"/>
      <c r="R314" s="413"/>
      <c r="S314" s="413"/>
      <c r="T314" s="413"/>
      <c r="U314" s="413"/>
      <c r="V314" s="413"/>
      <c r="W314" s="413"/>
      <c r="X314" s="413"/>
      <c r="Y314" s="413"/>
      <c r="Z314" s="413"/>
      <c r="AA314" s="413"/>
      <c r="AB314" s="413"/>
      <c r="AC314" s="413"/>
      <c r="AD314" s="413"/>
      <c r="AE314" s="413"/>
      <c r="AF314" s="413"/>
      <c r="AG314" s="413"/>
    </row>
    <row r="315" spans="1:33" ht="15.75" customHeight="1">
      <c r="A315" s="413"/>
      <c r="B315" s="413"/>
      <c r="C315" s="413"/>
      <c r="D315" s="413"/>
      <c r="E315" s="413"/>
      <c r="F315" s="413"/>
      <c r="G315" s="413"/>
      <c r="H315" s="413"/>
      <c r="I315" s="413"/>
      <c r="J315" s="413"/>
      <c r="K315" s="413"/>
      <c r="L315" s="413"/>
      <c r="M315" s="413"/>
      <c r="N315" s="413"/>
      <c r="O315" s="413"/>
      <c r="P315" s="413"/>
      <c r="Q315" s="413"/>
      <c r="R315" s="413"/>
      <c r="S315" s="413"/>
      <c r="T315" s="413"/>
      <c r="U315" s="413"/>
      <c r="V315" s="413"/>
      <c r="W315" s="413"/>
      <c r="X315" s="413"/>
      <c r="Y315" s="413"/>
      <c r="Z315" s="413"/>
      <c r="AA315" s="413"/>
      <c r="AB315" s="413"/>
      <c r="AC315" s="413"/>
      <c r="AD315" s="413"/>
      <c r="AE315" s="413"/>
      <c r="AF315" s="413"/>
      <c r="AG315" s="413"/>
    </row>
    <row r="316" spans="1:33" ht="15.75" customHeight="1">
      <c r="A316" s="413"/>
      <c r="B316" s="413"/>
      <c r="C316" s="413"/>
      <c r="D316" s="413"/>
      <c r="E316" s="413"/>
      <c r="F316" s="413"/>
      <c r="G316" s="413"/>
      <c r="H316" s="413"/>
      <c r="I316" s="413"/>
      <c r="J316" s="413"/>
      <c r="K316" s="413"/>
      <c r="L316" s="413"/>
      <c r="M316" s="413"/>
      <c r="N316" s="413"/>
      <c r="O316" s="413"/>
      <c r="P316" s="413"/>
      <c r="Q316" s="413"/>
      <c r="R316" s="413"/>
      <c r="S316" s="413"/>
      <c r="T316" s="413"/>
      <c r="U316" s="413"/>
      <c r="V316" s="413"/>
      <c r="W316" s="413"/>
      <c r="X316" s="413"/>
      <c r="Y316" s="413"/>
      <c r="Z316" s="413"/>
      <c r="AA316" s="413"/>
      <c r="AB316" s="413"/>
      <c r="AC316" s="413"/>
      <c r="AD316" s="413"/>
      <c r="AE316" s="413"/>
      <c r="AF316" s="413"/>
      <c r="AG316" s="413"/>
    </row>
    <row r="317" spans="1:33" ht="15.75" customHeight="1">
      <c r="A317" s="413"/>
      <c r="B317" s="413"/>
      <c r="C317" s="413"/>
      <c r="D317" s="413"/>
      <c r="E317" s="413"/>
      <c r="F317" s="413"/>
      <c r="G317" s="413"/>
      <c r="H317" s="413"/>
      <c r="I317" s="413"/>
      <c r="J317" s="413"/>
      <c r="K317" s="413"/>
      <c r="L317" s="413"/>
      <c r="M317" s="413"/>
      <c r="N317" s="413"/>
      <c r="O317" s="413"/>
      <c r="P317" s="413"/>
      <c r="Q317" s="413"/>
      <c r="R317" s="413"/>
      <c r="S317" s="413"/>
      <c r="T317" s="413"/>
      <c r="U317" s="413"/>
      <c r="V317" s="413"/>
      <c r="W317" s="413"/>
      <c r="X317" s="413"/>
      <c r="Y317" s="413"/>
      <c r="Z317" s="413"/>
      <c r="AA317" s="413"/>
      <c r="AB317" s="413"/>
      <c r="AC317" s="413"/>
      <c r="AD317" s="413"/>
      <c r="AE317" s="413"/>
      <c r="AF317" s="413"/>
      <c r="AG317" s="413"/>
    </row>
    <row r="318" spans="1:33" ht="15.75" customHeight="1">
      <c r="A318" s="413"/>
      <c r="B318" s="413"/>
      <c r="C318" s="413"/>
      <c r="D318" s="413"/>
      <c r="E318" s="413"/>
      <c r="F318" s="413"/>
      <c r="G318" s="413"/>
      <c r="H318" s="413"/>
      <c r="I318" s="413"/>
      <c r="J318" s="413"/>
      <c r="K318" s="413"/>
      <c r="L318" s="413"/>
      <c r="M318" s="413"/>
      <c r="N318" s="413"/>
      <c r="O318" s="413"/>
      <c r="P318" s="413"/>
      <c r="Q318" s="413"/>
      <c r="R318" s="413"/>
      <c r="S318" s="413"/>
      <c r="T318" s="413"/>
      <c r="U318" s="413"/>
      <c r="V318" s="413"/>
      <c r="W318" s="413"/>
      <c r="X318" s="413"/>
      <c r="Y318" s="413"/>
      <c r="Z318" s="413"/>
      <c r="AA318" s="413"/>
      <c r="AB318" s="413"/>
      <c r="AC318" s="413"/>
      <c r="AD318" s="413"/>
      <c r="AE318" s="413"/>
      <c r="AF318" s="413"/>
      <c r="AG318" s="413"/>
    </row>
    <row r="319" spans="1:33" ht="15.75" customHeight="1">
      <c r="A319" s="413"/>
      <c r="B319" s="413"/>
      <c r="C319" s="413"/>
      <c r="D319" s="413"/>
      <c r="E319" s="413"/>
      <c r="F319" s="413"/>
      <c r="G319" s="413"/>
      <c r="H319" s="413"/>
      <c r="I319" s="413"/>
      <c r="J319" s="413"/>
      <c r="K319" s="413"/>
      <c r="L319" s="413"/>
      <c r="M319" s="413"/>
      <c r="N319" s="413"/>
      <c r="O319" s="413"/>
      <c r="P319" s="413"/>
      <c r="Q319" s="413"/>
      <c r="R319" s="413"/>
      <c r="S319" s="413"/>
      <c r="T319" s="413"/>
      <c r="U319" s="413"/>
      <c r="V319" s="413"/>
      <c r="W319" s="413"/>
      <c r="X319" s="413"/>
      <c r="Y319" s="413"/>
      <c r="Z319" s="413"/>
      <c r="AA319" s="413"/>
      <c r="AB319" s="413"/>
      <c r="AC319" s="413"/>
      <c r="AD319" s="413"/>
      <c r="AE319" s="413"/>
      <c r="AF319" s="413"/>
      <c r="AG319" s="413"/>
    </row>
    <row r="320" spans="1:33" ht="15.75" customHeight="1">
      <c r="A320" s="413"/>
      <c r="B320" s="413"/>
      <c r="C320" s="413"/>
      <c r="D320" s="413"/>
      <c r="E320" s="413"/>
      <c r="F320" s="413"/>
      <c r="G320" s="413"/>
      <c r="H320" s="413"/>
      <c r="I320" s="413"/>
      <c r="J320" s="413"/>
      <c r="K320" s="413"/>
      <c r="L320" s="413"/>
      <c r="M320" s="413"/>
      <c r="N320" s="413"/>
      <c r="O320" s="413"/>
      <c r="P320" s="413"/>
      <c r="Q320" s="413"/>
      <c r="R320" s="413"/>
      <c r="S320" s="413"/>
      <c r="T320" s="413"/>
      <c r="U320" s="413"/>
      <c r="V320" s="413"/>
      <c r="W320" s="413"/>
      <c r="X320" s="413"/>
      <c r="Y320" s="413"/>
      <c r="Z320" s="413"/>
      <c r="AA320" s="413"/>
      <c r="AB320" s="413"/>
      <c r="AC320" s="413"/>
      <c r="AD320" s="413"/>
      <c r="AE320" s="413"/>
      <c r="AF320" s="413"/>
      <c r="AG320" s="413"/>
    </row>
    <row r="321" spans="1:33" ht="15.75" customHeight="1">
      <c r="A321" s="413"/>
      <c r="B321" s="413"/>
      <c r="C321" s="413"/>
      <c r="D321" s="413"/>
      <c r="E321" s="413"/>
      <c r="F321" s="413"/>
      <c r="G321" s="413"/>
      <c r="H321" s="413"/>
      <c r="I321" s="413"/>
      <c r="J321" s="413"/>
      <c r="K321" s="413"/>
      <c r="L321" s="413"/>
      <c r="M321" s="413"/>
      <c r="N321" s="413"/>
      <c r="O321" s="413"/>
      <c r="P321" s="413"/>
      <c r="Q321" s="413"/>
      <c r="R321" s="413"/>
      <c r="S321" s="413"/>
      <c r="T321" s="413"/>
      <c r="U321" s="413"/>
      <c r="V321" s="413"/>
      <c r="W321" s="413"/>
      <c r="X321" s="413"/>
      <c r="Y321" s="413"/>
      <c r="Z321" s="413"/>
      <c r="AA321" s="413"/>
      <c r="AB321" s="413"/>
      <c r="AC321" s="413"/>
      <c r="AD321" s="413"/>
      <c r="AE321" s="413"/>
      <c r="AF321" s="413"/>
      <c r="AG321" s="413"/>
    </row>
    <row r="322" spans="1:33" ht="15.75" customHeight="1">
      <c r="A322" s="413"/>
      <c r="B322" s="413"/>
      <c r="C322" s="413"/>
      <c r="D322" s="413"/>
      <c r="E322" s="413"/>
      <c r="F322" s="413"/>
      <c r="G322" s="413"/>
      <c r="H322" s="413"/>
      <c r="I322" s="413"/>
      <c r="J322" s="413"/>
      <c r="K322" s="413"/>
      <c r="L322" s="413"/>
      <c r="M322" s="413"/>
      <c r="N322" s="413"/>
      <c r="O322" s="413"/>
      <c r="P322" s="413"/>
      <c r="Q322" s="413"/>
      <c r="R322" s="413"/>
      <c r="S322" s="413"/>
      <c r="T322" s="413"/>
      <c r="U322" s="413"/>
      <c r="V322" s="413"/>
      <c r="W322" s="413"/>
      <c r="X322" s="413"/>
      <c r="Y322" s="413"/>
      <c r="Z322" s="413"/>
      <c r="AA322" s="413"/>
      <c r="AB322" s="413"/>
      <c r="AC322" s="413"/>
      <c r="AD322" s="413"/>
      <c r="AE322" s="413"/>
      <c r="AF322" s="413"/>
      <c r="AG322" s="413"/>
    </row>
    <row r="323" spans="1:33" ht="15.75" customHeight="1">
      <c r="A323" s="413"/>
      <c r="B323" s="413"/>
      <c r="C323" s="413"/>
      <c r="D323" s="413"/>
      <c r="E323" s="413"/>
      <c r="F323" s="413"/>
      <c r="G323" s="413"/>
      <c r="H323" s="413"/>
      <c r="I323" s="413"/>
      <c r="J323" s="413"/>
      <c r="K323" s="413"/>
      <c r="L323" s="413"/>
      <c r="M323" s="413"/>
      <c r="N323" s="413"/>
      <c r="O323" s="413"/>
      <c r="P323" s="413"/>
      <c r="Q323" s="413"/>
      <c r="R323" s="413"/>
      <c r="S323" s="413"/>
      <c r="T323" s="413"/>
      <c r="U323" s="413"/>
      <c r="V323" s="413"/>
      <c r="W323" s="413"/>
      <c r="X323" s="413"/>
      <c r="Y323" s="413"/>
      <c r="Z323" s="413"/>
      <c r="AA323" s="413"/>
      <c r="AB323" s="413"/>
      <c r="AC323" s="413"/>
      <c r="AD323" s="413"/>
      <c r="AE323" s="413"/>
      <c r="AF323" s="413"/>
      <c r="AG323" s="413"/>
    </row>
    <row r="324" spans="1:33" ht="15.75" customHeight="1">
      <c r="A324" s="413"/>
      <c r="B324" s="413"/>
      <c r="C324" s="413"/>
      <c r="D324" s="413"/>
      <c r="E324" s="413"/>
      <c r="F324" s="413"/>
      <c r="G324" s="413"/>
      <c r="H324" s="413"/>
      <c r="I324" s="413"/>
      <c r="J324" s="413"/>
      <c r="K324" s="413"/>
      <c r="L324" s="413"/>
      <c r="M324" s="413"/>
      <c r="N324" s="413"/>
      <c r="O324" s="413"/>
      <c r="P324" s="413"/>
      <c r="Q324" s="413"/>
      <c r="R324" s="413"/>
      <c r="S324" s="413"/>
      <c r="T324" s="413"/>
      <c r="U324" s="413"/>
      <c r="V324" s="413"/>
      <c r="W324" s="413"/>
      <c r="X324" s="413"/>
      <c r="Y324" s="413"/>
      <c r="Z324" s="413"/>
      <c r="AA324" s="413"/>
      <c r="AB324" s="413"/>
      <c r="AC324" s="413"/>
      <c r="AD324" s="413"/>
      <c r="AE324" s="413"/>
      <c r="AF324" s="413"/>
      <c r="AG324" s="413"/>
    </row>
    <row r="325" spans="1:33" ht="15.75" customHeight="1">
      <c r="A325" s="413"/>
      <c r="B325" s="413"/>
      <c r="C325" s="413"/>
      <c r="D325" s="413"/>
      <c r="E325" s="413"/>
      <c r="F325" s="413"/>
      <c r="G325" s="413"/>
      <c r="H325" s="413"/>
      <c r="I325" s="413"/>
      <c r="J325" s="413"/>
      <c r="K325" s="413"/>
      <c r="L325" s="413"/>
      <c r="M325" s="413"/>
      <c r="N325" s="413"/>
      <c r="O325" s="413"/>
      <c r="P325" s="413"/>
      <c r="Q325" s="413"/>
      <c r="R325" s="413"/>
      <c r="S325" s="413"/>
      <c r="T325" s="413"/>
      <c r="U325" s="413"/>
      <c r="V325" s="413"/>
      <c r="W325" s="413"/>
      <c r="X325" s="413"/>
      <c r="Y325" s="413"/>
      <c r="Z325" s="413"/>
      <c r="AA325" s="413"/>
      <c r="AB325" s="413"/>
      <c r="AC325" s="413"/>
      <c r="AD325" s="413"/>
      <c r="AE325" s="413"/>
      <c r="AF325" s="413"/>
      <c r="AG325" s="413"/>
    </row>
    <row r="326" spans="1:33" ht="15.75" customHeight="1">
      <c r="A326" s="413"/>
      <c r="B326" s="413"/>
      <c r="C326" s="413"/>
      <c r="D326" s="413"/>
      <c r="E326" s="413"/>
      <c r="F326" s="413"/>
      <c r="G326" s="413"/>
      <c r="H326" s="413"/>
      <c r="I326" s="413"/>
      <c r="J326" s="413"/>
      <c r="K326" s="413"/>
      <c r="L326" s="413"/>
      <c r="M326" s="413"/>
      <c r="N326" s="413"/>
      <c r="O326" s="413"/>
      <c r="P326" s="413"/>
      <c r="Q326" s="413"/>
      <c r="R326" s="413"/>
      <c r="S326" s="413"/>
      <c r="T326" s="413"/>
      <c r="U326" s="413"/>
      <c r="V326" s="413"/>
      <c r="W326" s="413"/>
      <c r="X326" s="413"/>
      <c r="Y326" s="413"/>
      <c r="Z326" s="413"/>
      <c r="AA326" s="413"/>
      <c r="AB326" s="413"/>
      <c r="AC326" s="413"/>
      <c r="AD326" s="413"/>
      <c r="AE326" s="413"/>
      <c r="AF326" s="413"/>
      <c r="AG326" s="413"/>
    </row>
    <row r="327" spans="1:33" ht="15.75" customHeight="1">
      <c r="A327" s="413"/>
      <c r="B327" s="413"/>
      <c r="C327" s="413"/>
      <c r="D327" s="413"/>
      <c r="E327" s="413"/>
      <c r="F327" s="413"/>
      <c r="G327" s="413"/>
      <c r="H327" s="413"/>
      <c r="I327" s="413"/>
      <c r="J327" s="413"/>
      <c r="K327" s="413"/>
      <c r="L327" s="413"/>
      <c r="M327" s="413"/>
      <c r="N327" s="413"/>
      <c r="O327" s="413"/>
      <c r="P327" s="413"/>
      <c r="Q327" s="413"/>
      <c r="R327" s="413"/>
      <c r="S327" s="413"/>
      <c r="T327" s="413"/>
      <c r="U327" s="413"/>
      <c r="V327" s="413"/>
      <c r="W327" s="413"/>
      <c r="X327" s="413"/>
      <c r="Y327" s="413"/>
      <c r="Z327" s="413"/>
      <c r="AA327" s="413"/>
      <c r="AB327" s="413"/>
      <c r="AC327" s="413"/>
      <c r="AD327" s="413"/>
      <c r="AE327" s="413"/>
      <c r="AF327" s="413"/>
      <c r="AG327" s="413"/>
    </row>
    <row r="328" spans="1:33" ht="15.75" customHeight="1">
      <c r="A328" s="413"/>
      <c r="B328" s="413"/>
      <c r="C328" s="413"/>
      <c r="D328" s="413"/>
      <c r="E328" s="413"/>
      <c r="F328" s="413"/>
      <c r="G328" s="413"/>
      <c r="H328" s="413"/>
      <c r="I328" s="413"/>
      <c r="J328" s="413"/>
      <c r="K328" s="413"/>
      <c r="L328" s="413"/>
      <c r="M328" s="413"/>
      <c r="N328" s="413"/>
      <c r="O328" s="413"/>
      <c r="P328" s="413"/>
      <c r="Q328" s="413"/>
      <c r="R328" s="413"/>
      <c r="S328" s="413"/>
      <c r="T328" s="413"/>
      <c r="U328" s="413"/>
      <c r="V328" s="413"/>
      <c r="W328" s="413"/>
      <c r="X328" s="413"/>
      <c r="Y328" s="413"/>
      <c r="Z328" s="413"/>
      <c r="AA328" s="413"/>
      <c r="AB328" s="413"/>
      <c r="AC328" s="413"/>
      <c r="AD328" s="413"/>
      <c r="AE328" s="413"/>
      <c r="AF328" s="413"/>
      <c r="AG328" s="413"/>
    </row>
    <row r="329" spans="1:33" ht="15.75" customHeight="1">
      <c r="A329" s="413"/>
      <c r="B329" s="413"/>
      <c r="C329" s="413"/>
      <c r="D329" s="413"/>
      <c r="E329" s="413"/>
      <c r="F329" s="413"/>
      <c r="G329" s="413"/>
      <c r="H329" s="413"/>
      <c r="I329" s="413"/>
      <c r="J329" s="413"/>
      <c r="K329" s="413"/>
      <c r="L329" s="413"/>
      <c r="M329" s="413"/>
      <c r="N329" s="413"/>
      <c r="O329" s="413"/>
      <c r="P329" s="413"/>
      <c r="Q329" s="413"/>
      <c r="R329" s="413"/>
      <c r="S329" s="413"/>
      <c r="T329" s="413"/>
      <c r="U329" s="413"/>
      <c r="V329" s="413"/>
      <c r="W329" s="413"/>
      <c r="X329" s="413"/>
      <c r="Y329" s="413"/>
      <c r="Z329" s="413"/>
      <c r="AA329" s="413"/>
      <c r="AB329" s="413"/>
      <c r="AC329" s="413"/>
      <c r="AD329" s="413"/>
      <c r="AE329" s="413"/>
      <c r="AF329" s="413"/>
      <c r="AG329" s="413"/>
    </row>
    <row r="330" spans="1:33" ht="15.75" customHeight="1">
      <c r="A330" s="413"/>
      <c r="B330" s="413"/>
      <c r="C330" s="413"/>
      <c r="D330" s="413"/>
      <c r="E330" s="413"/>
      <c r="F330" s="413"/>
      <c r="G330" s="413"/>
      <c r="H330" s="413"/>
      <c r="I330" s="413"/>
      <c r="J330" s="413"/>
      <c r="K330" s="413"/>
      <c r="L330" s="413"/>
      <c r="M330" s="413"/>
      <c r="N330" s="413"/>
      <c r="O330" s="413"/>
      <c r="P330" s="413"/>
      <c r="Q330" s="413"/>
      <c r="R330" s="413"/>
      <c r="S330" s="413"/>
      <c r="T330" s="413"/>
      <c r="U330" s="413"/>
      <c r="V330" s="413"/>
      <c r="W330" s="413"/>
      <c r="X330" s="413"/>
      <c r="Y330" s="413"/>
      <c r="Z330" s="413"/>
      <c r="AA330" s="413"/>
      <c r="AB330" s="413"/>
      <c r="AC330" s="413"/>
      <c r="AD330" s="413"/>
      <c r="AE330" s="413"/>
      <c r="AF330" s="413"/>
      <c r="AG330" s="413"/>
    </row>
    <row r="331" spans="1:33" ht="15.75" customHeight="1">
      <c r="A331" s="413"/>
      <c r="B331" s="413"/>
      <c r="C331" s="413"/>
      <c r="D331" s="413"/>
      <c r="E331" s="413"/>
      <c r="F331" s="413"/>
      <c r="G331" s="413"/>
      <c r="H331" s="413"/>
      <c r="I331" s="413"/>
      <c r="J331" s="413"/>
      <c r="K331" s="413"/>
      <c r="L331" s="413"/>
      <c r="M331" s="413"/>
      <c r="N331" s="413"/>
      <c r="O331" s="413"/>
      <c r="P331" s="413"/>
      <c r="Q331" s="413"/>
      <c r="R331" s="413"/>
      <c r="S331" s="413"/>
      <c r="T331" s="413"/>
      <c r="U331" s="413"/>
      <c r="V331" s="413"/>
      <c r="W331" s="413"/>
      <c r="X331" s="413"/>
      <c r="Y331" s="413"/>
      <c r="Z331" s="413"/>
      <c r="AA331" s="413"/>
      <c r="AB331" s="413"/>
      <c r="AC331" s="413"/>
      <c r="AD331" s="413"/>
      <c r="AE331" s="413"/>
      <c r="AF331" s="413"/>
      <c r="AG331" s="413"/>
    </row>
    <row r="332" spans="1:33" ht="15.75" customHeight="1">
      <c r="A332" s="413"/>
      <c r="B332" s="413"/>
      <c r="C332" s="413"/>
      <c r="D332" s="413"/>
      <c r="E332" s="413"/>
      <c r="F332" s="413"/>
      <c r="G332" s="413"/>
      <c r="H332" s="413"/>
      <c r="I332" s="413"/>
      <c r="J332" s="413"/>
      <c r="K332" s="413"/>
      <c r="L332" s="413"/>
      <c r="M332" s="413"/>
      <c r="N332" s="413"/>
      <c r="O332" s="413"/>
      <c r="P332" s="413"/>
      <c r="Q332" s="413"/>
      <c r="R332" s="413"/>
      <c r="S332" s="413"/>
      <c r="T332" s="413"/>
      <c r="U332" s="413"/>
      <c r="V332" s="413"/>
      <c r="W332" s="413"/>
      <c r="X332" s="413"/>
      <c r="Y332" s="413"/>
      <c r="Z332" s="413"/>
      <c r="AA332" s="413"/>
      <c r="AB332" s="413"/>
      <c r="AC332" s="413"/>
      <c r="AD332" s="413"/>
      <c r="AE332" s="413"/>
      <c r="AF332" s="413"/>
      <c r="AG332" s="413"/>
    </row>
    <row r="333" spans="1:33" ht="15.75" customHeight="1">
      <c r="A333" s="413"/>
      <c r="B333" s="413"/>
      <c r="C333" s="413"/>
      <c r="D333" s="413"/>
      <c r="E333" s="413"/>
      <c r="F333" s="413"/>
      <c r="G333" s="413"/>
      <c r="H333" s="413"/>
      <c r="I333" s="413"/>
      <c r="J333" s="413"/>
      <c r="K333" s="413"/>
      <c r="L333" s="413"/>
      <c r="M333" s="413"/>
      <c r="N333" s="413"/>
      <c r="O333" s="413"/>
      <c r="P333" s="413"/>
      <c r="Q333" s="413"/>
      <c r="R333" s="413"/>
      <c r="S333" s="413"/>
      <c r="T333" s="413"/>
      <c r="U333" s="413"/>
      <c r="V333" s="413"/>
      <c r="W333" s="413"/>
      <c r="X333" s="413"/>
      <c r="Y333" s="413"/>
      <c r="Z333" s="413"/>
      <c r="AA333" s="413"/>
      <c r="AB333" s="413"/>
      <c r="AC333" s="413"/>
      <c r="AD333" s="413"/>
      <c r="AE333" s="413"/>
      <c r="AF333" s="413"/>
      <c r="AG333" s="413"/>
    </row>
    <row r="334" spans="1:33" ht="15.75" customHeight="1">
      <c r="A334" s="413"/>
      <c r="B334" s="413"/>
      <c r="C334" s="413"/>
      <c r="D334" s="413"/>
      <c r="E334" s="413"/>
      <c r="F334" s="413"/>
      <c r="G334" s="413"/>
      <c r="H334" s="413"/>
      <c r="I334" s="413"/>
      <c r="J334" s="413"/>
      <c r="K334" s="413"/>
      <c r="L334" s="413"/>
      <c r="M334" s="413"/>
      <c r="N334" s="413"/>
      <c r="O334" s="413"/>
      <c r="P334" s="413"/>
      <c r="Q334" s="413"/>
      <c r="R334" s="413"/>
      <c r="S334" s="413"/>
      <c r="T334" s="413"/>
      <c r="U334" s="413"/>
      <c r="V334" s="413"/>
      <c r="W334" s="413"/>
      <c r="X334" s="413"/>
      <c r="Y334" s="413"/>
      <c r="Z334" s="413"/>
      <c r="AA334" s="413"/>
      <c r="AB334" s="413"/>
      <c r="AC334" s="413"/>
      <c r="AD334" s="413"/>
      <c r="AE334" s="413"/>
      <c r="AF334" s="413"/>
      <c r="AG334" s="413"/>
    </row>
    <row r="335" spans="1:33" ht="15.75" customHeight="1">
      <c r="A335" s="413"/>
      <c r="B335" s="413"/>
      <c r="C335" s="413"/>
      <c r="D335" s="413"/>
      <c r="E335" s="413"/>
      <c r="F335" s="413"/>
      <c r="G335" s="413"/>
      <c r="H335" s="413"/>
      <c r="I335" s="413"/>
      <c r="J335" s="413"/>
      <c r="K335" s="413"/>
      <c r="L335" s="413"/>
      <c r="M335" s="413"/>
      <c r="N335" s="413"/>
      <c r="O335" s="413"/>
      <c r="P335" s="413"/>
      <c r="Q335" s="413"/>
      <c r="R335" s="413"/>
      <c r="S335" s="413"/>
      <c r="T335" s="413"/>
      <c r="U335" s="413"/>
      <c r="V335" s="413"/>
      <c r="W335" s="413"/>
      <c r="X335" s="413"/>
      <c r="Y335" s="413"/>
      <c r="Z335" s="413"/>
      <c r="AA335" s="413"/>
      <c r="AB335" s="413"/>
      <c r="AC335" s="413"/>
      <c r="AD335" s="413"/>
      <c r="AE335" s="413"/>
      <c r="AF335" s="413"/>
      <c r="AG335" s="413"/>
    </row>
    <row r="336" spans="1:33" ht="15.75" customHeight="1">
      <c r="A336" s="413"/>
      <c r="B336" s="413"/>
      <c r="C336" s="413"/>
      <c r="D336" s="413"/>
      <c r="E336" s="413"/>
      <c r="F336" s="413"/>
      <c r="G336" s="413"/>
      <c r="H336" s="413"/>
      <c r="I336" s="413"/>
      <c r="J336" s="413"/>
      <c r="K336" s="413"/>
      <c r="L336" s="413"/>
      <c r="M336" s="413"/>
      <c r="N336" s="413"/>
      <c r="O336" s="413"/>
      <c r="P336" s="413"/>
      <c r="Q336" s="413"/>
      <c r="R336" s="413"/>
      <c r="S336" s="413"/>
      <c r="T336" s="413"/>
      <c r="U336" s="413"/>
      <c r="V336" s="413"/>
      <c r="W336" s="413"/>
      <c r="X336" s="413"/>
      <c r="Y336" s="413"/>
      <c r="Z336" s="413"/>
      <c r="AA336" s="413"/>
      <c r="AB336" s="413"/>
      <c r="AC336" s="413"/>
      <c r="AD336" s="413"/>
      <c r="AE336" s="413"/>
      <c r="AF336" s="413"/>
      <c r="AG336" s="413"/>
    </row>
    <row r="337" spans="1:33" ht="15.75" customHeight="1">
      <c r="A337" s="413"/>
      <c r="B337" s="413"/>
      <c r="C337" s="413"/>
      <c r="D337" s="413"/>
      <c r="E337" s="413"/>
      <c r="F337" s="413"/>
      <c r="G337" s="413"/>
      <c r="H337" s="413"/>
      <c r="I337" s="413"/>
      <c r="J337" s="413"/>
      <c r="K337" s="413"/>
      <c r="L337" s="413"/>
      <c r="M337" s="413"/>
      <c r="N337" s="413"/>
      <c r="O337" s="413"/>
      <c r="P337" s="413"/>
      <c r="Q337" s="413"/>
      <c r="R337" s="413"/>
      <c r="S337" s="413"/>
      <c r="T337" s="413"/>
      <c r="U337" s="413"/>
      <c r="V337" s="413"/>
      <c r="W337" s="413"/>
      <c r="X337" s="413"/>
      <c r="Y337" s="413"/>
      <c r="Z337" s="413"/>
      <c r="AA337" s="413"/>
      <c r="AB337" s="413"/>
      <c r="AC337" s="413"/>
      <c r="AD337" s="413"/>
      <c r="AE337" s="413"/>
      <c r="AF337" s="413"/>
      <c r="AG337" s="413"/>
    </row>
    <row r="338" spans="1:33" ht="15.75" customHeight="1">
      <c r="A338" s="413"/>
      <c r="B338" s="413"/>
      <c r="C338" s="413"/>
      <c r="D338" s="413"/>
      <c r="E338" s="413"/>
      <c r="F338" s="413"/>
      <c r="G338" s="413"/>
      <c r="H338" s="413"/>
      <c r="I338" s="413"/>
      <c r="J338" s="413"/>
      <c r="K338" s="413"/>
      <c r="L338" s="413"/>
      <c r="M338" s="413"/>
      <c r="N338" s="413"/>
      <c r="O338" s="413"/>
      <c r="P338" s="413"/>
      <c r="Q338" s="413"/>
      <c r="R338" s="413"/>
      <c r="S338" s="413"/>
      <c r="T338" s="413"/>
      <c r="U338" s="413"/>
      <c r="V338" s="413"/>
      <c r="W338" s="413"/>
      <c r="X338" s="413"/>
      <c r="Y338" s="413"/>
      <c r="Z338" s="413"/>
      <c r="AA338" s="413"/>
      <c r="AB338" s="413"/>
      <c r="AC338" s="413"/>
      <c r="AD338" s="413"/>
      <c r="AE338" s="413"/>
      <c r="AF338" s="413"/>
      <c r="AG338" s="413"/>
    </row>
    <row r="339" spans="1:33" ht="15.75" customHeight="1">
      <c r="A339" s="413"/>
      <c r="B339" s="413"/>
      <c r="C339" s="413"/>
      <c r="D339" s="413"/>
      <c r="E339" s="413"/>
      <c r="F339" s="413"/>
      <c r="G339" s="413"/>
      <c r="H339" s="413"/>
      <c r="I339" s="413"/>
      <c r="J339" s="413"/>
      <c r="K339" s="413"/>
      <c r="L339" s="413"/>
      <c r="M339" s="413"/>
      <c r="N339" s="413"/>
      <c r="O339" s="413"/>
      <c r="P339" s="413"/>
      <c r="Q339" s="413"/>
      <c r="R339" s="413"/>
      <c r="S339" s="413"/>
      <c r="T339" s="413"/>
      <c r="U339" s="413"/>
      <c r="V339" s="413"/>
      <c r="W339" s="413"/>
      <c r="X339" s="413"/>
      <c r="Y339" s="413"/>
      <c r="Z339" s="413"/>
      <c r="AA339" s="413"/>
      <c r="AB339" s="413"/>
      <c r="AC339" s="413"/>
      <c r="AD339" s="413"/>
      <c r="AE339" s="413"/>
      <c r="AF339" s="413"/>
      <c r="AG339" s="413"/>
    </row>
    <row r="340" spans="1:33" ht="15.75" customHeight="1">
      <c r="A340" s="413"/>
      <c r="B340" s="413"/>
      <c r="C340" s="413"/>
      <c r="D340" s="413"/>
      <c r="E340" s="413"/>
      <c r="F340" s="413"/>
      <c r="G340" s="413"/>
      <c r="H340" s="413"/>
      <c r="I340" s="413"/>
      <c r="J340" s="413"/>
      <c r="K340" s="413"/>
      <c r="L340" s="413"/>
      <c r="M340" s="413"/>
      <c r="N340" s="413"/>
      <c r="O340" s="413"/>
      <c r="P340" s="413"/>
      <c r="Q340" s="413"/>
      <c r="R340" s="413"/>
      <c r="S340" s="413"/>
      <c r="T340" s="413"/>
      <c r="U340" s="413"/>
      <c r="V340" s="413"/>
      <c r="W340" s="413"/>
      <c r="X340" s="413"/>
      <c r="Y340" s="413"/>
      <c r="Z340" s="413"/>
      <c r="AA340" s="413"/>
      <c r="AB340" s="413"/>
      <c r="AC340" s="413"/>
      <c r="AD340" s="413"/>
      <c r="AE340" s="413"/>
      <c r="AF340" s="413"/>
      <c r="AG340" s="413"/>
    </row>
    <row r="341" spans="1:33" ht="15.75" customHeight="1">
      <c r="A341" s="413"/>
      <c r="B341" s="413"/>
      <c r="C341" s="413"/>
      <c r="D341" s="413"/>
      <c r="E341" s="413"/>
      <c r="F341" s="413"/>
      <c r="G341" s="413"/>
      <c r="H341" s="413"/>
      <c r="I341" s="413"/>
      <c r="J341" s="413"/>
      <c r="K341" s="413"/>
      <c r="L341" s="413"/>
      <c r="M341" s="413"/>
      <c r="N341" s="413"/>
      <c r="O341" s="413"/>
      <c r="P341" s="413"/>
      <c r="Q341" s="413"/>
      <c r="R341" s="413"/>
      <c r="S341" s="413"/>
      <c r="T341" s="413"/>
      <c r="U341" s="413"/>
      <c r="V341" s="413"/>
      <c r="W341" s="413"/>
      <c r="X341" s="413"/>
      <c r="Y341" s="413"/>
      <c r="Z341" s="413"/>
      <c r="AA341" s="413"/>
      <c r="AB341" s="413"/>
      <c r="AC341" s="413"/>
      <c r="AD341" s="413"/>
      <c r="AE341" s="413"/>
      <c r="AF341" s="413"/>
      <c r="AG341" s="413"/>
    </row>
    <row r="342" spans="1:33" ht="15.75" customHeight="1">
      <c r="A342" s="413"/>
      <c r="B342" s="413"/>
      <c r="C342" s="413"/>
      <c r="D342" s="413"/>
      <c r="E342" s="413"/>
      <c r="F342" s="413"/>
      <c r="G342" s="413"/>
      <c r="H342" s="413"/>
      <c r="I342" s="413"/>
      <c r="J342" s="413"/>
      <c r="K342" s="413"/>
      <c r="L342" s="413"/>
      <c r="M342" s="413"/>
      <c r="N342" s="413"/>
      <c r="O342" s="413"/>
      <c r="P342" s="413"/>
      <c r="Q342" s="413"/>
      <c r="R342" s="413"/>
      <c r="S342" s="413"/>
      <c r="T342" s="413"/>
      <c r="U342" s="413"/>
      <c r="V342" s="413"/>
      <c r="W342" s="413"/>
      <c r="X342" s="413"/>
      <c r="Y342" s="413"/>
      <c r="Z342" s="413"/>
      <c r="AA342" s="413"/>
      <c r="AB342" s="413"/>
      <c r="AC342" s="413"/>
      <c r="AD342" s="413"/>
      <c r="AE342" s="413"/>
      <c r="AF342" s="413"/>
      <c r="AG342" s="413"/>
    </row>
    <row r="343" spans="1:33" ht="15.75" customHeight="1">
      <c r="A343" s="413"/>
      <c r="B343" s="413"/>
      <c r="C343" s="413"/>
      <c r="D343" s="413"/>
      <c r="E343" s="413"/>
      <c r="F343" s="413"/>
      <c r="G343" s="413"/>
      <c r="H343" s="413"/>
      <c r="I343" s="413"/>
      <c r="J343" s="413"/>
      <c r="K343" s="413"/>
      <c r="L343" s="413"/>
      <c r="M343" s="413"/>
      <c r="N343" s="413"/>
      <c r="O343" s="413"/>
      <c r="P343" s="413"/>
      <c r="Q343" s="413"/>
      <c r="R343" s="413"/>
      <c r="S343" s="413"/>
      <c r="T343" s="413"/>
      <c r="U343" s="413"/>
      <c r="V343" s="413"/>
      <c r="W343" s="413"/>
      <c r="X343" s="413"/>
      <c r="Y343" s="413"/>
      <c r="Z343" s="413"/>
      <c r="AA343" s="413"/>
      <c r="AB343" s="413"/>
      <c r="AC343" s="413"/>
      <c r="AD343" s="413"/>
      <c r="AE343" s="413"/>
      <c r="AF343" s="413"/>
      <c r="AG343" s="413"/>
    </row>
    <row r="344" spans="1:33" ht="15.75" customHeight="1">
      <c r="A344" s="413"/>
      <c r="B344" s="413"/>
      <c r="C344" s="413"/>
      <c r="D344" s="413"/>
      <c r="E344" s="413"/>
      <c r="F344" s="413"/>
      <c r="G344" s="413"/>
      <c r="H344" s="413"/>
      <c r="I344" s="413"/>
      <c r="J344" s="413"/>
      <c r="K344" s="413"/>
      <c r="L344" s="413"/>
      <c r="M344" s="413"/>
      <c r="N344" s="413"/>
      <c r="O344" s="413"/>
      <c r="P344" s="413"/>
      <c r="Q344" s="413"/>
      <c r="R344" s="413"/>
      <c r="S344" s="413"/>
      <c r="T344" s="413"/>
      <c r="U344" s="413"/>
      <c r="V344" s="413"/>
      <c r="W344" s="413"/>
      <c r="X344" s="413"/>
      <c r="Y344" s="413"/>
      <c r="Z344" s="413"/>
      <c r="AA344" s="413"/>
      <c r="AB344" s="413"/>
      <c r="AC344" s="413"/>
      <c r="AD344" s="413"/>
      <c r="AE344" s="413"/>
      <c r="AF344" s="413"/>
      <c r="AG344" s="413"/>
    </row>
    <row r="345" spans="1:33" ht="15.75" customHeight="1">
      <c r="A345" s="413"/>
      <c r="B345" s="413"/>
      <c r="C345" s="413"/>
      <c r="D345" s="413"/>
      <c r="E345" s="413"/>
      <c r="F345" s="413"/>
      <c r="G345" s="413"/>
      <c r="H345" s="413"/>
      <c r="I345" s="413"/>
      <c r="J345" s="413"/>
      <c r="K345" s="413"/>
      <c r="L345" s="413"/>
      <c r="M345" s="413"/>
      <c r="N345" s="413"/>
      <c r="O345" s="413"/>
      <c r="P345" s="413"/>
      <c r="Q345" s="413"/>
      <c r="R345" s="413"/>
      <c r="S345" s="413"/>
      <c r="T345" s="413"/>
      <c r="U345" s="413"/>
      <c r="V345" s="413"/>
      <c r="W345" s="413"/>
      <c r="X345" s="413"/>
      <c r="Y345" s="413"/>
      <c r="Z345" s="413"/>
      <c r="AA345" s="413"/>
      <c r="AB345" s="413"/>
      <c r="AC345" s="413"/>
      <c r="AD345" s="413"/>
      <c r="AE345" s="413"/>
      <c r="AF345" s="413"/>
      <c r="AG345" s="413"/>
    </row>
    <row r="346" spans="1:33" ht="15.75" customHeight="1">
      <c r="A346" s="413"/>
      <c r="B346" s="413"/>
      <c r="C346" s="413"/>
      <c r="D346" s="413"/>
      <c r="E346" s="413"/>
      <c r="F346" s="413"/>
      <c r="G346" s="413"/>
      <c r="H346" s="413"/>
      <c r="I346" s="413"/>
      <c r="J346" s="413"/>
      <c r="K346" s="413"/>
      <c r="L346" s="413"/>
      <c r="M346" s="413"/>
      <c r="N346" s="413"/>
      <c r="O346" s="413"/>
      <c r="P346" s="413"/>
      <c r="Q346" s="413"/>
      <c r="R346" s="413"/>
      <c r="S346" s="413"/>
      <c r="T346" s="413"/>
      <c r="U346" s="413"/>
      <c r="V346" s="413"/>
      <c r="W346" s="413"/>
      <c r="X346" s="413"/>
      <c r="Y346" s="413"/>
      <c r="Z346" s="413"/>
      <c r="AA346" s="413"/>
      <c r="AB346" s="413"/>
      <c r="AC346" s="413"/>
      <c r="AD346" s="413"/>
      <c r="AE346" s="413"/>
      <c r="AF346" s="413"/>
      <c r="AG346" s="413"/>
    </row>
    <row r="347" spans="1:33" ht="15.75" customHeight="1">
      <c r="A347" s="413"/>
      <c r="B347" s="413"/>
      <c r="C347" s="413"/>
      <c r="D347" s="413"/>
      <c r="E347" s="413"/>
      <c r="F347" s="413"/>
      <c r="G347" s="413"/>
      <c r="H347" s="413"/>
      <c r="I347" s="413"/>
      <c r="J347" s="413"/>
      <c r="K347" s="413"/>
      <c r="L347" s="413"/>
      <c r="M347" s="413"/>
      <c r="N347" s="413"/>
      <c r="O347" s="413"/>
      <c r="P347" s="413"/>
      <c r="Q347" s="413"/>
      <c r="R347" s="413"/>
      <c r="S347" s="413"/>
      <c r="T347" s="413"/>
      <c r="U347" s="413"/>
      <c r="V347" s="413"/>
      <c r="W347" s="413"/>
      <c r="X347" s="413"/>
      <c r="Y347" s="413"/>
      <c r="Z347" s="413"/>
      <c r="AA347" s="413"/>
      <c r="AB347" s="413"/>
      <c r="AC347" s="413"/>
      <c r="AD347" s="413"/>
      <c r="AE347" s="413"/>
      <c r="AF347" s="413"/>
      <c r="AG347" s="413"/>
    </row>
    <row r="348" spans="1:33" ht="15.75" customHeight="1">
      <c r="A348" s="413"/>
      <c r="B348" s="413"/>
      <c r="C348" s="413"/>
      <c r="D348" s="413"/>
      <c r="E348" s="413"/>
      <c r="F348" s="413"/>
      <c r="G348" s="413"/>
      <c r="H348" s="413"/>
      <c r="I348" s="413"/>
      <c r="J348" s="413"/>
      <c r="K348" s="413"/>
      <c r="L348" s="413"/>
      <c r="M348" s="413"/>
      <c r="N348" s="413"/>
      <c r="O348" s="413"/>
      <c r="P348" s="413"/>
      <c r="Q348" s="413"/>
      <c r="R348" s="413"/>
      <c r="S348" s="413"/>
      <c r="T348" s="413"/>
      <c r="U348" s="413"/>
      <c r="V348" s="413"/>
      <c r="W348" s="413"/>
      <c r="X348" s="413"/>
      <c r="Y348" s="413"/>
      <c r="Z348" s="413"/>
      <c r="AA348" s="413"/>
      <c r="AB348" s="413"/>
      <c r="AC348" s="413"/>
      <c r="AD348" s="413"/>
      <c r="AE348" s="413"/>
      <c r="AF348" s="413"/>
      <c r="AG348" s="413"/>
    </row>
    <row r="349" spans="1:33" ht="15.75" customHeight="1">
      <c r="A349" s="413"/>
      <c r="B349" s="413"/>
      <c r="C349" s="413"/>
      <c r="D349" s="413"/>
      <c r="E349" s="413"/>
      <c r="F349" s="413"/>
      <c r="G349" s="413"/>
      <c r="H349" s="413"/>
      <c r="I349" s="413"/>
      <c r="J349" s="413"/>
      <c r="K349" s="413"/>
      <c r="L349" s="413"/>
      <c r="M349" s="413"/>
      <c r="N349" s="413"/>
      <c r="O349" s="413"/>
      <c r="P349" s="413"/>
      <c r="Q349" s="413"/>
      <c r="R349" s="413"/>
      <c r="S349" s="413"/>
      <c r="T349" s="413"/>
      <c r="U349" s="413"/>
      <c r="V349" s="413"/>
      <c r="W349" s="413"/>
      <c r="X349" s="413"/>
      <c r="Y349" s="413"/>
      <c r="Z349" s="413"/>
      <c r="AA349" s="413"/>
      <c r="AB349" s="413"/>
      <c r="AC349" s="413"/>
      <c r="AD349" s="413"/>
      <c r="AE349" s="413"/>
      <c r="AF349" s="413"/>
      <c r="AG349" s="413"/>
    </row>
    <row r="350" spans="1:33" ht="15.75" customHeight="1">
      <c r="A350" s="413"/>
      <c r="B350" s="413"/>
      <c r="C350" s="413"/>
      <c r="D350" s="413"/>
      <c r="E350" s="413"/>
      <c r="F350" s="413"/>
      <c r="G350" s="413"/>
      <c r="H350" s="413"/>
      <c r="I350" s="413"/>
      <c r="J350" s="413"/>
      <c r="K350" s="413"/>
      <c r="L350" s="413"/>
      <c r="M350" s="413"/>
      <c r="N350" s="413"/>
      <c r="O350" s="413"/>
      <c r="P350" s="413"/>
      <c r="Q350" s="413"/>
      <c r="R350" s="413"/>
      <c r="S350" s="413"/>
      <c r="T350" s="413"/>
      <c r="U350" s="413"/>
      <c r="V350" s="413"/>
      <c r="W350" s="413"/>
      <c r="X350" s="413"/>
      <c r="Y350" s="413"/>
      <c r="Z350" s="413"/>
      <c r="AA350" s="413"/>
      <c r="AB350" s="413"/>
      <c r="AC350" s="413"/>
      <c r="AD350" s="413"/>
      <c r="AE350" s="413"/>
      <c r="AF350" s="413"/>
      <c r="AG350" s="413"/>
    </row>
    <row r="351" spans="1:33" ht="15.75" customHeight="1">
      <c r="A351" s="413"/>
      <c r="B351" s="413"/>
      <c r="C351" s="413"/>
      <c r="D351" s="413"/>
      <c r="E351" s="413"/>
      <c r="F351" s="413"/>
      <c r="G351" s="413"/>
      <c r="H351" s="413"/>
      <c r="I351" s="413"/>
      <c r="J351" s="413"/>
      <c r="K351" s="413"/>
      <c r="L351" s="413"/>
      <c r="M351" s="413"/>
      <c r="N351" s="413"/>
      <c r="O351" s="413"/>
      <c r="P351" s="413"/>
      <c r="Q351" s="413"/>
      <c r="R351" s="413"/>
      <c r="S351" s="413"/>
      <c r="T351" s="413"/>
      <c r="U351" s="413"/>
      <c r="V351" s="413"/>
      <c r="W351" s="413"/>
      <c r="X351" s="413"/>
      <c r="Y351" s="413"/>
      <c r="Z351" s="413"/>
      <c r="AA351" s="413"/>
      <c r="AB351" s="413"/>
      <c r="AC351" s="413"/>
      <c r="AD351" s="413"/>
      <c r="AE351" s="413"/>
      <c r="AF351" s="413"/>
      <c r="AG351" s="413"/>
    </row>
    <row r="352" spans="1:33" ht="15.75" customHeight="1">
      <c r="A352" s="413"/>
      <c r="B352" s="413"/>
      <c r="C352" s="413"/>
      <c r="D352" s="413"/>
      <c r="E352" s="413"/>
      <c r="F352" s="413"/>
      <c r="G352" s="413"/>
      <c r="H352" s="413"/>
      <c r="I352" s="413"/>
      <c r="J352" s="413"/>
      <c r="K352" s="413"/>
      <c r="L352" s="413"/>
      <c r="M352" s="413"/>
      <c r="N352" s="413"/>
      <c r="O352" s="413"/>
      <c r="P352" s="413"/>
      <c r="Q352" s="413"/>
      <c r="R352" s="413"/>
      <c r="S352" s="413"/>
      <c r="T352" s="413"/>
      <c r="U352" s="413"/>
      <c r="V352" s="413"/>
      <c r="W352" s="413"/>
      <c r="X352" s="413"/>
      <c r="Y352" s="413"/>
      <c r="Z352" s="413"/>
      <c r="AA352" s="413"/>
      <c r="AB352" s="413"/>
      <c r="AC352" s="413"/>
      <c r="AD352" s="413"/>
      <c r="AE352" s="413"/>
      <c r="AF352" s="413"/>
      <c r="AG352" s="413"/>
    </row>
    <row r="353" spans="1:33" ht="15.75" customHeight="1">
      <c r="A353" s="413"/>
      <c r="B353" s="413"/>
      <c r="C353" s="413"/>
      <c r="D353" s="413"/>
      <c r="E353" s="413"/>
      <c r="F353" s="413"/>
      <c r="G353" s="413"/>
      <c r="H353" s="413"/>
      <c r="I353" s="413"/>
      <c r="J353" s="413"/>
      <c r="K353" s="413"/>
      <c r="L353" s="413"/>
      <c r="M353" s="413"/>
      <c r="N353" s="413"/>
      <c r="O353" s="413"/>
      <c r="P353" s="413"/>
      <c r="Q353" s="413"/>
      <c r="R353" s="413"/>
      <c r="S353" s="413"/>
      <c r="T353" s="413"/>
      <c r="U353" s="413"/>
      <c r="V353" s="413"/>
      <c r="W353" s="413"/>
      <c r="X353" s="413"/>
      <c r="Y353" s="413"/>
      <c r="Z353" s="413"/>
      <c r="AA353" s="413"/>
      <c r="AB353" s="413"/>
      <c r="AC353" s="413"/>
      <c r="AD353" s="413"/>
      <c r="AE353" s="413"/>
      <c r="AF353" s="413"/>
      <c r="AG353" s="413"/>
    </row>
    <row r="354" spans="1:33" ht="15.75" customHeight="1">
      <c r="A354" s="413"/>
      <c r="B354" s="413"/>
      <c r="C354" s="413"/>
      <c r="D354" s="413"/>
      <c r="E354" s="413"/>
      <c r="F354" s="413"/>
      <c r="G354" s="413"/>
      <c r="H354" s="413"/>
      <c r="I354" s="413"/>
      <c r="J354" s="413"/>
      <c r="K354" s="413"/>
      <c r="L354" s="413"/>
      <c r="M354" s="413"/>
      <c r="N354" s="413"/>
      <c r="O354" s="413"/>
      <c r="P354" s="413"/>
      <c r="Q354" s="413"/>
      <c r="R354" s="413"/>
      <c r="S354" s="413"/>
      <c r="T354" s="413"/>
      <c r="U354" s="413"/>
      <c r="V354" s="413"/>
      <c r="W354" s="413"/>
      <c r="X354" s="413"/>
      <c r="Y354" s="413"/>
      <c r="Z354" s="413"/>
      <c r="AA354" s="413"/>
      <c r="AB354" s="413"/>
      <c r="AC354" s="413"/>
      <c r="AD354" s="413"/>
      <c r="AE354" s="413"/>
      <c r="AF354" s="413"/>
      <c r="AG354" s="413"/>
    </row>
    <row r="355" spans="1:33" ht="15.75" customHeight="1">
      <c r="A355" s="413"/>
      <c r="B355" s="413"/>
      <c r="C355" s="413"/>
      <c r="D355" s="413"/>
      <c r="E355" s="413"/>
      <c r="F355" s="413"/>
      <c r="G355" s="413"/>
      <c r="H355" s="413"/>
      <c r="I355" s="413"/>
      <c r="J355" s="413"/>
      <c r="K355" s="413"/>
      <c r="L355" s="413"/>
      <c r="M355" s="413"/>
      <c r="N355" s="413"/>
      <c r="O355" s="413"/>
      <c r="P355" s="413"/>
      <c r="Q355" s="413"/>
      <c r="R355" s="413"/>
      <c r="S355" s="413"/>
      <c r="T355" s="413"/>
      <c r="U355" s="413"/>
      <c r="V355" s="413"/>
      <c r="W355" s="413"/>
      <c r="X355" s="413"/>
      <c r="Y355" s="413"/>
      <c r="Z355" s="413"/>
      <c r="AA355" s="413"/>
      <c r="AB355" s="413"/>
      <c r="AC355" s="413"/>
      <c r="AD355" s="413"/>
      <c r="AE355" s="413"/>
      <c r="AF355" s="413"/>
      <c r="AG355" s="413"/>
    </row>
    <row r="356" spans="1:33" ht="15.75" customHeight="1">
      <c r="A356" s="413"/>
      <c r="B356" s="413"/>
      <c r="C356" s="413"/>
      <c r="D356" s="413"/>
      <c r="E356" s="413"/>
      <c r="F356" s="413"/>
      <c r="G356" s="413"/>
      <c r="H356" s="413"/>
      <c r="I356" s="413"/>
      <c r="J356" s="413"/>
      <c r="K356" s="413"/>
      <c r="L356" s="413"/>
      <c r="M356" s="413"/>
      <c r="N356" s="413"/>
      <c r="O356" s="413"/>
      <c r="P356" s="413"/>
      <c r="Q356" s="413"/>
      <c r="R356" s="413"/>
      <c r="S356" s="413"/>
      <c r="T356" s="413"/>
      <c r="U356" s="413"/>
      <c r="V356" s="413"/>
      <c r="W356" s="413"/>
      <c r="X356" s="413"/>
      <c r="Y356" s="413"/>
      <c r="Z356" s="413"/>
      <c r="AA356" s="413"/>
      <c r="AB356" s="413"/>
      <c r="AC356" s="413"/>
      <c r="AD356" s="413"/>
      <c r="AE356" s="413"/>
      <c r="AF356" s="413"/>
      <c r="AG356" s="413"/>
    </row>
    <row r="357" spans="1:33" ht="15.75" customHeight="1">
      <c r="A357" s="413"/>
      <c r="B357" s="413"/>
      <c r="C357" s="413"/>
      <c r="D357" s="413"/>
      <c r="E357" s="413"/>
      <c r="F357" s="413"/>
      <c r="G357" s="413"/>
      <c r="H357" s="413"/>
      <c r="I357" s="413"/>
      <c r="J357" s="413"/>
      <c r="K357" s="413"/>
      <c r="L357" s="413"/>
      <c r="M357" s="413"/>
      <c r="N357" s="413"/>
      <c r="O357" s="413"/>
      <c r="P357" s="413"/>
      <c r="Q357" s="413"/>
      <c r="R357" s="413"/>
      <c r="S357" s="413"/>
      <c r="T357" s="413"/>
      <c r="U357" s="413"/>
      <c r="V357" s="413"/>
      <c r="W357" s="413"/>
      <c r="X357" s="413"/>
      <c r="Y357" s="413"/>
      <c r="Z357" s="413"/>
      <c r="AA357" s="413"/>
      <c r="AB357" s="413"/>
      <c r="AC357" s="413"/>
      <c r="AD357" s="413"/>
      <c r="AE357" s="413"/>
      <c r="AF357" s="413"/>
      <c r="AG357" s="413"/>
    </row>
    <row r="358" spans="1:33" ht="15.75" customHeight="1">
      <c r="A358" s="413"/>
      <c r="B358" s="413"/>
      <c r="C358" s="413"/>
      <c r="D358" s="413"/>
      <c r="E358" s="413"/>
      <c r="F358" s="413"/>
      <c r="G358" s="413"/>
      <c r="H358" s="413"/>
      <c r="I358" s="413"/>
      <c r="J358" s="413"/>
      <c r="K358" s="413"/>
      <c r="L358" s="413"/>
      <c r="M358" s="413"/>
      <c r="N358" s="413"/>
      <c r="O358" s="413"/>
      <c r="P358" s="413"/>
      <c r="Q358" s="413"/>
      <c r="R358" s="413"/>
      <c r="S358" s="413"/>
      <c r="T358" s="413"/>
      <c r="U358" s="413"/>
      <c r="V358" s="413"/>
      <c r="W358" s="413"/>
      <c r="X358" s="413"/>
      <c r="Y358" s="413"/>
      <c r="Z358" s="413"/>
      <c r="AA358" s="413"/>
      <c r="AB358" s="413"/>
      <c r="AC358" s="413"/>
      <c r="AD358" s="413"/>
      <c r="AE358" s="413"/>
      <c r="AF358" s="413"/>
      <c r="AG358" s="413"/>
    </row>
    <row r="359" spans="1:33" ht="15.75" customHeight="1">
      <c r="A359" s="413"/>
      <c r="B359" s="413"/>
      <c r="C359" s="413"/>
      <c r="D359" s="413"/>
      <c r="E359" s="413"/>
      <c r="F359" s="413"/>
      <c r="G359" s="413"/>
      <c r="H359" s="413"/>
      <c r="I359" s="413"/>
      <c r="J359" s="413"/>
      <c r="K359" s="413"/>
      <c r="L359" s="413"/>
      <c r="M359" s="413"/>
      <c r="N359" s="413"/>
      <c r="O359" s="413"/>
      <c r="P359" s="413"/>
      <c r="Q359" s="413"/>
      <c r="R359" s="413"/>
      <c r="S359" s="413"/>
      <c r="T359" s="413"/>
      <c r="U359" s="413"/>
      <c r="V359" s="413"/>
      <c r="W359" s="413"/>
      <c r="X359" s="413"/>
      <c r="Y359" s="413"/>
      <c r="Z359" s="413"/>
      <c r="AA359" s="413"/>
      <c r="AB359" s="413"/>
      <c r="AC359" s="413"/>
      <c r="AD359" s="413"/>
      <c r="AE359" s="413"/>
      <c r="AF359" s="413"/>
      <c r="AG359" s="413"/>
    </row>
    <row r="360" spans="1:33" ht="15.75" customHeight="1">
      <c r="A360" s="413"/>
      <c r="B360" s="413"/>
      <c r="C360" s="413"/>
      <c r="D360" s="413"/>
      <c r="E360" s="413"/>
      <c r="F360" s="413"/>
      <c r="G360" s="413"/>
      <c r="H360" s="413"/>
      <c r="I360" s="413"/>
      <c r="J360" s="413"/>
      <c r="K360" s="413"/>
      <c r="L360" s="413"/>
      <c r="M360" s="413"/>
      <c r="N360" s="413"/>
      <c r="O360" s="413"/>
      <c r="P360" s="413"/>
      <c r="Q360" s="413"/>
      <c r="R360" s="413"/>
      <c r="S360" s="413"/>
      <c r="T360" s="413"/>
      <c r="U360" s="413"/>
      <c r="V360" s="413"/>
      <c r="W360" s="413"/>
      <c r="X360" s="413"/>
      <c r="Y360" s="413"/>
      <c r="Z360" s="413"/>
      <c r="AA360" s="413"/>
      <c r="AB360" s="413"/>
      <c r="AC360" s="413"/>
      <c r="AD360" s="413"/>
      <c r="AE360" s="413"/>
      <c r="AF360" s="413"/>
      <c r="AG360" s="413"/>
    </row>
    <row r="361" spans="1:33" ht="15.75" customHeight="1">
      <c r="A361" s="413"/>
      <c r="B361" s="413"/>
      <c r="C361" s="413"/>
      <c r="D361" s="413"/>
      <c r="E361" s="413"/>
      <c r="F361" s="413"/>
      <c r="G361" s="413"/>
      <c r="H361" s="413"/>
      <c r="I361" s="413"/>
      <c r="J361" s="413"/>
      <c r="K361" s="413"/>
      <c r="L361" s="413"/>
      <c r="M361" s="413"/>
      <c r="N361" s="413"/>
      <c r="O361" s="413"/>
      <c r="P361" s="413"/>
      <c r="Q361" s="413"/>
      <c r="R361" s="413"/>
      <c r="S361" s="413"/>
      <c r="T361" s="413"/>
      <c r="U361" s="413"/>
      <c r="V361" s="413"/>
      <c r="W361" s="413"/>
      <c r="X361" s="413"/>
      <c r="Y361" s="413"/>
      <c r="Z361" s="413"/>
      <c r="AA361" s="413"/>
      <c r="AB361" s="413"/>
      <c r="AC361" s="413"/>
      <c r="AD361" s="413"/>
      <c r="AE361" s="413"/>
      <c r="AF361" s="413"/>
      <c r="AG361" s="413"/>
    </row>
    <row r="362" spans="1:33" ht="15.75" customHeight="1">
      <c r="A362" s="413"/>
      <c r="B362" s="413"/>
      <c r="C362" s="413"/>
      <c r="D362" s="413"/>
      <c r="E362" s="413"/>
      <c r="F362" s="413"/>
      <c r="G362" s="413"/>
      <c r="H362" s="413"/>
      <c r="I362" s="413"/>
      <c r="J362" s="413"/>
      <c r="K362" s="413"/>
      <c r="L362" s="413"/>
      <c r="M362" s="413"/>
      <c r="N362" s="413"/>
      <c r="O362" s="413"/>
      <c r="P362" s="413"/>
      <c r="Q362" s="413"/>
      <c r="R362" s="413"/>
      <c r="S362" s="413"/>
      <c r="T362" s="413"/>
      <c r="U362" s="413"/>
      <c r="V362" s="413"/>
      <c r="W362" s="413"/>
      <c r="X362" s="413"/>
      <c r="Y362" s="413"/>
      <c r="Z362" s="413"/>
      <c r="AA362" s="413"/>
      <c r="AB362" s="413"/>
      <c r="AC362" s="413"/>
      <c r="AD362" s="413"/>
      <c r="AE362" s="413"/>
      <c r="AF362" s="413"/>
      <c r="AG362" s="413"/>
    </row>
    <row r="363" spans="1:33" ht="15.75" customHeight="1">
      <c r="A363" s="413"/>
      <c r="B363" s="413"/>
      <c r="C363" s="413"/>
      <c r="D363" s="413"/>
      <c r="E363" s="413"/>
      <c r="F363" s="413"/>
      <c r="G363" s="413"/>
      <c r="H363" s="413"/>
      <c r="I363" s="413"/>
      <c r="J363" s="413"/>
      <c r="K363" s="413"/>
      <c r="L363" s="413"/>
      <c r="M363" s="413"/>
      <c r="N363" s="413"/>
      <c r="O363" s="413"/>
      <c r="P363" s="413"/>
      <c r="Q363" s="413"/>
      <c r="R363" s="413"/>
      <c r="S363" s="413"/>
      <c r="T363" s="413"/>
      <c r="U363" s="413"/>
      <c r="V363" s="413"/>
      <c r="W363" s="413"/>
      <c r="X363" s="413"/>
      <c r="Y363" s="413"/>
      <c r="Z363" s="413"/>
      <c r="AA363" s="413"/>
      <c r="AB363" s="413"/>
      <c r="AC363" s="413"/>
      <c r="AD363" s="413"/>
      <c r="AE363" s="413"/>
      <c r="AF363" s="413"/>
      <c r="AG363" s="413"/>
    </row>
    <row r="364" spans="1:33" ht="15.75" customHeight="1">
      <c r="A364" s="413"/>
      <c r="B364" s="413"/>
      <c r="C364" s="413"/>
      <c r="D364" s="413"/>
      <c r="E364" s="413"/>
      <c r="F364" s="413"/>
      <c r="G364" s="413"/>
      <c r="H364" s="413"/>
      <c r="I364" s="413"/>
      <c r="J364" s="413"/>
      <c r="K364" s="413"/>
      <c r="L364" s="413"/>
      <c r="M364" s="413"/>
      <c r="N364" s="413"/>
      <c r="O364" s="413"/>
      <c r="P364" s="413"/>
      <c r="Q364" s="413"/>
      <c r="R364" s="413"/>
      <c r="S364" s="413"/>
      <c r="T364" s="413"/>
      <c r="U364" s="413"/>
      <c r="V364" s="413"/>
      <c r="W364" s="413"/>
      <c r="X364" s="413"/>
      <c r="Y364" s="413"/>
      <c r="Z364" s="413"/>
      <c r="AA364" s="413"/>
      <c r="AB364" s="413"/>
      <c r="AC364" s="413"/>
      <c r="AD364" s="413"/>
      <c r="AE364" s="413"/>
      <c r="AF364" s="413"/>
      <c r="AG364" s="413"/>
    </row>
    <row r="365" spans="1:33" ht="15.75" customHeight="1">
      <c r="A365" s="413"/>
      <c r="B365" s="413"/>
      <c r="C365" s="413"/>
      <c r="D365" s="413"/>
      <c r="E365" s="413"/>
      <c r="F365" s="413"/>
      <c r="G365" s="413"/>
      <c r="H365" s="413"/>
      <c r="I365" s="413"/>
      <c r="J365" s="413"/>
      <c r="K365" s="413"/>
      <c r="L365" s="413"/>
      <c r="M365" s="413"/>
      <c r="N365" s="413"/>
      <c r="O365" s="413"/>
      <c r="P365" s="413"/>
      <c r="Q365" s="413"/>
      <c r="R365" s="413"/>
      <c r="S365" s="413"/>
      <c r="T365" s="413"/>
      <c r="U365" s="413"/>
      <c r="V365" s="413"/>
      <c r="W365" s="413"/>
      <c r="X365" s="413"/>
      <c r="Y365" s="413"/>
      <c r="Z365" s="413"/>
      <c r="AA365" s="413"/>
      <c r="AB365" s="413"/>
      <c r="AC365" s="413"/>
      <c r="AD365" s="413"/>
      <c r="AE365" s="413"/>
      <c r="AF365" s="413"/>
      <c r="AG365" s="413"/>
    </row>
    <row r="366" spans="1:33" ht="15.75" customHeight="1">
      <c r="A366" s="413"/>
      <c r="B366" s="413"/>
      <c r="C366" s="413"/>
      <c r="D366" s="413"/>
      <c r="E366" s="413"/>
      <c r="F366" s="413"/>
      <c r="G366" s="413"/>
      <c r="H366" s="413"/>
      <c r="I366" s="413"/>
      <c r="J366" s="413"/>
      <c r="K366" s="413"/>
      <c r="L366" s="413"/>
      <c r="M366" s="413"/>
      <c r="N366" s="413"/>
      <c r="O366" s="413"/>
      <c r="P366" s="413"/>
      <c r="Q366" s="413"/>
      <c r="R366" s="413"/>
      <c r="S366" s="413"/>
      <c r="T366" s="413"/>
      <c r="U366" s="413"/>
      <c r="V366" s="413"/>
      <c r="W366" s="413"/>
      <c r="X366" s="413"/>
      <c r="Y366" s="413"/>
      <c r="Z366" s="413"/>
      <c r="AA366" s="413"/>
      <c r="AB366" s="413"/>
      <c r="AC366" s="413"/>
      <c r="AD366" s="413"/>
      <c r="AE366" s="413"/>
      <c r="AF366" s="413"/>
      <c r="AG366" s="413"/>
    </row>
    <row r="367" spans="1:33" ht="15.75" customHeight="1">
      <c r="A367" s="413"/>
      <c r="B367" s="413"/>
      <c r="C367" s="413"/>
      <c r="D367" s="413"/>
      <c r="E367" s="413"/>
      <c r="F367" s="413"/>
      <c r="G367" s="413"/>
      <c r="H367" s="413"/>
      <c r="I367" s="413"/>
      <c r="J367" s="413"/>
      <c r="K367" s="413"/>
      <c r="L367" s="413"/>
      <c r="M367" s="413"/>
      <c r="N367" s="413"/>
      <c r="O367" s="413"/>
      <c r="P367" s="413"/>
      <c r="Q367" s="413"/>
      <c r="R367" s="413"/>
      <c r="S367" s="413"/>
      <c r="T367" s="413"/>
      <c r="U367" s="413"/>
      <c r="V367" s="413"/>
      <c r="W367" s="413"/>
      <c r="X367" s="413"/>
      <c r="Y367" s="413"/>
      <c r="Z367" s="413"/>
      <c r="AA367" s="413"/>
      <c r="AB367" s="413"/>
      <c r="AC367" s="413"/>
      <c r="AD367" s="413"/>
      <c r="AE367" s="413"/>
      <c r="AF367" s="413"/>
      <c r="AG367" s="413"/>
    </row>
    <row r="368" spans="1:33" ht="15.75" customHeight="1">
      <c r="A368" s="413"/>
      <c r="B368" s="413"/>
      <c r="C368" s="413"/>
      <c r="D368" s="413"/>
      <c r="E368" s="413"/>
      <c r="F368" s="413"/>
      <c r="G368" s="413"/>
      <c r="H368" s="413"/>
      <c r="I368" s="413"/>
      <c r="J368" s="413"/>
      <c r="K368" s="413"/>
      <c r="L368" s="413"/>
      <c r="M368" s="413"/>
      <c r="N368" s="413"/>
      <c r="O368" s="413"/>
      <c r="P368" s="413"/>
      <c r="Q368" s="413"/>
      <c r="R368" s="413"/>
      <c r="S368" s="413"/>
      <c r="T368" s="413"/>
      <c r="U368" s="413"/>
      <c r="V368" s="413"/>
      <c r="W368" s="413"/>
      <c r="X368" s="413"/>
      <c r="Y368" s="413"/>
      <c r="Z368" s="413"/>
      <c r="AA368" s="413"/>
      <c r="AB368" s="413"/>
      <c r="AC368" s="413"/>
      <c r="AD368" s="413"/>
      <c r="AE368" s="413"/>
      <c r="AF368" s="413"/>
      <c r="AG368" s="413"/>
    </row>
    <row r="369" spans="1:33" ht="15.75" customHeight="1">
      <c r="A369" s="413"/>
      <c r="B369" s="413"/>
      <c r="C369" s="413"/>
      <c r="D369" s="413"/>
      <c r="E369" s="413"/>
      <c r="F369" s="413"/>
      <c r="G369" s="413"/>
      <c r="H369" s="413"/>
      <c r="I369" s="413"/>
      <c r="J369" s="413"/>
      <c r="K369" s="413"/>
      <c r="L369" s="413"/>
      <c r="M369" s="413"/>
      <c r="N369" s="413"/>
      <c r="O369" s="413"/>
      <c r="P369" s="413"/>
      <c r="Q369" s="413"/>
      <c r="R369" s="413"/>
      <c r="S369" s="413"/>
      <c r="T369" s="413"/>
      <c r="U369" s="413"/>
      <c r="V369" s="413"/>
      <c r="W369" s="413"/>
      <c r="X369" s="413"/>
      <c r="Y369" s="413"/>
      <c r="Z369" s="413"/>
      <c r="AA369" s="413"/>
      <c r="AB369" s="413"/>
      <c r="AC369" s="413"/>
      <c r="AD369" s="413"/>
      <c r="AE369" s="413"/>
      <c r="AF369" s="413"/>
      <c r="AG369" s="413"/>
    </row>
    <row r="370" spans="1:33" ht="15.75" customHeight="1">
      <c r="A370" s="413"/>
      <c r="B370" s="413"/>
      <c r="C370" s="413"/>
      <c r="D370" s="413"/>
      <c r="E370" s="413"/>
      <c r="F370" s="413"/>
      <c r="G370" s="413"/>
      <c r="H370" s="413"/>
      <c r="I370" s="413"/>
      <c r="J370" s="413"/>
      <c r="K370" s="413"/>
      <c r="L370" s="413"/>
      <c r="M370" s="413"/>
      <c r="N370" s="413"/>
      <c r="O370" s="413"/>
      <c r="P370" s="413"/>
      <c r="Q370" s="413"/>
      <c r="R370" s="413"/>
      <c r="S370" s="413"/>
      <c r="T370" s="413"/>
      <c r="U370" s="413"/>
      <c r="V370" s="413"/>
      <c r="W370" s="413"/>
      <c r="X370" s="413"/>
      <c r="Y370" s="413"/>
      <c r="Z370" s="413"/>
      <c r="AA370" s="413"/>
      <c r="AB370" s="413"/>
      <c r="AC370" s="413"/>
      <c r="AD370" s="413"/>
      <c r="AE370" s="413"/>
      <c r="AF370" s="413"/>
      <c r="AG370" s="413"/>
    </row>
    <row r="371" spans="1:33" ht="15.75" customHeight="1">
      <c r="A371" s="413"/>
      <c r="B371" s="413"/>
      <c r="C371" s="413"/>
      <c r="D371" s="413"/>
      <c r="E371" s="413"/>
      <c r="F371" s="413"/>
      <c r="G371" s="413"/>
      <c r="H371" s="413"/>
      <c r="I371" s="413"/>
      <c r="J371" s="413"/>
      <c r="K371" s="413"/>
      <c r="L371" s="413"/>
      <c r="M371" s="413"/>
      <c r="N371" s="413"/>
      <c r="O371" s="413"/>
      <c r="P371" s="413"/>
      <c r="Q371" s="413"/>
      <c r="R371" s="413"/>
      <c r="S371" s="413"/>
      <c r="T371" s="413"/>
      <c r="U371" s="413"/>
      <c r="V371" s="413"/>
      <c r="W371" s="413"/>
      <c r="X371" s="413"/>
      <c r="Y371" s="413"/>
      <c r="Z371" s="413"/>
      <c r="AA371" s="413"/>
      <c r="AB371" s="413"/>
      <c r="AC371" s="413"/>
      <c r="AD371" s="413"/>
      <c r="AE371" s="413"/>
      <c r="AF371" s="413"/>
      <c r="AG371" s="413"/>
    </row>
    <row r="372" spans="1:33" ht="15.75" customHeight="1">
      <c r="A372" s="413"/>
      <c r="B372" s="413"/>
      <c r="C372" s="413"/>
      <c r="D372" s="413"/>
      <c r="E372" s="413"/>
      <c r="F372" s="413"/>
      <c r="G372" s="413"/>
      <c r="H372" s="413"/>
      <c r="I372" s="413"/>
      <c r="J372" s="413"/>
      <c r="K372" s="413"/>
      <c r="L372" s="413"/>
      <c r="M372" s="413"/>
      <c r="N372" s="413"/>
      <c r="O372" s="413"/>
      <c r="P372" s="413"/>
      <c r="Q372" s="413"/>
      <c r="R372" s="413"/>
      <c r="S372" s="413"/>
      <c r="T372" s="413"/>
      <c r="U372" s="413"/>
      <c r="V372" s="413"/>
      <c r="W372" s="413"/>
      <c r="X372" s="413"/>
      <c r="Y372" s="413"/>
      <c r="Z372" s="413"/>
      <c r="AA372" s="413"/>
      <c r="AB372" s="413"/>
      <c r="AC372" s="413"/>
      <c r="AD372" s="413"/>
      <c r="AE372" s="413"/>
      <c r="AF372" s="413"/>
      <c r="AG372" s="413"/>
    </row>
    <row r="373" spans="1:33" ht="15.75" customHeight="1">
      <c r="A373" s="413"/>
      <c r="B373" s="413"/>
      <c r="C373" s="413"/>
      <c r="D373" s="413"/>
      <c r="E373" s="413"/>
      <c r="F373" s="413"/>
      <c r="G373" s="413"/>
      <c r="H373" s="413"/>
      <c r="I373" s="413"/>
      <c r="J373" s="413"/>
      <c r="K373" s="413"/>
      <c r="L373" s="413"/>
      <c r="M373" s="413"/>
      <c r="N373" s="413"/>
      <c r="O373" s="413"/>
      <c r="P373" s="413"/>
      <c r="Q373" s="413"/>
      <c r="R373" s="413"/>
      <c r="S373" s="413"/>
      <c r="T373" s="413"/>
      <c r="U373" s="413"/>
      <c r="V373" s="413"/>
      <c r="W373" s="413"/>
      <c r="X373" s="413"/>
      <c r="Y373" s="413"/>
      <c r="Z373" s="413"/>
      <c r="AA373" s="413"/>
      <c r="AB373" s="413"/>
      <c r="AC373" s="413"/>
      <c r="AD373" s="413"/>
      <c r="AE373" s="413"/>
      <c r="AF373" s="413"/>
      <c r="AG373" s="413"/>
    </row>
    <row r="374" spans="1:33" ht="15.75" customHeight="1">
      <c r="A374" s="413"/>
      <c r="B374" s="413"/>
      <c r="C374" s="413"/>
      <c r="D374" s="413"/>
      <c r="E374" s="413"/>
      <c r="F374" s="413"/>
      <c r="G374" s="413"/>
      <c r="H374" s="413"/>
      <c r="I374" s="413"/>
      <c r="J374" s="413"/>
      <c r="K374" s="413"/>
      <c r="L374" s="413"/>
      <c r="M374" s="413"/>
      <c r="N374" s="413"/>
      <c r="O374" s="413"/>
      <c r="P374" s="413"/>
      <c r="Q374" s="413"/>
      <c r="R374" s="413"/>
      <c r="S374" s="413"/>
      <c r="T374" s="413"/>
      <c r="U374" s="413"/>
      <c r="V374" s="413"/>
      <c r="W374" s="413"/>
      <c r="X374" s="413"/>
      <c r="Y374" s="413"/>
      <c r="Z374" s="413"/>
      <c r="AA374" s="413"/>
      <c r="AB374" s="413"/>
      <c r="AC374" s="413"/>
      <c r="AD374" s="413"/>
      <c r="AE374" s="413"/>
      <c r="AF374" s="413"/>
      <c r="AG374" s="413"/>
    </row>
    <row r="375" spans="1:33" ht="15.75" customHeight="1">
      <c r="A375" s="413"/>
      <c r="B375" s="413"/>
      <c r="C375" s="413"/>
      <c r="D375" s="413"/>
      <c r="E375" s="413"/>
      <c r="F375" s="413"/>
      <c r="G375" s="413"/>
      <c r="H375" s="413"/>
      <c r="I375" s="413"/>
      <c r="J375" s="413"/>
      <c r="K375" s="413"/>
      <c r="L375" s="413"/>
      <c r="M375" s="413"/>
      <c r="N375" s="413"/>
      <c r="O375" s="413"/>
      <c r="P375" s="413"/>
      <c r="Q375" s="413"/>
      <c r="R375" s="413"/>
      <c r="S375" s="413"/>
      <c r="T375" s="413"/>
      <c r="U375" s="413"/>
      <c r="V375" s="413"/>
      <c r="W375" s="413"/>
      <c r="X375" s="413"/>
      <c r="Y375" s="413"/>
      <c r="Z375" s="413"/>
      <c r="AA375" s="413"/>
      <c r="AB375" s="413"/>
      <c r="AC375" s="413"/>
      <c r="AD375" s="413"/>
      <c r="AE375" s="413"/>
      <c r="AF375" s="413"/>
      <c r="AG375" s="413"/>
    </row>
    <row r="376" spans="1:33" ht="15.75" customHeight="1">
      <c r="A376" s="413"/>
      <c r="B376" s="413"/>
      <c r="C376" s="413"/>
      <c r="D376" s="413"/>
      <c r="E376" s="413"/>
      <c r="F376" s="413"/>
      <c r="G376" s="413"/>
      <c r="H376" s="413"/>
      <c r="I376" s="413"/>
      <c r="J376" s="413"/>
      <c r="K376" s="413"/>
      <c r="L376" s="413"/>
      <c r="M376" s="413"/>
      <c r="N376" s="413"/>
      <c r="O376" s="413"/>
      <c r="P376" s="413"/>
      <c r="Q376" s="413"/>
      <c r="R376" s="413"/>
      <c r="S376" s="413"/>
      <c r="T376" s="413"/>
      <c r="U376" s="413"/>
      <c r="V376" s="413"/>
      <c r="W376" s="413"/>
      <c r="X376" s="413"/>
      <c r="Y376" s="413"/>
      <c r="Z376" s="413"/>
      <c r="AA376" s="413"/>
      <c r="AB376" s="413"/>
      <c r="AC376" s="413"/>
      <c r="AD376" s="413"/>
      <c r="AE376" s="413"/>
      <c r="AF376" s="413"/>
      <c r="AG376" s="413"/>
    </row>
    <row r="377" spans="1:33" ht="15.75" customHeight="1">
      <c r="A377" s="413"/>
      <c r="B377" s="413"/>
      <c r="C377" s="413"/>
      <c r="D377" s="413"/>
      <c r="E377" s="413"/>
      <c r="F377" s="413"/>
      <c r="G377" s="413"/>
      <c r="H377" s="413"/>
      <c r="I377" s="413"/>
      <c r="J377" s="413"/>
      <c r="K377" s="413"/>
      <c r="L377" s="413"/>
      <c r="M377" s="413"/>
      <c r="N377" s="413"/>
      <c r="O377" s="413"/>
      <c r="P377" s="413"/>
      <c r="Q377" s="413"/>
      <c r="R377" s="413"/>
      <c r="S377" s="413"/>
      <c r="T377" s="413"/>
      <c r="U377" s="413"/>
      <c r="V377" s="413"/>
      <c r="W377" s="413"/>
      <c r="X377" s="413"/>
      <c r="Y377" s="413"/>
      <c r="Z377" s="413"/>
      <c r="AA377" s="413"/>
      <c r="AB377" s="413"/>
      <c r="AC377" s="413"/>
      <c r="AD377" s="413"/>
      <c r="AE377" s="413"/>
      <c r="AF377" s="413"/>
      <c r="AG377" s="413"/>
    </row>
    <row r="378" spans="1:33" ht="15.75" customHeight="1">
      <c r="A378" s="413"/>
      <c r="B378" s="413"/>
      <c r="C378" s="413"/>
      <c r="D378" s="413"/>
      <c r="E378" s="413"/>
      <c r="F378" s="413"/>
      <c r="G378" s="413"/>
      <c r="H378" s="413"/>
      <c r="I378" s="413"/>
      <c r="J378" s="413"/>
      <c r="K378" s="413"/>
      <c r="L378" s="413"/>
      <c r="M378" s="413"/>
      <c r="N378" s="413"/>
      <c r="O378" s="413"/>
      <c r="P378" s="413"/>
      <c r="Q378" s="413"/>
      <c r="R378" s="413"/>
      <c r="S378" s="413"/>
      <c r="T378" s="413"/>
      <c r="U378" s="413"/>
      <c r="V378" s="413"/>
      <c r="W378" s="413"/>
      <c r="X378" s="413"/>
      <c r="Y378" s="413"/>
      <c r="Z378" s="413"/>
      <c r="AA378" s="413"/>
      <c r="AB378" s="413"/>
      <c r="AC378" s="413"/>
      <c r="AD378" s="413"/>
      <c r="AE378" s="413"/>
      <c r="AF378" s="413"/>
      <c r="AG378" s="413"/>
    </row>
    <row r="379" spans="1:33" ht="15.75" customHeight="1">
      <c r="A379" s="413"/>
      <c r="B379" s="413"/>
      <c r="C379" s="413"/>
      <c r="D379" s="413"/>
      <c r="E379" s="413"/>
      <c r="F379" s="413"/>
      <c r="G379" s="413"/>
      <c r="H379" s="413"/>
      <c r="I379" s="413"/>
      <c r="J379" s="413"/>
      <c r="K379" s="413"/>
      <c r="L379" s="413"/>
      <c r="M379" s="413"/>
      <c r="N379" s="413"/>
      <c r="O379" s="413"/>
      <c r="P379" s="413"/>
      <c r="Q379" s="413"/>
      <c r="R379" s="413"/>
      <c r="S379" s="413"/>
      <c r="T379" s="413"/>
      <c r="U379" s="413"/>
      <c r="V379" s="413"/>
      <c r="W379" s="413"/>
      <c r="X379" s="413"/>
      <c r="Y379" s="413"/>
      <c r="Z379" s="413"/>
      <c r="AA379" s="413"/>
      <c r="AB379" s="413"/>
      <c r="AC379" s="413"/>
      <c r="AD379" s="413"/>
      <c r="AE379" s="413"/>
      <c r="AF379" s="413"/>
      <c r="AG379" s="413"/>
    </row>
    <row r="380" spans="1:33" ht="15.75" customHeight="1">
      <c r="A380" s="413"/>
      <c r="B380" s="413"/>
      <c r="C380" s="413"/>
      <c r="D380" s="413"/>
      <c r="E380" s="413"/>
      <c r="F380" s="413"/>
      <c r="G380" s="413"/>
      <c r="H380" s="413"/>
      <c r="I380" s="413"/>
      <c r="J380" s="413"/>
      <c r="K380" s="413"/>
      <c r="L380" s="413"/>
      <c r="M380" s="413"/>
      <c r="N380" s="413"/>
      <c r="O380" s="413"/>
      <c r="P380" s="413"/>
      <c r="Q380" s="413"/>
      <c r="R380" s="413"/>
      <c r="S380" s="413"/>
      <c r="T380" s="413"/>
      <c r="U380" s="413"/>
      <c r="V380" s="413"/>
      <c r="W380" s="413"/>
      <c r="X380" s="413"/>
      <c r="Y380" s="413"/>
      <c r="Z380" s="413"/>
      <c r="AA380" s="413"/>
      <c r="AB380" s="413"/>
      <c r="AC380" s="413"/>
      <c r="AD380" s="413"/>
      <c r="AE380" s="413"/>
      <c r="AF380" s="413"/>
      <c r="AG380" s="413"/>
    </row>
    <row r="381" spans="1:33" ht="15.75" customHeight="1">
      <c r="A381" s="413"/>
      <c r="B381" s="413"/>
      <c r="C381" s="413"/>
      <c r="D381" s="413"/>
      <c r="E381" s="413"/>
      <c r="F381" s="413"/>
      <c r="G381" s="413"/>
      <c r="H381" s="413"/>
      <c r="I381" s="413"/>
      <c r="J381" s="413"/>
      <c r="K381" s="413"/>
      <c r="L381" s="413"/>
      <c r="M381" s="413"/>
      <c r="N381" s="413"/>
      <c r="O381" s="413"/>
      <c r="P381" s="413"/>
      <c r="Q381" s="413"/>
      <c r="R381" s="413"/>
      <c r="S381" s="413"/>
      <c r="T381" s="413"/>
      <c r="U381" s="413"/>
      <c r="V381" s="413"/>
      <c r="W381" s="413"/>
      <c r="X381" s="413"/>
      <c r="Y381" s="413"/>
      <c r="Z381" s="413"/>
      <c r="AA381" s="413"/>
      <c r="AB381" s="413"/>
      <c r="AC381" s="413"/>
      <c r="AD381" s="413"/>
      <c r="AE381" s="413"/>
      <c r="AF381" s="413"/>
      <c r="AG381" s="413"/>
    </row>
    <row r="382" spans="1:33" ht="15.75" customHeight="1">
      <c r="A382" s="413"/>
      <c r="B382" s="413"/>
      <c r="C382" s="413"/>
      <c r="D382" s="413"/>
      <c r="E382" s="413"/>
      <c r="F382" s="413"/>
      <c r="G382" s="413"/>
      <c r="H382" s="413"/>
      <c r="I382" s="413"/>
      <c r="J382" s="413"/>
      <c r="K382" s="413"/>
      <c r="L382" s="413"/>
      <c r="M382" s="413"/>
      <c r="N382" s="413"/>
      <c r="O382" s="413"/>
      <c r="P382" s="413"/>
      <c r="Q382" s="413"/>
      <c r="R382" s="413"/>
      <c r="S382" s="413"/>
      <c r="T382" s="413"/>
      <c r="U382" s="413"/>
      <c r="V382" s="413"/>
      <c r="W382" s="413"/>
      <c r="X382" s="413"/>
      <c r="Y382" s="413"/>
      <c r="Z382" s="413"/>
      <c r="AA382" s="413"/>
      <c r="AB382" s="413"/>
      <c r="AC382" s="413"/>
      <c r="AD382" s="413"/>
      <c r="AE382" s="413"/>
      <c r="AF382" s="413"/>
      <c r="AG382" s="413"/>
    </row>
    <row r="383" spans="1:33" ht="15.75" customHeight="1">
      <c r="A383" s="413"/>
      <c r="B383" s="413"/>
      <c r="C383" s="413"/>
      <c r="D383" s="413"/>
      <c r="E383" s="413"/>
      <c r="F383" s="413"/>
      <c r="G383" s="413"/>
      <c r="H383" s="413"/>
      <c r="I383" s="413"/>
      <c r="J383" s="413"/>
      <c r="K383" s="413"/>
      <c r="L383" s="413"/>
      <c r="M383" s="413"/>
      <c r="N383" s="413"/>
      <c r="O383" s="413"/>
      <c r="P383" s="413"/>
      <c r="Q383" s="413"/>
      <c r="R383" s="413"/>
      <c r="S383" s="413"/>
      <c r="T383" s="413"/>
      <c r="U383" s="413"/>
      <c r="V383" s="413"/>
      <c r="W383" s="413"/>
      <c r="X383" s="413"/>
      <c r="Y383" s="413"/>
      <c r="Z383" s="413"/>
      <c r="AA383" s="413"/>
      <c r="AB383" s="413"/>
      <c r="AC383" s="413"/>
      <c r="AD383" s="413"/>
      <c r="AE383" s="413"/>
      <c r="AF383" s="413"/>
      <c r="AG383" s="413"/>
    </row>
    <row r="384" spans="1:33" ht="15.75" customHeight="1">
      <c r="A384" s="413"/>
      <c r="B384" s="413"/>
      <c r="C384" s="413"/>
      <c r="D384" s="413"/>
      <c r="E384" s="413"/>
      <c r="F384" s="413"/>
      <c r="G384" s="413"/>
      <c r="H384" s="413"/>
      <c r="I384" s="413"/>
      <c r="J384" s="413"/>
      <c r="K384" s="413"/>
      <c r="L384" s="413"/>
      <c r="M384" s="413"/>
      <c r="N384" s="413"/>
      <c r="O384" s="413"/>
      <c r="P384" s="413"/>
      <c r="Q384" s="413"/>
      <c r="R384" s="413"/>
      <c r="S384" s="413"/>
      <c r="T384" s="413"/>
      <c r="U384" s="413"/>
      <c r="V384" s="413"/>
      <c r="W384" s="413"/>
      <c r="X384" s="413"/>
      <c r="Y384" s="413"/>
      <c r="Z384" s="413"/>
      <c r="AA384" s="413"/>
      <c r="AB384" s="413"/>
      <c r="AC384" s="413"/>
      <c r="AD384" s="413"/>
      <c r="AE384" s="413"/>
      <c r="AF384" s="413"/>
      <c r="AG384" s="413"/>
    </row>
    <row r="385" spans="1:33" ht="11.25" customHeight="1">
      <c r="A385" s="413"/>
      <c r="B385" s="413"/>
      <c r="C385" s="413"/>
      <c r="D385" s="413"/>
      <c r="E385" s="413"/>
      <c r="F385" s="413"/>
      <c r="G385" s="413"/>
      <c r="H385" s="413"/>
      <c r="I385" s="413"/>
      <c r="J385" s="413"/>
      <c r="K385" s="413"/>
      <c r="L385" s="413"/>
      <c r="M385" s="413"/>
      <c r="N385" s="413"/>
      <c r="O385" s="413"/>
      <c r="P385" s="413"/>
      <c r="Q385" s="413"/>
      <c r="R385" s="413"/>
      <c r="S385" s="413"/>
      <c r="T385" s="413"/>
      <c r="U385" s="413"/>
      <c r="V385" s="413"/>
      <c r="W385" s="413"/>
      <c r="X385" s="413"/>
      <c r="Y385" s="413"/>
      <c r="Z385" s="413"/>
      <c r="AA385" s="413"/>
      <c r="AB385" s="413"/>
      <c r="AC385" s="413"/>
      <c r="AD385" s="413"/>
      <c r="AE385" s="413"/>
      <c r="AF385" s="413"/>
      <c r="AG385" s="413"/>
    </row>
    <row r="386" spans="1:33" ht="11.25" customHeight="1">
      <c r="A386" s="413"/>
      <c r="B386" s="413"/>
      <c r="C386" s="413"/>
      <c r="D386" s="413"/>
      <c r="E386" s="413"/>
      <c r="F386" s="413"/>
      <c r="G386" s="413"/>
      <c r="H386" s="413"/>
      <c r="I386" s="413"/>
      <c r="J386" s="413"/>
      <c r="K386" s="413"/>
      <c r="L386" s="413"/>
      <c r="M386" s="413"/>
      <c r="N386" s="413"/>
      <c r="O386" s="413"/>
      <c r="P386" s="413"/>
      <c r="Q386" s="413"/>
      <c r="R386" s="413"/>
      <c r="S386" s="413"/>
      <c r="T386" s="413"/>
      <c r="U386" s="413"/>
      <c r="V386" s="413"/>
      <c r="W386" s="413"/>
      <c r="X386" s="413"/>
      <c r="Y386" s="413"/>
      <c r="Z386" s="413"/>
      <c r="AA386" s="413"/>
      <c r="AB386" s="413"/>
      <c r="AC386" s="413"/>
      <c r="AD386" s="413"/>
      <c r="AE386" s="413"/>
      <c r="AF386" s="413"/>
      <c r="AG386" s="413"/>
    </row>
    <row r="387" spans="1:33" ht="11.25" customHeight="1">
      <c r="A387" s="413"/>
      <c r="B387" s="413"/>
      <c r="C387" s="413"/>
      <c r="D387" s="413"/>
      <c r="E387" s="413"/>
      <c r="F387" s="413"/>
      <c r="G387" s="413"/>
      <c r="H387" s="413"/>
      <c r="I387" s="413"/>
      <c r="J387" s="413"/>
      <c r="K387" s="413"/>
      <c r="L387" s="413"/>
      <c r="M387" s="413"/>
      <c r="N387" s="413"/>
      <c r="O387" s="413"/>
      <c r="P387" s="413"/>
      <c r="Q387" s="413"/>
      <c r="R387" s="413"/>
      <c r="S387" s="413"/>
      <c r="T387" s="413"/>
      <c r="U387" s="413"/>
      <c r="V387" s="413"/>
      <c r="W387" s="413"/>
      <c r="X387" s="413"/>
      <c r="Y387" s="413"/>
      <c r="Z387" s="413"/>
      <c r="AA387" s="413"/>
      <c r="AB387" s="413"/>
      <c r="AC387" s="413"/>
      <c r="AD387" s="413"/>
      <c r="AE387" s="413"/>
      <c r="AF387" s="413"/>
      <c r="AG387" s="413"/>
    </row>
    <row r="388" spans="1:33" ht="11.25" customHeight="1">
      <c r="A388" s="413"/>
      <c r="B388" s="413"/>
      <c r="C388" s="413"/>
      <c r="D388" s="413"/>
      <c r="E388" s="413"/>
      <c r="F388" s="413"/>
      <c r="G388" s="413"/>
      <c r="H388" s="413"/>
      <c r="I388" s="413"/>
      <c r="J388" s="413"/>
      <c r="K388" s="413"/>
      <c r="L388" s="413"/>
      <c r="M388" s="413"/>
      <c r="N388" s="413"/>
      <c r="O388" s="413"/>
      <c r="P388" s="413"/>
      <c r="Q388" s="413"/>
      <c r="R388" s="413"/>
      <c r="S388" s="413"/>
      <c r="T388" s="413"/>
      <c r="U388" s="413"/>
      <c r="V388" s="413"/>
      <c r="W388" s="413"/>
      <c r="X388" s="413"/>
      <c r="Y388" s="413"/>
      <c r="Z388" s="413"/>
      <c r="AA388" s="413"/>
      <c r="AB388" s="413"/>
      <c r="AC388" s="413"/>
      <c r="AD388" s="413"/>
      <c r="AE388" s="413"/>
      <c r="AF388" s="413"/>
      <c r="AG388" s="413"/>
    </row>
    <row r="389" spans="1:33" ht="11.25" customHeight="1">
      <c r="A389" s="413"/>
      <c r="B389" s="413"/>
      <c r="C389" s="413"/>
      <c r="D389" s="413"/>
      <c r="E389" s="413"/>
      <c r="F389" s="413"/>
      <c r="G389" s="413"/>
      <c r="H389" s="413"/>
      <c r="I389" s="413"/>
      <c r="J389" s="413"/>
      <c r="K389" s="413"/>
      <c r="L389" s="413"/>
      <c r="M389" s="413"/>
      <c r="N389" s="413"/>
      <c r="O389" s="413"/>
      <c r="P389" s="413"/>
      <c r="Q389" s="413"/>
      <c r="R389" s="413"/>
      <c r="S389" s="413"/>
      <c r="T389" s="413"/>
      <c r="U389" s="413"/>
      <c r="V389" s="413"/>
      <c r="W389" s="413"/>
      <c r="X389" s="413"/>
      <c r="Y389" s="413"/>
      <c r="Z389" s="413"/>
      <c r="AA389" s="413"/>
      <c r="AB389" s="413"/>
      <c r="AC389" s="413"/>
      <c r="AD389" s="413"/>
      <c r="AE389" s="413"/>
      <c r="AF389" s="413"/>
      <c r="AG389" s="413"/>
    </row>
    <row r="390" spans="1:33" ht="11.25" customHeight="1">
      <c r="A390" s="413"/>
      <c r="B390" s="413"/>
      <c r="C390" s="413"/>
      <c r="D390" s="413"/>
      <c r="E390" s="413"/>
      <c r="F390" s="413"/>
      <c r="G390" s="413"/>
      <c r="H390" s="413"/>
      <c r="I390" s="413"/>
      <c r="J390" s="413"/>
      <c r="K390" s="413"/>
      <c r="L390" s="413"/>
      <c r="M390" s="413"/>
      <c r="N390" s="413"/>
      <c r="O390" s="413"/>
      <c r="P390" s="413"/>
      <c r="Q390" s="413"/>
      <c r="R390" s="413"/>
      <c r="S390" s="413"/>
      <c r="T390" s="413"/>
      <c r="U390" s="413"/>
      <c r="V390" s="413"/>
      <c r="W390" s="413"/>
      <c r="X390" s="413"/>
      <c r="Y390" s="413"/>
      <c r="Z390" s="413"/>
      <c r="AA390" s="413"/>
      <c r="AB390" s="413"/>
      <c r="AC390" s="413"/>
      <c r="AD390" s="413"/>
      <c r="AE390" s="413"/>
      <c r="AF390" s="413"/>
      <c r="AG390" s="413"/>
    </row>
    <row r="391" spans="1:33" ht="11.25" customHeight="1">
      <c r="A391" s="413"/>
      <c r="B391" s="413"/>
      <c r="C391" s="413"/>
      <c r="D391" s="413"/>
      <c r="E391" s="413"/>
      <c r="F391" s="413"/>
      <c r="G391" s="413"/>
      <c r="H391" s="413"/>
      <c r="I391" s="413"/>
      <c r="J391" s="413"/>
      <c r="K391" s="413"/>
      <c r="L391" s="413"/>
      <c r="M391" s="413"/>
      <c r="N391" s="413"/>
      <c r="O391" s="413"/>
      <c r="P391" s="413"/>
      <c r="Q391" s="413"/>
      <c r="R391" s="413"/>
      <c r="S391" s="413"/>
      <c r="T391" s="413"/>
      <c r="U391" s="413"/>
      <c r="V391" s="413"/>
      <c r="W391" s="413"/>
      <c r="X391" s="413"/>
      <c r="Y391" s="413"/>
      <c r="Z391" s="413"/>
      <c r="AA391" s="413"/>
      <c r="AB391" s="413"/>
      <c r="AC391" s="413"/>
      <c r="AD391" s="413"/>
      <c r="AE391" s="413"/>
      <c r="AF391" s="413"/>
      <c r="AG391" s="413"/>
    </row>
    <row r="392" spans="1:33" ht="11.25" customHeight="1">
      <c r="A392" s="413"/>
      <c r="B392" s="413"/>
      <c r="C392" s="413"/>
      <c r="D392" s="413"/>
      <c r="E392" s="413"/>
      <c r="F392" s="413"/>
      <c r="G392" s="413"/>
      <c r="H392" s="413"/>
      <c r="I392" s="413"/>
      <c r="J392" s="413"/>
      <c r="K392" s="413"/>
      <c r="L392" s="413"/>
      <c r="M392" s="413"/>
      <c r="N392" s="413"/>
      <c r="O392" s="413"/>
      <c r="P392" s="413"/>
      <c r="Q392" s="413"/>
      <c r="R392" s="413"/>
      <c r="S392" s="413"/>
      <c r="T392" s="413"/>
      <c r="U392" s="413"/>
      <c r="V392" s="413"/>
      <c r="W392" s="413"/>
      <c r="X392" s="413"/>
      <c r="Y392" s="413"/>
      <c r="Z392" s="413"/>
      <c r="AA392" s="413"/>
      <c r="AB392" s="413"/>
      <c r="AC392" s="413"/>
      <c r="AD392" s="413"/>
      <c r="AE392" s="413"/>
      <c r="AF392" s="413"/>
      <c r="AG392" s="413"/>
    </row>
    <row r="393" spans="1:33" ht="11.25" customHeight="1">
      <c r="A393" s="413"/>
      <c r="B393" s="413"/>
      <c r="C393" s="413"/>
      <c r="D393" s="413"/>
      <c r="E393" s="413"/>
      <c r="F393" s="413"/>
      <c r="G393" s="413"/>
      <c r="H393" s="413"/>
      <c r="I393" s="413"/>
      <c r="J393" s="413"/>
      <c r="K393" s="413"/>
      <c r="L393" s="413"/>
      <c r="M393" s="413"/>
      <c r="N393" s="413"/>
      <c r="O393" s="413"/>
      <c r="P393" s="413"/>
      <c r="Q393" s="413"/>
      <c r="R393" s="413"/>
      <c r="S393" s="413"/>
      <c r="T393" s="413"/>
      <c r="U393" s="413"/>
      <c r="V393" s="413"/>
      <c r="W393" s="413"/>
      <c r="X393" s="413"/>
      <c r="Y393" s="413"/>
      <c r="Z393" s="413"/>
      <c r="AA393" s="413"/>
      <c r="AB393" s="413"/>
      <c r="AC393" s="413"/>
      <c r="AD393" s="413"/>
      <c r="AE393" s="413"/>
      <c r="AF393" s="413"/>
      <c r="AG393" s="413"/>
    </row>
    <row r="394" spans="1:33" ht="11.25" customHeight="1">
      <c r="A394" s="413"/>
      <c r="B394" s="413"/>
      <c r="C394" s="413"/>
      <c r="D394" s="413"/>
      <c r="E394" s="413"/>
      <c r="F394" s="413"/>
      <c r="G394" s="413"/>
      <c r="H394" s="413"/>
      <c r="I394" s="413"/>
      <c r="J394" s="413"/>
      <c r="K394" s="413"/>
      <c r="L394" s="413"/>
      <c r="M394" s="413"/>
      <c r="N394" s="413"/>
      <c r="O394" s="413"/>
      <c r="P394" s="413"/>
      <c r="Q394" s="413"/>
      <c r="R394" s="413"/>
      <c r="S394" s="413"/>
      <c r="T394" s="413"/>
      <c r="U394" s="413"/>
      <c r="V394" s="413"/>
      <c r="W394" s="413"/>
      <c r="X394" s="413"/>
      <c r="Y394" s="413"/>
      <c r="Z394" s="413"/>
      <c r="AA394" s="413"/>
      <c r="AB394" s="413"/>
      <c r="AC394" s="413"/>
      <c r="AD394" s="413"/>
      <c r="AE394" s="413"/>
      <c r="AF394" s="413"/>
      <c r="AG394" s="413"/>
    </row>
    <row r="395" spans="1:33" ht="11.25" customHeight="1">
      <c r="A395" s="413"/>
      <c r="B395" s="413"/>
      <c r="C395" s="413"/>
      <c r="D395" s="413"/>
      <c r="E395" s="413"/>
      <c r="F395" s="413"/>
      <c r="G395" s="413"/>
      <c r="H395" s="413"/>
      <c r="I395" s="413"/>
      <c r="J395" s="413"/>
      <c r="K395" s="413"/>
      <c r="L395" s="413"/>
      <c r="M395" s="413"/>
      <c r="N395" s="413"/>
      <c r="O395" s="413"/>
      <c r="P395" s="413"/>
      <c r="Q395" s="413"/>
      <c r="R395" s="413"/>
      <c r="S395" s="413"/>
      <c r="T395" s="413"/>
      <c r="U395" s="413"/>
      <c r="V395" s="413"/>
      <c r="W395" s="413"/>
      <c r="X395" s="413"/>
      <c r="Y395" s="413"/>
      <c r="Z395" s="413"/>
      <c r="AA395" s="413"/>
      <c r="AB395" s="413"/>
      <c r="AC395" s="413"/>
      <c r="AD395" s="413"/>
      <c r="AE395" s="413"/>
      <c r="AF395" s="413"/>
      <c r="AG395" s="413"/>
    </row>
    <row r="396" spans="1:33" ht="11.25" customHeight="1">
      <c r="A396" s="413"/>
      <c r="B396" s="413"/>
      <c r="C396" s="413"/>
      <c r="D396" s="413"/>
      <c r="E396" s="413"/>
      <c r="F396" s="413"/>
      <c r="G396" s="413"/>
      <c r="H396" s="413"/>
      <c r="I396" s="413"/>
      <c r="J396" s="413"/>
      <c r="K396" s="413"/>
      <c r="L396" s="413"/>
      <c r="M396" s="413"/>
      <c r="N396" s="413"/>
      <c r="O396" s="413"/>
      <c r="P396" s="413"/>
      <c r="Q396" s="413"/>
      <c r="R396" s="413"/>
      <c r="S396" s="413"/>
      <c r="T396" s="413"/>
      <c r="U396" s="413"/>
      <c r="V396" s="413"/>
      <c r="W396" s="413"/>
      <c r="X396" s="413"/>
      <c r="Y396" s="413"/>
      <c r="Z396" s="413"/>
      <c r="AA396" s="413"/>
      <c r="AB396" s="413"/>
      <c r="AC396" s="413"/>
      <c r="AD396" s="413"/>
      <c r="AE396" s="413"/>
      <c r="AF396" s="413"/>
      <c r="AG396" s="413"/>
    </row>
    <row r="397" spans="1:33" ht="11.25" customHeight="1">
      <c r="A397" s="413"/>
      <c r="B397" s="413"/>
      <c r="C397" s="413"/>
      <c r="D397" s="413"/>
      <c r="E397" s="413"/>
      <c r="F397" s="413"/>
      <c r="G397" s="413"/>
      <c r="H397" s="413"/>
      <c r="I397" s="413"/>
      <c r="J397" s="413"/>
      <c r="K397" s="413"/>
      <c r="L397" s="413"/>
      <c r="M397" s="413"/>
      <c r="N397" s="413"/>
      <c r="O397" s="413"/>
      <c r="P397" s="413"/>
      <c r="Q397" s="413"/>
      <c r="R397" s="413"/>
      <c r="S397" s="413"/>
      <c r="T397" s="413"/>
      <c r="U397" s="413"/>
      <c r="V397" s="413"/>
      <c r="W397" s="413"/>
      <c r="X397" s="413"/>
      <c r="Y397" s="413"/>
      <c r="Z397" s="413"/>
      <c r="AA397" s="413"/>
      <c r="AB397" s="413"/>
      <c r="AC397" s="413"/>
      <c r="AD397" s="413"/>
      <c r="AE397" s="413"/>
      <c r="AF397" s="413"/>
      <c r="AG397" s="413"/>
    </row>
    <row r="398" spans="1:33" ht="11.25" customHeight="1">
      <c r="A398" s="413"/>
      <c r="B398" s="413"/>
      <c r="C398" s="413"/>
      <c r="D398" s="413"/>
      <c r="E398" s="413"/>
      <c r="F398" s="413"/>
      <c r="G398" s="413"/>
      <c r="H398" s="413"/>
      <c r="I398" s="413"/>
      <c r="J398" s="413"/>
      <c r="K398" s="413"/>
      <c r="L398" s="413"/>
      <c r="M398" s="413"/>
      <c r="N398" s="413"/>
      <c r="O398" s="413"/>
      <c r="P398" s="413"/>
      <c r="Q398" s="413"/>
      <c r="R398" s="413"/>
      <c r="S398" s="413"/>
      <c r="T398" s="413"/>
      <c r="U398" s="413"/>
      <c r="V398" s="413"/>
      <c r="W398" s="413"/>
      <c r="X398" s="413"/>
      <c r="Y398" s="413"/>
      <c r="Z398" s="413"/>
      <c r="AA398" s="413"/>
      <c r="AB398" s="413"/>
      <c r="AC398" s="413"/>
      <c r="AD398" s="413"/>
      <c r="AE398" s="413"/>
      <c r="AF398" s="413"/>
      <c r="AG398" s="413"/>
    </row>
    <row r="399" spans="1:33" ht="11.25" customHeight="1">
      <c r="A399" s="413"/>
      <c r="B399" s="413"/>
      <c r="C399" s="413"/>
      <c r="D399" s="413"/>
      <c r="E399" s="413"/>
      <c r="F399" s="413"/>
      <c r="G399" s="413"/>
      <c r="H399" s="413"/>
      <c r="I399" s="413"/>
      <c r="J399" s="413"/>
      <c r="K399" s="413"/>
      <c r="L399" s="413"/>
      <c r="M399" s="413"/>
      <c r="N399" s="413"/>
      <c r="O399" s="413"/>
      <c r="P399" s="413"/>
      <c r="Q399" s="413"/>
      <c r="R399" s="413"/>
      <c r="S399" s="413"/>
      <c r="T399" s="413"/>
      <c r="U399" s="413"/>
      <c r="V399" s="413"/>
      <c r="W399" s="413"/>
      <c r="X399" s="413"/>
      <c r="Y399" s="413"/>
      <c r="Z399" s="413"/>
      <c r="AA399" s="413"/>
      <c r="AB399" s="413"/>
      <c r="AC399" s="413"/>
      <c r="AD399" s="413"/>
      <c r="AE399" s="413"/>
      <c r="AF399" s="413"/>
      <c r="AG399" s="413"/>
    </row>
    <row r="400" spans="1:33" ht="11.25" customHeight="1">
      <c r="A400" s="413"/>
      <c r="B400" s="413"/>
      <c r="C400" s="413"/>
      <c r="D400" s="413"/>
      <c r="E400" s="413"/>
      <c r="F400" s="413"/>
      <c r="G400" s="413"/>
      <c r="H400" s="413"/>
      <c r="I400" s="413"/>
      <c r="J400" s="413"/>
      <c r="K400" s="413"/>
      <c r="L400" s="413"/>
      <c r="M400" s="413"/>
      <c r="N400" s="413"/>
      <c r="O400" s="413"/>
      <c r="P400" s="413"/>
      <c r="Q400" s="413"/>
      <c r="R400" s="413"/>
      <c r="S400" s="413"/>
      <c r="T400" s="413"/>
      <c r="U400" s="413"/>
      <c r="V400" s="413"/>
      <c r="W400" s="413"/>
      <c r="X400" s="413"/>
      <c r="Y400" s="413"/>
      <c r="Z400" s="413"/>
      <c r="AA400" s="413"/>
      <c r="AB400" s="413"/>
      <c r="AC400" s="413"/>
      <c r="AD400" s="413"/>
      <c r="AE400" s="413"/>
      <c r="AF400" s="413"/>
      <c r="AG400" s="413"/>
    </row>
    <row r="401" spans="1:33" ht="11.25" customHeight="1">
      <c r="A401" s="413"/>
      <c r="B401" s="413"/>
      <c r="C401" s="413"/>
      <c r="D401" s="413"/>
      <c r="E401" s="413"/>
      <c r="F401" s="413"/>
      <c r="G401" s="413"/>
      <c r="H401" s="413"/>
      <c r="I401" s="413"/>
      <c r="J401" s="413"/>
      <c r="K401" s="413"/>
      <c r="L401" s="413"/>
      <c r="M401" s="413"/>
      <c r="N401" s="413"/>
      <c r="O401" s="413"/>
      <c r="P401" s="413"/>
      <c r="Q401" s="413"/>
      <c r="R401" s="413"/>
      <c r="S401" s="413"/>
      <c r="T401" s="413"/>
      <c r="U401" s="413"/>
      <c r="V401" s="413"/>
      <c r="W401" s="413"/>
      <c r="X401" s="413"/>
      <c r="Y401" s="413"/>
      <c r="Z401" s="413"/>
      <c r="AA401" s="413"/>
      <c r="AB401" s="413"/>
      <c r="AC401" s="413"/>
      <c r="AD401" s="413"/>
      <c r="AE401" s="413"/>
      <c r="AF401" s="413"/>
      <c r="AG401" s="413"/>
    </row>
    <row r="402" spans="1:33" ht="11.25" customHeight="1">
      <c r="A402" s="413"/>
      <c r="B402" s="413"/>
      <c r="C402" s="413"/>
      <c r="D402" s="413"/>
      <c r="E402" s="413"/>
      <c r="F402" s="413"/>
      <c r="G402" s="413"/>
      <c r="H402" s="413"/>
      <c r="I402" s="413"/>
      <c r="J402" s="413"/>
      <c r="K402" s="413"/>
      <c r="L402" s="413"/>
      <c r="M402" s="413"/>
      <c r="N402" s="413"/>
      <c r="O402" s="413"/>
      <c r="P402" s="413"/>
      <c r="Q402" s="413"/>
      <c r="R402" s="413"/>
      <c r="S402" s="413"/>
      <c r="T402" s="413"/>
      <c r="U402" s="413"/>
      <c r="V402" s="413"/>
      <c r="W402" s="413"/>
      <c r="X402" s="413"/>
      <c r="Y402" s="413"/>
      <c r="Z402" s="413"/>
      <c r="AA402" s="413"/>
      <c r="AB402" s="413"/>
      <c r="AC402" s="413"/>
      <c r="AD402" s="413"/>
      <c r="AE402" s="413"/>
      <c r="AF402" s="413"/>
      <c r="AG402" s="413"/>
    </row>
    <row r="403" spans="1:33" ht="11.25" customHeight="1">
      <c r="A403" s="413"/>
      <c r="B403" s="413"/>
      <c r="C403" s="413"/>
      <c r="D403" s="413"/>
      <c r="E403" s="413"/>
      <c r="F403" s="413"/>
      <c r="G403" s="413"/>
      <c r="H403" s="413"/>
      <c r="I403" s="413"/>
      <c r="J403" s="413"/>
      <c r="K403" s="413"/>
      <c r="L403" s="413"/>
      <c r="M403" s="413"/>
      <c r="N403" s="413"/>
      <c r="O403" s="413"/>
      <c r="P403" s="413"/>
      <c r="Q403" s="413"/>
      <c r="R403" s="413"/>
      <c r="S403" s="413"/>
      <c r="T403" s="413"/>
      <c r="U403" s="413"/>
      <c r="V403" s="413"/>
      <c r="W403" s="413"/>
      <c r="X403" s="413"/>
      <c r="Y403" s="413"/>
      <c r="Z403" s="413"/>
      <c r="AA403" s="413"/>
      <c r="AB403" s="413"/>
      <c r="AC403" s="413"/>
      <c r="AD403" s="413"/>
      <c r="AE403" s="413"/>
      <c r="AF403" s="413"/>
      <c r="AG403" s="413"/>
    </row>
    <row r="404" spans="1:33" ht="11.25" customHeight="1">
      <c r="A404" s="413"/>
      <c r="B404" s="413"/>
      <c r="C404" s="413"/>
      <c r="D404" s="413"/>
      <c r="E404" s="413"/>
      <c r="F404" s="413"/>
      <c r="G404" s="413"/>
      <c r="H404" s="413"/>
      <c r="I404" s="413"/>
      <c r="J404" s="413"/>
      <c r="K404" s="413"/>
      <c r="L404" s="413"/>
      <c r="M404" s="413"/>
      <c r="N404" s="413"/>
      <c r="O404" s="413"/>
      <c r="P404" s="413"/>
      <c r="Q404" s="413"/>
      <c r="R404" s="413"/>
      <c r="S404" s="413"/>
      <c r="T404" s="413"/>
      <c r="U404" s="413"/>
      <c r="V404" s="413"/>
      <c r="W404" s="413"/>
      <c r="X404" s="413"/>
      <c r="Y404" s="413"/>
      <c r="Z404" s="413"/>
      <c r="AA404" s="413"/>
      <c r="AB404" s="413"/>
      <c r="AC404" s="413"/>
      <c r="AD404" s="413"/>
      <c r="AE404" s="413"/>
      <c r="AF404" s="413"/>
      <c r="AG404" s="413"/>
    </row>
    <row r="405" spans="1:33" ht="11.25" customHeight="1">
      <c r="A405" s="413"/>
      <c r="B405" s="413"/>
      <c r="C405" s="413"/>
      <c r="D405" s="413"/>
      <c r="E405" s="413"/>
      <c r="F405" s="413"/>
      <c r="G405" s="413"/>
      <c r="H405" s="413"/>
      <c r="I405" s="413"/>
      <c r="J405" s="413"/>
      <c r="K405" s="413"/>
      <c r="L405" s="413"/>
      <c r="M405" s="413"/>
      <c r="N405" s="413"/>
      <c r="O405" s="413"/>
      <c r="P405" s="413"/>
      <c r="Q405" s="413"/>
      <c r="R405" s="413"/>
      <c r="S405" s="413"/>
      <c r="T405" s="413"/>
      <c r="U405" s="413"/>
      <c r="V405" s="413"/>
      <c r="W405" s="413"/>
      <c r="X405" s="413"/>
      <c r="Y405" s="413"/>
      <c r="Z405" s="413"/>
      <c r="AA405" s="413"/>
      <c r="AB405" s="413"/>
      <c r="AC405" s="413"/>
      <c r="AD405" s="413"/>
      <c r="AE405" s="413"/>
      <c r="AF405" s="413"/>
      <c r="AG405" s="413"/>
    </row>
    <row r="406" spans="1:33" ht="11.25" customHeight="1">
      <c r="A406" s="413"/>
      <c r="B406" s="413"/>
      <c r="C406" s="413"/>
      <c r="D406" s="413"/>
      <c r="E406" s="413"/>
      <c r="F406" s="413"/>
      <c r="G406" s="413"/>
      <c r="H406" s="413"/>
      <c r="I406" s="413"/>
      <c r="J406" s="413"/>
      <c r="K406" s="413"/>
      <c r="L406" s="413"/>
      <c r="M406" s="413"/>
      <c r="N406" s="413"/>
      <c r="O406" s="413"/>
      <c r="P406" s="413"/>
      <c r="Q406" s="413"/>
      <c r="R406" s="413"/>
      <c r="S406" s="413"/>
      <c r="T406" s="413"/>
      <c r="U406" s="413"/>
      <c r="V406" s="413"/>
      <c r="W406" s="413"/>
      <c r="X406" s="413"/>
      <c r="Y406" s="413"/>
      <c r="Z406" s="413"/>
      <c r="AA406" s="413"/>
      <c r="AB406" s="413"/>
      <c r="AC406" s="413"/>
      <c r="AD406" s="413"/>
      <c r="AE406" s="413"/>
      <c r="AF406" s="413"/>
      <c r="AG406" s="413"/>
    </row>
    <row r="407" spans="1:33" ht="11.25" customHeight="1">
      <c r="A407" s="413"/>
      <c r="B407" s="413"/>
      <c r="C407" s="413"/>
      <c r="D407" s="413"/>
      <c r="E407" s="413"/>
      <c r="F407" s="413"/>
      <c r="G407" s="413"/>
      <c r="H407" s="413"/>
      <c r="I407" s="413"/>
      <c r="J407" s="413"/>
      <c r="K407" s="413"/>
      <c r="L407" s="413"/>
      <c r="M407" s="413"/>
      <c r="N407" s="413"/>
      <c r="O407" s="413"/>
      <c r="P407" s="413"/>
      <c r="Q407" s="413"/>
      <c r="R407" s="413"/>
      <c r="S407" s="413"/>
      <c r="T407" s="413"/>
      <c r="U407" s="413"/>
      <c r="V407" s="413"/>
      <c r="W407" s="413"/>
      <c r="X407" s="413"/>
      <c r="Y407" s="413"/>
      <c r="Z407" s="413"/>
      <c r="AA407" s="413"/>
      <c r="AB407" s="413"/>
      <c r="AC407" s="413"/>
      <c r="AD407" s="413"/>
      <c r="AE407" s="413"/>
      <c r="AF407" s="413"/>
      <c r="AG407" s="413"/>
    </row>
    <row r="408" spans="1:33" ht="11.25" customHeight="1">
      <c r="A408" s="413"/>
      <c r="B408" s="413"/>
      <c r="C408" s="413"/>
      <c r="D408" s="413"/>
      <c r="E408" s="413"/>
      <c r="F408" s="413"/>
      <c r="G408" s="413"/>
      <c r="H408" s="413"/>
      <c r="I408" s="413"/>
      <c r="J408" s="413"/>
      <c r="K408" s="413"/>
      <c r="L408" s="413"/>
      <c r="M408" s="413"/>
      <c r="N408" s="413"/>
      <c r="O408" s="413"/>
      <c r="P408" s="413"/>
      <c r="Q408" s="413"/>
      <c r="R408" s="413"/>
      <c r="S408" s="413"/>
      <c r="T408" s="413"/>
      <c r="U408" s="413"/>
      <c r="V408" s="413"/>
      <c r="W408" s="413"/>
      <c r="X408" s="413"/>
      <c r="Y408" s="413"/>
      <c r="Z408" s="413"/>
      <c r="AA408" s="413"/>
      <c r="AB408" s="413"/>
      <c r="AC408" s="413"/>
      <c r="AD408" s="413"/>
      <c r="AE408" s="413"/>
      <c r="AF408" s="413"/>
      <c r="AG408" s="413"/>
    </row>
    <row r="409" spans="1:33" ht="11.25" customHeight="1">
      <c r="A409" s="413"/>
      <c r="B409" s="413"/>
      <c r="C409" s="413"/>
      <c r="D409" s="413"/>
      <c r="E409" s="413"/>
      <c r="F409" s="413"/>
      <c r="G409" s="413"/>
      <c r="H409" s="413"/>
      <c r="I409" s="413"/>
      <c r="J409" s="413"/>
      <c r="K409" s="413"/>
      <c r="L409" s="413"/>
      <c r="M409" s="413"/>
      <c r="N409" s="413"/>
      <c r="O409" s="413"/>
      <c r="P409" s="413"/>
      <c r="Q409" s="413"/>
      <c r="R409" s="413"/>
      <c r="S409" s="413"/>
      <c r="T409" s="413"/>
      <c r="U409" s="413"/>
      <c r="V409" s="413"/>
      <c r="W409" s="413"/>
      <c r="X409" s="413"/>
      <c r="Y409" s="413"/>
      <c r="Z409" s="413"/>
      <c r="AA409" s="413"/>
      <c r="AB409" s="413"/>
      <c r="AC409" s="413"/>
      <c r="AD409" s="413"/>
      <c r="AE409" s="413"/>
      <c r="AF409" s="413"/>
      <c r="AG409" s="413"/>
    </row>
    <row r="410" spans="1:33" ht="11.25" customHeight="1">
      <c r="A410" s="413"/>
      <c r="B410" s="413"/>
      <c r="C410" s="413"/>
      <c r="D410" s="413"/>
      <c r="E410" s="413"/>
      <c r="F410" s="413"/>
      <c r="G410" s="413"/>
      <c r="H410" s="413"/>
      <c r="I410" s="413"/>
      <c r="J410" s="413"/>
      <c r="K410" s="413"/>
      <c r="L410" s="413"/>
      <c r="M410" s="413"/>
      <c r="N410" s="413"/>
      <c r="O410" s="413"/>
      <c r="P410" s="413"/>
      <c r="Q410" s="413"/>
      <c r="R410" s="413"/>
      <c r="S410" s="413"/>
      <c r="T410" s="413"/>
      <c r="U410" s="413"/>
      <c r="V410" s="413"/>
      <c r="W410" s="413"/>
      <c r="X410" s="413"/>
      <c r="Y410" s="413"/>
      <c r="Z410" s="413"/>
      <c r="AA410" s="413"/>
      <c r="AB410" s="413"/>
      <c r="AC410" s="413"/>
      <c r="AD410" s="413"/>
      <c r="AE410" s="413"/>
      <c r="AF410" s="413"/>
      <c r="AG410" s="413"/>
    </row>
    <row r="411" spans="1:33" ht="11.25" customHeight="1">
      <c r="A411" s="413"/>
      <c r="B411" s="413"/>
      <c r="C411" s="413"/>
      <c r="D411" s="413"/>
      <c r="E411" s="413"/>
      <c r="F411" s="413"/>
      <c r="G411" s="413"/>
      <c r="H411" s="413"/>
      <c r="I411" s="413"/>
      <c r="J411" s="413"/>
      <c r="K411" s="413"/>
      <c r="L411" s="413"/>
      <c r="M411" s="413"/>
      <c r="N411" s="413"/>
      <c r="O411" s="413"/>
      <c r="P411" s="413"/>
      <c r="Q411" s="413"/>
      <c r="R411" s="413"/>
      <c r="S411" s="413"/>
      <c r="T411" s="413"/>
      <c r="U411" s="413"/>
      <c r="V411" s="413"/>
      <c r="W411" s="413"/>
      <c r="X411" s="413"/>
      <c r="Y411" s="413"/>
      <c r="Z411" s="413"/>
      <c r="AA411" s="413"/>
      <c r="AB411" s="413"/>
      <c r="AC411" s="413"/>
      <c r="AD411" s="413"/>
      <c r="AE411" s="413"/>
      <c r="AF411" s="413"/>
      <c r="AG411" s="413"/>
    </row>
    <row r="412" spans="1:33" ht="11.25" customHeight="1">
      <c r="A412" s="413"/>
      <c r="B412" s="413"/>
      <c r="C412" s="413"/>
      <c r="D412" s="413"/>
      <c r="E412" s="413"/>
      <c r="F412" s="413"/>
      <c r="G412" s="413"/>
      <c r="H412" s="413"/>
      <c r="I412" s="413"/>
      <c r="J412" s="413"/>
      <c r="K412" s="413"/>
      <c r="L412" s="413"/>
      <c r="M412" s="413"/>
      <c r="N412" s="413"/>
      <c r="O412" s="413"/>
      <c r="P412" s="413"/>
      <c r="Q412" s="413"/>
      <c r="R412" s="413"/>
      <c r="S412" s="413"/>
      <c r="T412" s="413"/>
      <c r="U412" s="413"/>
      <c r="V412" s="413"/>
      <c r="W412" s="413"/>
      <c r="X412" s="413"/>
      <c r="Y412" s="413"/>
      <c r="Z412" s="413"/>
      <c r="AA412" s="413"/>
      <c r="AB412" s="413"/>
      <c r="AC412" s="413"/>
      <c r="AD412" s="413"/>
      <c r="AE412" s="413"/>
      <c r="AF412" s="413"/>
      <c r="AG412" s="413"/>
    </row>
    <row r="413" spans="1:33" ht="11.25" customHeight="1">
      <c r="A413" s="413"/>
      <c r="B413" s="413"/>
      <c r="C413" s="413"/>
      <c r="D413" s="413"/>
      <c r="E413" s="413"/>
      <c r="F413" s="413"/>
      <c r="G413" s="413"/>
      <c r="H413" s="413"/>
      <c r="I413" s="413"/>
      <c r="J413" s="413"/>
      <c r="K413" s="413"/>
      <c r="L413" s="413"/>
      <c r="M413" s="413"/>
      <c r="N413" s="413"/>
      <c r="O413" s="413"/>
      <c r="P413" s="413"/>
      <c r="Q413" s="413"/>
      <c r="R413" s="413"/>
      <c r="S413" s="413"/>
      <c r="T413" s="413"/>
      <c r="U413" s="413"/>
      <c r="V413" s="413"/>
      <c r="W413" s="413"/>
      <c r="X413" s="413"/>
      <c r="Y413" s="413"/>
      <c r="Z413" s="413"/>
      <c r="AA413" s="413"/>
      <c r="AB413" s="413"/>
      <c r="AC413" s="413"/>
      <c r="AD413" s="413"/>
      <c r="AE413" s="413"/>
      <c r="AF413" s="413"/>
      <c r="AG413" s="413"/>
    </row>
    <row r="414" spans="1:33" ht="11.25" customHeight="1">
      <c r="A414" s="413"/>
      <c r="B414" s="413"/>
      <c r="C414" s="413"/>
      <c r="D414" s="413"/>
      <c r="E414" s="413"/>
      <c r="F414" s="413"/>
      <c r="G414" s="413"/>
      <c r="H414" s="413"/>
      <c r="I414" s="413"/>
      <c r="J414" s="413"/>
      <c r="K414" s="413"/>
      <c r="L414" s="413"/>
      <c r="M414" s="413"/>
      <c r="N414" s="413"/>
      <c r="O414" s="413"/>
      <c r="P414" s="413"/>
      <c r="Q414" s="413"/>
      <c r="R414" s="413"/>
      <c r="S414" s="413"/>
      <c r="T414" s="413"/>
      <c r="U414" s="413"/>
      <c r="V414" s="413"/>
      <c r="W414" s="413"/>
      <c r="X414" s="413"/>
      <c r="Y414" s="413"/>
      <c r="Z414" s="413"/>
      <c r="AA414" s="413"/>
      <c r="AB414" s="413"/>
      <c r="AC414" s="413"/>
      <c r="AD414" s="413"/>
      <c r="AE414" s="413"/>
      <c r="AF414" s="413"/>
      <c r="AG414" s="413"/>
    </row>
    <row r="415" spans="1:33" ht="11.25" customHeight="1">
      <c r="A415" s="413"/>
      <c r="B415" s="413"/>
      <c r="C415" s="413"/>
      <c r="D415" s="413"/>
      <c r="E415" s="413"/>
      <c r="F415" s="413"/>
      <c r="G415" s="413"/>
      <c r="H415" s="413"/>
      <c r="I415" s="413"/>
      <c r="J415" s="413"/>
      <c r="K415" s="413"/>
      <c r="L415" s="413"/>
      <c r="M415" s="413"/>
      <c r="N415" s="413"/>
      <c r="O415" s="413"/>
      <c r="P415" s="413"/>
      <c r="Q415" s="413"/>
      <c r="R415" s="413"/>
      <c r="S415" s="413"/>
      <c r="T415" s="413"/>
      <c r="U415" s="413"/>
      <c r="V415" s="413"/>
      <c r="W415" s="413"/>
      <c r="X415" s="413"/>
      <c r="Y415" s="413"/>
      <c r="Z415" s="413"/>
      <c r="AA415" s="413"/>
      <c r="AB415" s="413"/>
      <c r="AC415" s="413"/>
      <c r="AD415" s="413"/>
      <c r="AE415" s="413"/>
      <c r="AF415" s="413"/>
      <c r="AG415" s="413"/>
    </row>
    <row r="416" spans="1:33" ht="11.25" customHeight="1">
      <c r="A416" s="413"/>
      <c r="B416" s="413"/>
      <c r="C416" s="413"/>
      <c r="D416" s="413"/>
      <c r="E416" s="413"/>
      <c r="F416" s="413"/>
      <c r="G416" s="413"/>
      <c r="H416" s="413"/>
      <c r="I416" s="413"/>
      <c r="J416" s="413"/>
      <c r="K416" s="413"/>
      <c r="L416" s="413"/>
      <c r="M416" s="413"/>
      <c r="N416" s="413"/>
      <c r="O416" s="413"/>
      <c r="P416" s="413"/>
      <c r="Q416" s="413"/>
      <c r="R416" s="413"/>
      <c r="S416" s="413"/>
      <c r="T416" s="413"/>
      <c r="U416" s="413"/>
      <c r="V416" s="413"/>
      <c r="W416" s="413"/>
      <c r="X416" s="413"/>
      <c r="Y416" s="413"/>
      <c r="Z416" s="413"/>
      <c r="AA416" s="413"/>
      <c r="AB416" s="413"/>
      <c r="AC416" s="413"/>
      <c r="AD416" s="413"/>
      <c r="AE416" s="413"/>
      <c r="AF416" s="413"/>
      <c r="AG416" s="413"/>
    </row>
    <row r="417" spans="1:33" ht="11.25" customHeight="1">
      <c r="A417" s="413"/>
      <c r="B417" s="413"/>
      <c r="C417" s="413"/>
      <c r="D417" s="413"/>
      <c r="E417" s="413"/>
      <c r="F417" s="413"/>
      <c r="G417" s="413"/>
      <c r="H417" s="413"/>
      <c r="I417" s="413"/>
      <c r="J417" s="413"/>
      <c r="K417" s="413"/>
      <c r="L417" s="413"/>
      <c r="M417" s="413"/>
      <c r="N417" s="413"/>
      <c r="O417" s="413"/>
      <c r="P417" s="413"/>
      <c r="Q417" s="413"/>
      <c r="R417" s="413"/>
      <c r="S417" s="413"/>
      <c r="T417" s="413"/>
      <c r="U417" s="413"/>
      <c r="V417" s="413"/>
      <c r="W417" s="413"/>
      <c r="X417" s="413"/>
      <c r="Y417" s="413"/>
      <c r="Z417" s="413"/>
      <c r="AA417" s="413"/>
      <c r="AB417" s="413"/>
      <c r="AC417" s="413"/>
      <c r="AD417" s="413"/>
      <c r="AE417" s="413"/>
      <c r="AF417" s="413"/>
      <c r="AG417" s="413"/>
    </row>
    <row r="418" spans="1:33" ht="11.25" customHeight="1">
      <c r="A418" s="413"/>
      <c r="B418" s="413"/>
      <c r="C418" s="413"/>
      <c r="D418" s="413"/>
      <c r="E418" s="413"/>
      <c r="F418" s="413"/>
      <c r="G418" s="413"/>
      <c r="H418" s="413"/>
      <c r="I418" s="413"/>
      <c r="J418" s="413"/>
      <c r="K418" s="413"/>
      <c r="L418" s="413"/>
      <c r="M418" s="413"/>
      <c r="N418" s="413"/>
      <c r="O418" s="413"/>
      <c r="P418" s="413"/>
      <c r="Q418" s="413"/>
      <c r="R418" s="413"/>
      <c r="S418" s="413"/>
      <c r="T418" s="413"/>
      <c r="U418" s="413"/>
      <c r="V418" s="413"/>
      <c r="W418" s="413"/>
      <c r="X418" s="413"/>
      <c r="Y418" s="413"/>
      <c r="Z418" s="413"/>
      <c r="AA418" s="413"/>
      <c r="AB418" s="413"/>
      <c r="AC418" s="413"/>
      <c r="AD418" s="413"/>
      <c r="AE418" s="413"/>
      <c r="AF418" s="413"/>
      <c r="AG418" s="413"/>
    </row>
    <row r="419" spans="1:33" ht="11.25" customHeight="1">
      <c r="A419" s="413"/>
      <c r="B419" s="413"/>
      <c r="C419" s="413"/>
      <c r="D419" s="413"/>
      <c r="E419" s="413"/>
      <c r="F419" s="413"/>
      <c r="G419" s="413"/>
      <c r="H419" s="413"/>
      <c r="I419" s="413"/>
      <c r="J419" s="413"/>
      <c r="K419" s="413"/>
      <c r="L419" s="413"/>
      <c r="M419" s="413"/>
      <c r="N419" s="413"/>
      <c r="O419" s="413"/>
      <c r="P419" s="413"/>
      <c r="Q419" s="413"/>
      <c r="R419" s="413"/>
      <c r="S419" s="413"/>
      <c r="T419" s="413"/>
      <c r="U419" s="413"/>
      <c r="V419" s="413"/>
      <c r="W419" s="413"/>
      <c r="X419" s="413"/>
      <c r="Y419" s="413"/>
      <c r="Z419" s="413"/>
      <c r="AA419" s="413"/>
      <c r="AB419" s="413"/>
      <c r="AC419" s="413"/>
      <c r="AD419" s="413"/>
      <c r="AE419" s="413"/>
      <c r="AF419" s="413"/>
      <c r="AG419" s="413"/>
    </row>
    <row r="420" spans="1:33" ht="11.25" customHeight="1">
      <c r="A420" s="413"/>
      <c r="B420" s="413"/>
      <c r="C420" s="413"/>
      <c r="D420" s="413"/>
      <c r="E420" s="413"/>
      <c r="F420" s="413"/>
      <c r="G420" s="413"/>
      <c r="H420" s="413"/>
      <c r="I420" s="413"/>
      <c r="J420" s="413"/>
      <c r="K420" s="413"/>
      <c r="L420" s="413"/>
      <c r="M420" s="413"/>
      <c r="N420" s="413"/>
      <c r="O420" s="413"/>
      <c r="P420" s="413"/>
      <c r="Q420" s="413"/>
      <c r="R420" s="413"/>
      <c r="S420" s="413"/>
      <c r="T420" s="413"/>
      <c r="U420" s="413"/>
      <c r="V420" s="413"/>
      <c r="W420" s="413"/>
      <c r="X420" s="413"/>
      <c r="Y420" s="413"/>
      <c r="Z420" s="413"/>
      <c r="AA420" s="413"/>
      <c r="AB420" s="413"/>
      <c r="AC420" s="413"/>
      <c r="AD420" s="413"/>
      <c r="AE420" s="413"/>
      <c r="AF420" s="413"/>
      <c r="AG420" s="413"/>
    </row>
    <row r="421" spans="1:33" ht="11.25" customHeight="1">
      <c r="A421" s="413"/>
      <c r="B421" s="413"/>
      <c r="C421" s="413"/>
      <c r="D421" s="413"/>
      <c r="E421" s="413"/>
      <c r="F421" s="413"/>
      <c r="G421" s="413"/>
      <c r="H421" s="413"/>
      <c r="I421" s="413"/>
      <c r="J421" s="413"/>
      <c r="K421" s="413"/>
      <c r="L421" s="413"/>
      <c r="M421" s="413"/>
      <c r="N421" s="413"/>
      <c r="O421" s="413"/>
      <c r="P421" s="413"/>
      <c r="Q421" s="413"/>
      <c r="R421" s="413"/>
      <c r="S421" s="413"/>
      <c r="T421" s="413"/>
      <c r="U421" s="413"/>
      <c r="V421" s="413"/>
      <c r="W421" s="413"/>
      <c r="X421" s="413"/>
      <c r="Y421" s="413"/>
      <c r="Z421" s="413"/>
      <c r="AA421" s="413"/>
      <c r="AB421" s="413"/>
      <c r="AC421" s="413"/>
      <c r="AD421" s="413"/>
      <c r="AE421" s="413"/>
      <c r="AF421" s="413"/>
      <c r="AG421" s="413"/>
    </row>
    <row r="422" spans="1:33" ht="11.25" customHeight="1">
      <c r="A422" s="413"/>
      <c r="B422" s="413"/>
      <c r="C422" s="413"/>
      <c r="D422" s="413"/>
      <c r="E422" s="413"/>
      <c r="F422" s="413"/>
      <c r="G422" s="413"/>
      <c r="H422" s="413"/>
      <c r="I422" s="413"/>
      <c r="J422" s="413"/>
      <c r="K422" s="413"/>
      <c r="L422" s="413"/>
      <c r="M422" s="413"/>
      <c r="N422" s="413"/>
      <c r="O422" s="413"/>
      <c r="P422" s="413"/>
      <c r="Q422" s="413"/>
      <c r="R422" s="413"/>
      <c r="S422" s="413"/>
      <c r="T422" s="413"/>
      <c r="U422" s="413"/>
      <c r="V422" s="413"/>
      <c r="W422" s="413"/>
      <c r="X422" s="413"/>
      <c r="Y422" s="413"/>
      <c r="Z422" s="413"/>
      <c r="AA422" s="413"/>
      <c r="AB422" s="413"/>
      <c r="AC422" s="413"/>
      <c r="AD422" s="413"/>
      <c r="AE422" s="413"/>
      <c r="AF422" s="413"/>
      <c r="AG422" s="413"/>
    </row>
    <row r="423" spans="1:33" ht="11.25" customHeight="1">
      <c r="A423" s="413"/>
      <c r="B423" s="413"/>
      <c r="C423" s="413"/>
      <c r="D423" s="413"/>
      <c r="E423" s="413"/>
      <c r="F423" s="413"/>
      <c r="G423" s="413"/>
      <c r="H423" s="413"/>
      <c r="I423" s="413"/>
      <c r="J423" s="413"/>
      <c r="K423" s="413"/>
      <c r="L423" s="413"/>
      <c r="M423" s="413"/>
      <c r="N423" s="413"/>
      <c r="O423" s="413"/>
      <c r="P423" s="413"/>
      <c r="Q423" s="413"/>
      <c r="R423" s="413"/>
      <c r="S423" s="413"/>
      <c r="T423" s="413"/>
      <c r="U423" s="413"/>
      <c r="V423" s="413"/>
      <c r="W423" s="413"/>
      <c r="X423" s="413"/>
      <c r="Y423" s="413"/>
      <c r="Z423" s="413"/>
      <c r="AA423" s="413"/>
      <c r="AB423" s="413"/>
      <c r="AC423" s="413"/>
      <c r="AD423" s="413"/>
      <c r="AE423" s="413"/>
      <c r="AF423" s="413"/>
      <c r="AG423" s="413"/>
    </row>
    <row r="424" spans="1:33" ht="11.25" customHeight="1">
      <c r="A424" s="413"/>
      <c r="B424" s="413"/>
      <c r="C424" s="413"/>
      <c r="D424" s="413"/>
      <c r="E424" s="413"/>
      <c r="F424" s="413"/>
      <c r="G424" s="413"/>
      <c r="H424" s="413"/>
      <c r="I424" s="413"/>
      <c r="J424" s="413"/>
      <c r="K424" s="413"/>
      <c r="L424" s="413"/>
      <c r="M424" s="413"/>
      <c r="N424" s="413"/>
      <c r="O424" s="413"/>
      <c r="P424" s="413"/>
      <c r="Q424" s="413"/>
      <c r="R424" s="413"/>
      <c r="S424" s="413"/>
      <c r="T424" s="413"/>
      <c r="U424" s="413"/>
      <c r="V424" s="413"/>
      <c r="W424" s="413"/>
      <c r="X424" s="413"/>
      <c r="Y424" s="413"/>
      <c r="Z424" s="413"/>
      <c r="AA424" s="413"/>
      <c r="AB424" s="413"/>
      <c r="AC424" s="413"/>
      <c r="AD424" s="413"/>
      <c r="AE424" s="413"/>
      <c r="AF424" s="413"/>
      <c r="AG424" s="413"/>
    </row>
    <row r="425" spans="1:33" ht="11.25" customHeight="1">
      <c r="A425" s="413"/>
      <c r="B425" s="413"/>
      <c r="C425" s="413"/>
      <c r="D425" s="413"/>
      <c r="E425" s="413"/>
      <c r="F425" s="413"/>
      <c r="G425" s="413"/>
      <c r="H425" s="413"/>
      <c r="I425" s="413"/>
      <c r="J425" s="413"/>
      <c r="K425" s="413"/>
      <c r="L425" s="413"/>
      <c r="M425" s="413"/>
      <c r="N425" s="413"/>
      <c r="O425" s="413"/>
      <c r="P425" s="413"/>
      <c r="Q425" s="413"/>
      <c r="R425" s="413"/>
      <c r="S425" s="413"/>
      <c r="T425" s="413"/>
      <c r="U425" s="413"/>
      <c r="V425" s="413"/>
      <c r="W425" s="413"/>
      <c r="X425" s="413"/>
      <c r="Y425" s="413"/>
      <c r="Z425" s="413"/>
      <c r="AA425" s="413"/>
      <c r="AB425" s="413"/>
      <c r="AC425" s="413"/>
      <c r="AD425" s="413"/>
      <c r="AE425" s="413"/>
      <c r="AF425" s="413"/>
      <c r="AG425" s="413"/>
    </row>
    <row r="426" spans="1:33" ht="11.25" customHeight="1">
      <c r="A426" s="413"/>
      <c r="B426" s="413"/>
      <c r="C426" s="413"/>
      <c r="D426" s="413"/>
      <c r="E426" s="413"/>
      <c r="F426" s="413"/>
      <c r="G426" s="413"/>
      <c r="H426" s="413"/>
      <c r="I426" s="413"/>
      <c r="J426" s="413"/>
      <c r="K426" s="413"/>
      <c r="L426" s="413"/>
      <c r="M426" s="413"/>
      <c r="N426" s="413"/>
      <c r="O426" s="413"/>
      <c r="P426" s="413"/>
      <c r="Q426" s="413"/>
      <c r="R426" s="413"/>
      <c r="S426" s="413"/>
      <c r="T426" s="413"/>
      <c r="U426" s="413"/>
      <c r="V426" s="413"/>
      <c r="W426" s="413"/>
      <c r="X426" s="413"/>
      <c r="Y426" s="413"/>
      <c r="Z426" s="413"/>
      <c r="AA426" s="413"/>
      <c r="AB426" s="413"/>
      <c r="AC426" s="413"/>
      <c r="AD426" s="413"/>
      <c r="AE426" s="413"/>
      <c r="AF426" s="413"/>
      <c r="AG426" s="413"/>
    </row>
    <row r="427" spans="1:33" ht="11.25" customHeight="1">
      <c r="A427" s="413"/>
      <c r="B427" s="413"/>
      <c r="C427" s="413"/>
      <c r="D427" s="413"/>
      <c r="E427" s="413"/>
      <c r="F427" s="413"/>
      <c r="G427" s="413"/>
      <c r="H427" s="413"/>
      <c r="I427" s="413"/>
      <c r="J427" s="413"/>
      <c r="K427" s="413"/>
      <c r="L427" s="413"/>
      <c r="M427" s="413"/>
      <c r="N427" s="413"/>
      <c r="O427" s="413"/>
      <c r="P427" s="413"/>
      <c r="Q427" s="413"/>
      <c r="R427" s="413"/>
      <c r="S427" s="413"/>
      <c r="T427" s="413"/>
      <c r="U427" s="413"/>
      <c r="V427" s="413"/>
      <c r="W427" s="413"/>
      <c r="X427" s="413"/>
      <c r="Y427" s="413"/>
      <c r="Z427" s="413"/>
      <c r="AA427" s="413"/>
      <c r="AB427" s="413"/>
      <c r="AC427" s="413"/>
      <c r="AD427" s="413"/>
      <c r="AE427" s="413"/>
      <c r="AF427" s="413"/>
      <c r="AG427" s="413"/>
    </row>
    <row r="428" spans="1:33" ht="11.25" customHeight="1">
      <c r="A428" s="413"/>
      <c r="B428" s="413"/>
      <c r="C428" s="413"/>
      <c r="D428" s="413"/>
      <c r="E428" s="413"/>
      <c r="F428" s="413"/>
      <c r="G428" s="413"/>
      <c r="H428" s="413"/>
      <c r="I428" s="413"/>
      <c r="J428" s="413"/>
      <c r="K428" s="413"/>
      <c r="L428" s="413"/>
      <c r="M428" s="413"/>
      <c r="N428" s="413"/>
      <c r="O428" s="413"/>
      <c r="P428" s="413"/>
      <c r="Q428" s="413"/>
      <c r="R428" s="413"/>
      <c r="S428" s="413"/>
      <c r="T428" s="413"/>
      <c r="U428" s="413"/>
      <c r="V428" s="413"/>
      <c r="W428" s="413"/>
      <c r="X428" s="413"/>
      <c r="Y428" s="413"/>
      <c r="Z428" s="413"/>
      <c r="AA428" s="413"/>
      <c r="AB428" s="413"/>
      <c r="AC428" s="413"/>
      <c r="AD428" s="413"/>
      <c r="AE428" s="413"/>
      <c r="AF428" s="413"/>
      <c r="AG428" s="413"/>
    </row>
    <row r="429" spans="1:33" ht="11.25" customHeight="1">
      <c r="A429" s="413"/>
      <c r="B429" s="413"/>
      <c r="C429" s="413"/>
      <c r="D429" s="413"/>
      <c r="E429" s="413"/>
      <c r="F429" s="413"/>
      <c r="G429" s="413"/>
      <c r="H429" s="413"/>
      <c r="I429" s="413"/>
      <c r="J429" s="413"/>
      <c r="K429" s="413"/>
      <c r="L429" s="413"/>
      <c r="M429" s="413"/>
      <c r="N429" s="413"/>
      <c r="O429" s="413"/>
      <c r="P429" s="413"/>
      <c r="Q429" s="413"/>
      <c r="R429" s="413"/>
      <c r="S429" s="413"/>
      <c r="T429" s="413"/>
      <c r="U429" s="413"/>
      <c r="V429" s="413"/>
      <c r="W429" s="413"/>
      <c r="X429" s="413"/>
      <c r="Y429" s="413"/>
      <c r="Z429" s="413"/>
      <c r="AA429" s="413"/>
      <c r="AB429" s="413"/>
      <c r="AC429" s="413"/>
      <c r="AD429" s="413"/>
      <c r="AE429" s="413"/>
      <c r="AF429" s="413"/>
      <c r="AG429" s="413"/>
    </row>
    <row r="430" spans="1:33" ht="11.25" customHeight="1">
      <c r="A430" s="413"/>
      <c r="B430" s="413"/>
      <c r="C430" s="413"/>
      <c r="D430" s="413"/>
      <c r="E430" s="413"/>
      <c r="F430" s="413"/>
      <c r="G430" s="413"/>
      <c r="H430" s="413"/>
      <c r="I430" s="413"/>
      <c r="J430" s="413"/>
      <c r="K430" s="413"/>
      <c r="L430" s="413"/>
      <c r="M430" s="413"/>
      <c r="N430" s="413"/>
      <c r="O430" s="413"/>
      <c r="P430" s="413"/>
      <c r="Q430" s="413"/>
      <c r="R430" s="413"/>
      <c r="S430" s="413"/>
      <c r="T430" s="413"/>
      <c r="U430" s="413"/>
      <c r="V430" s="413"/>
      <c r="W430" s="413"/>
      <c r="X430" s="413"/>
      <c r="Y430" s="413"/>
      <c r="Z430" s="413"/>
      <c r="AA430" s="413"/>
      <c r="AB430" s="413"/>
      <c r="AC430" s="413"/>
      <c r="AD430" s="413"/>
      <c r="AE430" s="413"/>
      <c r="AF430" s="413"/>
      <c r="AG430" s="413"/>
    </row>
    <row r="431" spans="1:33" ht="11.25" customHeight="1">
      <c r="A431" s="413"/>
      <c r="B431" s="413"/>
      <c r="C431" s="413"/>
      <c r="D431" s="413"/>
      <c r="E431" s="413"/>
      <c r="F431" s="413"/>
      <c r="G431" s="413"/>
      <c r="H431" s="413"/>
      <c r="I431" s="413"/>
      <c r="J431" s="413"/>
      <c r="K431" s="413"/>
      <c r="L431" s="413"/>
      <c r="M431" s="413"/>
      <c r="N431" s="413"/>
      <c r="O431" s="413"/>
      <c r="P431" s="413"/>
      <c r="Q431" s="413"/>
      <c r="R431" s="413"/>
      <c r="S431" s="413"/>
      <c r="T431" s="413"/>
      <c r="U431" s="413"/>
      <c r="V431" s="413"/>
      <c r="W431" s="413"/>
      <c r="X431" s="413"/>
      <c r="Y431" s="413"/>
      <c r="Z431" s="413"/>
      <c r="AA431" s="413"/>
      <c r="AB431" s="413"/>
      <c r="AC431" s="413"/>
      <c r="AD431" s="413"/>
      <c r="AE431" s="413"/>
      <c r="AF431" s="413"/>
      <c r="AG431" s="413"/>
    </row>
    <row r="432" spans="1:33" ht="11.25" customHeight="1">
      <c r="A432" s="413"/>
      <c r="B432" s="413"/>
      <c r="C432" s="413"/>
      <c r="D432" s="413"/>
      <c r="E432" s="413"/>
      <c r="F432" s="413"/>
      <c r="G432" s="413"/>
      <c r="H432" s="413"/>
      <c r="I432" s="413"/>
      <c r="J432" s="413"/>
      <c r="K432" s="413"/>
      <c r="L432" s="413"/>
      <c r="M432" s="413"/>
      <c r="N432" s="413"/>
      <c r="O432" s="413"/>
      <c r="P432" s="413"/>
      <c r="Q432" s="413"/>
      <c r="R432" s="413"/>
      <c r="S432" s="413"/>
      <c r="T432" s="413"/>
      <c r="U432" s="413"/>
      <c r="V432" s="413"/>
      <c r="W432" s="413"/>
      <c r="X432" s="413"/>
      <c r="Y432" s="413"/>
      <c r="Z432" s="413"/>
      <c r="AA432" s="413"/>
      <c r="AB432" s="413"/>
      <c r="AC432" s="413"/>
      <c r="AD432" s="413"/>
      <c r="AE432" s="413"/>
      <c r="AF432" s="413"/>
      <c r="AG432" s="413"/>
    </row>
    <row r="433" spans="1:33" ht="11.25" customHeight="1">
      <c r="A433" s="413"/>
      <c r="B433" s="413"/>
      <c r="C433" s="413"/>
      <c r="D433" s="413"/>
      <c r="E433" s="413"/>
      <c r="F433" s="413"/>
      <c r="G433" s="413"/>
      <c r="H433" s="413"/>
      <c r="I433" s="413"/>
      <c r="J433" s="413"/>
      <c r="K433" s="413"/>
      <c r="L433" s="413"/>
      <c r="M433" s="413"/>
      <c r="N433" s="413"/>
      <c r="O433" s="413"/>
      <c r="P433" s="413"/>
      <c r="Q433" s="413"/>
      <c r="R433" s="413"/>
      <c r="S433" s="413"/>
      <c r="T433" s="413"/>
      <c r="U433" s="413"/>
      <c r="V433" s="413"/>
      <c r="W433" s="413"/>
      <c r="X433" s="413"/>
      <c r="Y433" s="413"/>
      <c r="Z433" s="413"/>
      <c r="AA433" s="413"/>
      <c r="AB433" s="413"/>
      <c r="AC433" s="413"/>
      <c r="AD433" s="413"/>
      <c r="AE433" s="413"/>
      <c r="AF433" s="413"/>
      <c r="AG433" s="413"/>
    </row>
    <row r="434" spans="1:33" ht="11.25" customHeight="1">
      <c r="A434" s="413"/>
      <c r="B434" s="413"/>
      <c r="C434" s="413"/>
      <c r="D434" s="413"/>
      <c r="E434" s="413"/>
      <c r="F434" s="413"/>
      <c r="G434" s="413"/>
      <c r="H434" s="413"/>
      <c r="I434" s="413"/>
      <c r="J434" s="413"/>
      <c r="K434" s="413"/>
      <c r="L434" s="413"/>
      <c r="M434" s="413"/>
      <c r="N434" s="413"/>
      <c r="O434" s="413"/>
      <c r="P434" s="413"/>
      <c r="Q434" s="413"/>
      <c r="R434" s="413"/>
      <c r="S434" s="413"/>
      <c r="T434" s="413"/>
      <c r="U434" s="413"/>
      <c r="V434" s="413"/>
      <c r="W434" s="413"/>
      <c r="X434" s="413"/>
      <c r="Y434" s="413"/>
      <c r="Z434" s="413"/>
      <c r="AA434" s="413"/>
      <c r="AB434" s="413"/>
      <c r="AC434" s="413"/>
      <c r="AD434" s="413"/>
      <c r="AE434" s="413"/>
      <c r="AF434" s="413"/>
      <c r="AG434" s="413"/>
    </row>
    <row r="435" spans="1:33" ht="11.25" customHeight="1">
      <c r="A435" s="413"/>
      <c r="B435" s="413"/>
      <c r="C435" s="413"/>
      <c r="D435" s="413"/>
      <c r="E435" s="413"/>
      <c r="F435" s="413"/>
      <c r="G435" s="413"/>
      <c r="H435" s="413"/>
      <c r="I435" s="413"/>
      <c r="J435" s="413"/>
      <c r="K435" s="413"/>
      <c r="L435" s="413"/>
      <c r="M435" s="413"/>
      <c r="N435" s="413"/>
      <c r="O435" s="413"/>
      <c r="P435" s="413"/>
      <c r="Q435" s="413"/>
      <c r="R435" s="413"/>
      <c r="S435" s="413"/>
      <c r="T435" s="413"/>
      <c r="U435" s="413"/>
      <c r="V435" s="413"/>
      <c r="W435" s="413"/>
      <c r="X435" s="413"/>
      <c r="Y435" s="413"/>
      <c r="Z435" s="413"/>
      <c r="AA435" s="413"/>
      <c r="AB435" s="413"/>
      <c r="AC435" s="413"/>
      <c r="AD435" s="413"/>
      <c r="AE435" s="413"/>
      <c r="AF435" s="413"/>
      <c r="AG435" s="413"/>
    </row>
    <row r="436" spans="1:33" ht="11.25" customHeight="1">
      <c r="A436" s="413"/>
      <c r="B436" s="413"/>
      <c r="C436" s="413"/>
      <c r="D436" s="413"/>
      <c r="E436" s="413"/>
      <c r="F436" s="413"/>
      <c r="G436" s="413"/>
      <c r="H436" s="413"/>
      <c r="I436" s="413"/>
      <c r="J436" s="413"/>
      <c r="K436" s="413"/>
      <c r="L436" s="413"/>
      <c r="M436" s="413"/>
      <c r="N436" s="413"/>
      <c r="O436" s="413"/>
      <c r="P436" s="413"/>
      <c r="Q436" s="413"/>
      <c r="R436" s="413"/>
      <c r="S436" s="413"/>
      <c r="T436" s="413"/>
      <c r="U436" s="413"/>
      <c r="V436" s="413"/>
      <c r="W436" s="413"/>
      <c r="X436" s="413"/>
      <c r="Y436" s="413"/>
      <c r="Z436" s="413"/>
      <c r="AA436" s="413"/>
      <c r="AB436" s="413"/>
      <c r="AC436" s="413"/>
      <c r="AD436" s="413"/>
      <c r="AE436" s="413"/>
      <c r="AF436" s="413"/>
      <c r="AG436" s="413"/>
    </row>
    <row r="437" spans="1:33" ht="11.25" customHeight="1">
      <c r="A437" s="413"/>
      <c r="B437" s="413"/>
      <c r="C437" s="413"/>
      <c r="D437" s="413"/>
      <c r="E437" s="413"/>
      <c r="F437" s="413"/>
      <c r="G437" s="413"/>
      <c r="H437" s="413"/>
      <c r="I437" s="413"/>
      <c r="J437" s="413"/>
      <c r="K437" s="413"/>
      <c r="L437" s="413"/>
      <c r="M437" s="413"/>
      <c r="N437" s="413"/>
      <c r="O437" s="413"/>
      <c r="P437" s="413"/>
      <c r="Q437" s="413"/>
      <c r="R437" s="413"/>
      <c r="S437" s="413"/>
      <c r="T437" s="413"/>
      <c r="U437" s="413"/>
      <c r="V437" s="413"/>
      <c r="W437" s="413"/>
      <c r="X437" s="413"/>
      <c r="Y437" s="413"/>
      <c r="Z437" s="413"/>
      <c r="AA437" s="413"/>
      <c r="AB437" s="413"/>
      <c r="AC437" s="413"/>
      <c r="AD437" s="413"/>
      <c r="AE437" s="413"/>
      <c r="AF437" s="413"/>
      <c r="AG437" s="413"/>
    </row>
    <row r="438" spans="1:33" ht="11.25" customHeight="1">
      <c r="A438" s="413"/>
      <c r="B438" s="413"/>
      <c r="C438" s="413"/>
      <c r="D438" s="413"/>
      <c r="E438" s="413"/>
      <c r="F438" s="413"/>
      <c r="G438" s="413"/>
      <c r="H438" s="413"/>
      <c r="I438" s="413"/>
      <c r="J438" s="413"/>
      <c r="K438" s="413"/>
      <c r="L438" s="413"/>
      <c r="M438" s="413"/>
      <c r="N438" s="413"/>
      <c r="O438" s="413"/>
      <c r="P438" s="413"/>
      <c r="Q438" s="413"/>
      <c r="R438" s="413"/>
      <c r="S438" s="413"/>
      <c r="T438" s="413"/>
      <c r="U438" s="413"/>
      <c r="V438" s="413"/>
      <c r="W438" s="413"/>
      <c r="X438" s="413"/>
      <c r="Y438" s="413"/>
      <c r="Z438" s="413"/>
      <c r="AA438" s="413"/>
      <c r="AB438" s="413"/>
      <c r="AC438" s="413"/>
      <c r="AD438" s="413"/>
      <c r="AE438" s="413"/>
      <c r="AF438" s="413"/>
      <c r="AG438" s="413"/>
    </row>
    <row r="439" spans="1:33" ht="11.25" customHeight="1">
      <c r="A439" s="413"/>
      <c r="B439" s="413"/>
      <c r="C439" s="413"/>
      <c r="D439" s="413"/>
      <c r="E439" s="413"/>
      <c r="F439" s="413"/>
      <c r="G439" s="413"/>
      <c r="H439" s="413"/>
      <c r="I439" s="413"/>
      <c r="J439" s="413"/>
      <c r="K439" s="413"/>
      <c r="L439" s="413"/>
      <c r="M439" s="413"/>
      <c r="N439" s="413"/>
      <c r="O439" s="413"/>
      <c r="P439" s="413"/>
      <c r="Q439" s="413"/>
      <c r="R439" s="413"/>
      <c r="S439" s="413"/>
      <c r="T439" s="413"/>
      <c r="U439" s="413"/>
      <c r="V439" s="413"/>
      <c r="W439" s="413"/>
      <c r="X439" s="413"/>
      <c r="Y439" s="413"/>
      <c r="Z439" s="413"/>
      <c r="AA439" s="413"/>
      <c r="AB439" s="413"/>
      <c r="AC439" s="413"/>
      <c r="AD439" s="413"/>
      <c r="AE439" s="413"/>
      <c r="AF439" s="413"/>
      <c r="AG439" s="413"/>
    </row>
    <row r="440" spans="1:33" ht="11.25" customHeight="1">
      <c r="A440" s="413"/>
      <c r="B440" s="413"/>
      <c r="C440" s="413"/>
      <c r="D440" s="413"/>
      <c r="E440" s="413"/>
      <c r="F440" s="413"/>
      <c r="G440" s="413"/>
      <c r="H440" s="413"/>
      <c r="I440" s="413"/>
      <c r="J440" s="413"/>
      <c r="K440" s="413"/>
      <c r="L440" s="413"/>
      <c r="M440" s="413"/>
      <c r="N440" s="413"/>
      <c r="O440" s="413"/>
      <c r="P440" s="413"/>
      <c r="Q440" s="413"/>
      <c r="R440" s="413"/>
      <c r="S440" s="413"/>
      <c r="T440" s="413"/>
      <c r="U440" s="413"/>
      <c r="V440" s="413"/>
      <c r="W440" s="413"/>
      <c r="X440" s="413"/>
      <c r="Y440" s="413"/>
      <c r="Z440" s="413"/>
      <c r="AA440" s="413"/>
      <c r="AB440" s="413"/>
      <c r="AC440" s="413"/>
      <c r="AD440" s="413"/>
      <c r="AE440" s="413"/>
      <c r="AF440" s="413"/>
      <c r="AG440" s="413"/>
    </row>
    <row r="441" spans="1:33" ht="11.25" customHeight="1">
      <c r="A441" s="413"/>
      <c r="B441" s="413"/>
      <c r="C441" s="413"/>
      <c r="D441" s="413"/>
      <c r="E441" s="413"/>
      <c r="F441" s="413"/>
      <c r="G441" s="413"/>
      <c r="H441" s="413"/>
      <c r="I441" s="413"/>
      <c r="J441" s="413"/>
      <c r="K441" s="413"/>
      <c r="L441" s="413"/>
      <c r="M441" s="413"/>
      <c r="N441" s="413"/>
      <c r="O441" s="413"/>
      <c r="P441" s="413"/>
      <c r="Q441" s="413"/>
      <c r="R441" s="413"/>
      <c r="S441" s="413"/>
      <c r="T441" s="413"/>
      <c r="U441" s="413"/>
      <c r="V441" s="413"/>
      <c r="W441" s="413"/>
      <c r="X441" s="413"/>
      <c r="Y441" s="413"/>
      <c r="Z441" s="413"/>
      <c r="AA441" s="413"/>
      <c r="AB441" s="413"/>
      <c r="AC441" s="413"/>
      <c r="AD441" s="413"/>
      <c r="AE441" s="413"/>
      <c r="AF441" s="413"/>
      <c r="AG441" s="413"/>
    </row>
    <row r="442" spans="1:33" ht="11.25" customHeight="1">
      <c r="A442" s="413"/>
      <c r="B442" s="413"/>
      <c r="C442" s="413"/>
      <c r="D442" s="413"/>
      <c r="E442" s="413"/>
      <c r="F442" s="413"/>
      <c r="G442" s="413"/>
      <c r="H442" s="413"/>
      <c r="I442" s="413"/>
      <c r="J442" s="413"/>
      <c r="K442" s="413"/>
      <c r="L442" s="413"/>
      <c r="M442" s="413"/>
      <c r="N442" s="413"/>
      <c r="O442" s="413"/>
      <c r="P442" s="413"/>
      <c r="Q442" s="413"/>
      <c r="R442" s="413"/>
      <c r="S442" s="413"/>
      <c r="T442" s="413"/>
      <c r="U442" s="413"/>
      <c r="V442" s="413"/>
      <c r="W442" s="413"/>
      <c r="X442" s="413"/>
      <c r="Y442" s="413"/>
      <c r="Z442" s="413"/>
      <c r="AA442" s="413"/>
      <c r="AB442" s="413"/>
      <c r="AC442" s="413"/>
      <c r="AD442" s="413"/>
      <c r="AE442" s="413"/>
      <c r="AF442" s="413"/>
      <c r="AG442" s="413"/>
    </row>
    <row r="443" spans="1:33" ht="11.25" customHeight="1">
      <c r="A443" s="413"/>
      <c r="B443" s="413"/>
      <c r="C443" s="413"/>
      <c r="D443" s="413"/>
      <c r="E443" s="413"/>
      <c r="F443" s="413"/>
      <c r="G443" s="413"/>
      <c r="H443" s="413"/>
      <c r="I443" s="413"/>
      <c r="J443" s="413"/>
      <c r="K443" s="413"/>
      <c r="L443" s="413"/>
      <c r="M443" s="413"/>
      <c r="N443" s="413"/>
      <c r="O443" s="413"/>
      <c r="P443" s="413"/>
      <c r="Q443" s="413"/>
      <c r="R443" s="413"/>
      <c r="S443" s="413"/>
      <c r="T443" s="413"/>
      <c r="U443" s="413"/>
      <c r="V443" s="413"/>
      <c r="W443" s="413"/>
      <c r="X443" s="413"/>
      <c r="Y443" s="413"/>
      <c r="Z443" s="413"/>
      <c r="AA443" s="413"/>
      <c r="AB443" s="413"/>
      <c r="AC443" s="413"/>
      <c r="AD443" s="413"/>
      <c r="AE443" s="413"/>
      <c r="AF443" s="413"/>
      <c r="AG443" s="413"/>
    </row>
    <row r="444" spans="1:33" ht="11.25" customHeight="1">
      <c r="A444" s="413"/>
      <c r="B444" s="413"/>
      <c r="C444" s="413"/>
      <c r="D444" s="413"/>
      <c r="E444" s="413"/>
      <c r="F444" s="413"/>
      <c r="G444" s="413"/>
      <c r="H444" s="413"/>
      <c r="I444" s="413"/>
      <c r="J444" s="413"/>
      <c r="K444" s="413"/>
      <c r="L444" s="413"/>
      <c r="M444" s="413"/>
      <c r="N444" s="413"/>
      <c r="O444" s="413"/>
      <c r="P444" s="413"/>
      <c r="Q444" s="413"/>
      <c r="R444" s="413"/>
      <c r="S444" s="413"/>
      <c r="T444" s="413"/>
      <c r="U444" s="413"/>
      <c r="V444" s="413"/>
      <c r="W444" s="413"/>
      <c r="X444" s="413"/>
      <c r="Y444" s="413"/>
      <c r="Z444" s="413"/>
      <c r="AA444" s="413"/>
      <c r="AB444" s="413"/>
      <c r="AC444" s="413"/>
      <c r="AD444" s="413"/>
      <c r="AE444" s="413"/>
      <c r="AF444" s="413"/>
      <c r="AG444" s="413"/>
    </row>
    <row r="445" spans="1:33" ht="11.25" customHeight="1">
      <c r="A445" s="413"/>
      <c r="B445" s="413"/>
      <c r="C445" s="413"/>
      <c r="D445" s="413"/>
      <c r="E445" s="413"/>
      <c r="F445" s="413"/>
      <c r="G445" s="413"/>
      <c r="H445" s="413"/>
      <c r="I445" s="413"/>
      <c r="J445" s="413"/>
      <c r="K445" s="413"/>
      <c r="L445" s="413"/>
      <c r="M445" s="413"/>
      <c r="N445" s="413"/>
      <c r="O445" s="413"/>
      <c r="P445" s="413"/>
      <c r="Q445" s="413"/>
      <c r="R445" s="413"/>
      <c r="S445" s="413"/>
      <c r="T445" s="413"/>
      <c r="U445" s="413"/>
      <c r="V445" s="413"/>
      <c r="W445" s="413"/>
      <c r="X445" s="413"/>
      <c r="Y445" s="413"/>
      <c r="Z445" s="413"/>
      <c r="AA445" s="413"/>
      <c r="AB445" s="413"/>
      <c r="AC445" s="413"/>
      <c r="AD445" s="413"/>
      <c r="AE445" s="413"/>
      <c r="AF445" s="413"/>
      <c r="AG445" s="413"/>
    </row>
    <row r="446" spans="1:33" ht="11.25" customHeight="1">
      <c r="A446" s="413"/>
      <c r="B446" s="413"/>
      <c r="C446" s="413"/>
      <c r="D446" s="413"/>
      <c r="E446" s="413"/>
      <c r="F446" s="413"/>
      <c r="G446" s="413"/>
      <c r="H446" s="413"/>
      <c r="I446" s="413"/>
      <c r="J446" s="413"/>
      <c r="K446" s="413"/>
      <c r="L446" s="413"/>
      <c r="M446" s="413"/>
      <c r="N446" s="413"/>
      <c r="O446" s="413"/>
      <c r="P446" s="413"/>
      <c r="Q446" s="413"/>
      <c r="R446" s="413"/>
      <c r="S446" s="413"/>
      <c r="T446" s="413"/>
      <c r="U446" s="413"/>
      <c r="V446" s="413"/>
      <c r="W446" s="413"/>
      <c r="X446" s="413"/>
      <c r="Y446" s="413"/>
      <c r="Z446" s="413"/>
      <c r="AA446" s="413"/>
      <c r="AB446" s="413"/>
      <c r="AC446" s="413"/>
      <c r="AD446" s="413"/>
      <c r="AE446" s="413"/>
      <c r="AF446" s="413"/>
      <c r="AG446" s="413"/>
    </row>
    <row r="447" spans="1:33" ht="11.25" customHeight="1">
      <c r="A447" s="413"/>
      <c r="B447" s="413"/>
      <c r="C447" s="413"/>
      <c r="D447" s="413"/>
      <c r="E447" s="413"/>
      <c r="F447" s="413"/>
      <c r="G447" s="413"/>
      <c r="H447" s="413"/>
      <c r="I447" s="413"/>
      <c r="J447" s="413"/>
      <c r="K447" s="413"/>
      <c r="L447" s="413"/>
      <c r="M447" s="413"/>
      <c r="N447" s="413"/>
      <c r="O447" s="413"/>
      <c r="P447" s="413"/>
      <c r="Q447" s="413"/>
      <c r="R447" s="413"/>
      <c r="S447" s="413"/>
      <c r="T447" s="413"/>
      <c r="U447" s="413"/>
      <c r="V447" s="413"/>
      <c r="W447" s="413"/>
      <c r="X447" s="413"/>
      <c r="Y447" s="413"/>
      <c r="Z447" s="413"/>
      <c r="AA447" s="413"/>
      <c r="AB447" s="413"/>
      <c r="AC447" s="413"/>
      <c r="AD447" s="413"/>
      <c r="AE447" s="413"/>
      <c r="AF447" s="413"/>
      <c r="AG447" s="413"/>
    </row>
    <row r="448" spans="1:33" ht="11.25" customHeight="1">
      <c r="A448" s="413"/>
      <c r="B448" s="413"/>
      <c r="C448" s="413"/>
      <c r="D448" s="413"/>
      <c r="E448" s="413"/>
      <c r="F448" s="413"/>
      <c r="G448" s="413"/>
      <c r="H448" s="413"/>
      <c r="I448" s="413"/>
      <c r="J448" s="413"/>
      <c r="K448" s="413"/>
      <c r="L448" s="413"/>
      <c r="M448" s="413"/>
      <c r="N448" s="413"/>
      <c r="O448" s="413"/>
      <c r="P448" s="413"/>
      <c r="Q448" s="413"/>
      <c r="R448" s="413"/>
      <c r="S448" s="413"/>
      <c r="T448" s="413"/>
      <c r="U448" s="413"/>
      <c r="V448" s="413"/>
      <c r="W448" s="413"/>
      <c r="X448" s="413"/>
      <c r="Y448" s="413"/>
      <c r="Z448" s="413"/>
      <c r="AA448" s="413"/>
      <c r="AB448" s="413"/>
      <c r="AC448" s="413"/>
      <c r="AD448" s="413"/>
      <c r="AE448" s="413"/>
      <c r="AF448" s="413"/>
      <c r="AG448" s="413"/>
    </row>
    <row r="449" spans="1:33" ht="11.25" customHeight="1">
      <c r="A449" s="413"/>
      <c r="B449" s="413"/>
      <c r="C449" s="413"/>
      <c r="D449" s="413"/>
      <c r="E449" s="413"/>
      <c r="F449" s="413"/>
      <c r="G449" s="413"/>
      <c r="H449" s="413"/>
      <c r="I449" s="413"/>
      <c r="J449" s="413"/>
      <c r="K449" s="413"/>
      <c r="L449" s="413"/>
      <c r="M449" s="413"/>
      <c r="N449" s="413"/>
      <c r="O449" s="413"/>
      <c r="P449" s="413"/>
      <c r="Q449" s="413"/>
      <c r="R449" s="413"/>
      <c r="S449" s="413"/>
      <c r="T449" s="413"/>
      <c r="U449" s="413"/>
      <c r="V449" s="413"/>
      <c r="W449" s="413"/>
      <c r="X449" s="413"/>
      <c r="Y449" s="413"/>
      <c r="Z449" s="413"/>
      <c r="AA449" s="413"/>
      <c r="AB449" s="413"/>
      <c r="AC449" s="413"/>
      <c r="AD449" s="413"/>
      <c r="AE449" s="413"/>
      <c r="AF449" s="413"/>
      <c r="AG449" s="413"/>
    </row>
    <row r="450" spans="1:33" ht="11.25" customHeight="1">
      <c r="A450" s="413"/>
      <c r="B450" s="413"/>
      <c r="C450" s="413"/>
      <c r="D450" s="413"/>
      <c r="E450" s="413"/>
      <c r="F450" s="413"/>
      <c r="G450" s="413"/>
      <c r="H450" s="413"/>
      <c r="I450" s="413"/>
      <c r="J450" s="413"/>
      <c r="K450" s="413"/>
      <c r="L450" s="413"/>
      <c r="M450" s="413"/>
      <c r="N450" s="413"/>
      <c r="O450" s="413"/>
      <c r="P450" s="413"/>
      <c r="Q450" s="413"/>
      <c r="R450" s="413"/>
      <c r="S450" s="413"/>
      <c r="T450" s="413"/>
      <c r="U450" s="413"/>
      <c r="V450" s="413"/>
      <c r="W450" s="413"/>
      <c r="X450" s="413"/>
      <c r="Y450" s="413"/>
      <c r="Z450" s="413"/>
      <c r="AA450" s="413"/>
      <c r="AB450" s="413"/>
      <c r="AC450" s="413"/>
      <c r="AD450" s="413"/>
      <c r="AE450" s="413"/>
      <c r="AF450" s="413"/>
      <c r="AG450" s="413"/>
    </row>
    <row r="451" spans="1:33" ht="11.25" customHeight="1">
      <c r="A451" s="413"/>
      <c r="B451" s="413"/>
      <c r="C451" s="413"/>
      <c r="D451" s="413"/>
      <c r="E451" s="413"/>
      <c r="F451" s="413"/>
      <c r="G451" s="413"/>
      <c r="H451" s="413"/>
      <c r="I451" s="413"/>
      <c r="J451" s="413"/>
      <c r="K451" s="413"/>
      <c r="L451" s="413"/>
      <c r="M451" s="413"/>
      <c r="N451" s="413"/>
      <c r="O451" s="413"/>
      <c r="P451" s="413"/>
      <c r="Q451" s="413"/>
      <c r="R451" s="413"/>
      <c r="S451" s="413"/>
      <c r="T451" s="413"/>
      <c r="U451" s="413"/>
      <c r="V451" s="413"/>
      <c r="W451" s="413"/>
      <c r="X451" s="413"/>
      <c r="Y451" s="413"/>
      <c r="Z451" s="413"/>
      <c r="AA451" s="413"/>
      <c r="AB451" s="413"/>
      <c r="AC451" s="413"/>
      <c r="AD451" s="413"/>
      <c r="AE451" s="413"/>
      <c r="AF451" s="413"/>
      <c r="AG451" s="413"/>
    </row>
    <row r="452" spans="1:33" ht="11.25" customHeight="1">
      <c r="A452" s="413"/>
      <c r="B452" s="413"/>
      <c r="C452" s="413"/>
      <c r="D452" s="413"/>
      <c r="E452" s="413"/>
      <c r="F452" s="413"/>
      <c r="G452" s="413"/>
      <c r="H452" s="413"/>
      <c r="I452" s="413"/>
      <c r="J452" s="413"/>
      <c r="K452" s="413"/>
      <c r="L452" s="413"/>
      <c r="M452" s="413"/>
      <c r="N452" s="413"/>
      <c r="O452" s="413"/>
      <c r="P452" s="413"/>
      <c r="Q452" s="413"/>
      <c r="R452" s="413"/>
      <c r="S452" s="413"/>
      <c r="T452" s="413"/>
      <c r="U452" s="413"/>
      <c r="V452" s="413"/>
      <c r="W452" s="413"/>
      <c r="X452" s="413"/>
      <c r="Y452" s="413"/>
      <c r="Z452" s="413"/>
      <c r="AA452" s="413"/>
      <c r="AB452" s="413"/>
      <c r="AC452" s="413"/>
      <c r="AD452" s="413"/>
      <c r="AE452" s="413"/>
      <c r="AF452" s="413"/>
      <c r="AG452" s="413"/>
    </row>
    <row r="453" spans="1:33" ht="11.25" customHeight="1">
      <c r="A453" s="413"/>
      <c r="B453" s="413"/>
      <c r="C453" s="413"/>
      <c r="D453" s="413"/>
      <c r="E453" s="413"/>
      <c r="F453" s="413"/>
      <c r="G453" s="413"/>
      <c r="H453" s="413"/>
      <c r="I453" s="413"/>
      <c r="J453" s="413"/>
      <c r="K453" s="413"/>
      <c r="L453" s="413"/>
      <c r="M453" s="413"/>
      <c r="N453" s="413"/>
      <c r="O453" s="413"/>
      <c r="P453" s="413"/>
      <c r="Q453" s="413"/>
      <c r="R453" s="413"/>
      <c r="S453" s="413"/>
      <c r="T453" s="413"/>
      <c r="U453" s="413"/>
      <c r="V453" s="413"/>
      <c r="W453" s="413"/>
      <c r="X453" s="413"/>
      <c r="Y453" s="413"/>
      <c r="Z453" s="413"/>
      <c r="AA453" s="413"/>
      <c r="AB453" s="413"/>
      <c r="AC453" s="413"/>
      <c r="AD453" s="413"/>
      <c r="AE453" s="413"/>
      <c r="AF453" s="413"/>
      <c r="AG453" s="413"/>
    </row>
    <row r="454" spans="1:33" ht="11.25" customHeight="1">
      <c r="A454" s="413"/>
      <c r="B454" s="413"/>
      <c r="C454" s="413"/>
      <c r="D454" s="413"/>
      <c r="E454" s="413"/>
      <c r="F454" s="413"/>
      <c r="G454" s="413"/>
      <c r="H454" s="413"/>
      <c r="I454" s="413"/>
      <c r="J454" s="413"/>
      <c r="K454" s="413"/>
      <c r="L454" s="413"/>
      <c r="M454" s="413"/>
      <c r="N454" s="413"/>
      <c r="O454" s="413"/>
      <c r="P454" s="413"/>
      <c r="Q454" s="413"/>
      <c r="R454" s="413"/>
      <c r="S454" s="413"/>
      <c r="T454" s="413"/>
      <c r="U454" s="413"/>
      <c r="V454" s="413"/>
      <c r="W454" s="413"/>
      <c r="X454" s="413"/>
      <c r="Y454" s="413"/>
      <c r="Z454" s="413"/>
      <c r="AA454" s="413"/>
      <c r="AB454" s="413"/>
      <c r="AC454" s="413"/>
      <c r="AD454" s="413"/>
      <c r="AE454" s="413"/>
      <c r="AF454" s="413"/>
      <c r="AG454" s="413"/>
    </row>
    <row r="455" spans="1:33" ht="11.25" customHeight="1">
      <c r="A455" s="413"/>
      <c r="B455" s="413"/>
      <c r="C455" s="413"/>
      <c r="D455" s="413"/>
      <c r="E455" s="413"/>
      <c r="F455" s="413"/>
      <c r="G455" s="413"/>
      <c r="H455" s="413"/>
      <c r="I455" s="413"/>
      <c r="J455" s="413"/>
      <c r="K455" s="413"/>
      <c r="L455" s="413"/>
      <c r="M455" s="413"/>
      <c r="N455" s="413"/>
      <c r="O455" s="413"/>
      <c r="P455" s="413"/>
      <c r="Q455" s="413"/>
      <c r="R455" s="413"/>
      <c r="S455" s="413"/>
      <c r="T455" s="413"/>
      <c r="U455" s="413"/>
      <c r="V455" s="413"/>
      <c r="W455" s="413"/>
      <c r="X455" s="413"/>
      <c r="Y455" s="413"/>
      <c r="Z455" s="413"/>
      <c r="AA455" s="413"/>
      <c r="AB455" s="413"/>
      <c r="AC455" s="413"/>
      <c r="AD455" s="413"/>
      <c r="AE455" s="413"/>
      <c r="AF455" s="413"/>
      <c r="AG455" s="413"/>
    </row>
    <row r="456" spans="1:33" ht="11.25" customHeight="1">
      <c r="A456" s="413"/>
      <c r="B456" s="413"/>
      <c r="C456" s="413"/>
      <c r="D456" s="413"/>
      <c r="E456" s="413"/>
      <c r="F456" s="413"/>
      <c r="G456" s="413"/>
      <c r="H456" s="413"/>
      <c r="I456" s="413"/>
      <c r="J456" s="413"/>
      <c r="K456" s="413"/>
      <c r="L456" s="413"/>
      <c r="M456" s="413"/>
      <c r="N456" s="413"/>
      <c r="O456" s="413"/>
      <c r="P456" s="413"/>
      <c r="Q456" s="413"/>
      <c r="R456" s="413"/>
      <c r="S456" s="413"/>
      <c r="T456" s="413"/>
      <c r="U456" s="413"/>
      <c r="V456" s="413"/>
      <c r="W456" s="413"/>
      <c r="X456" s="413"/>
      <c r="Y456" s="413"/>
      <c r="Z456" s="413"/>
      <c r="AA456" s="413"/>
      <c r="AB456" s="413"/>
      <c r="AC456" s="413"/>
      <c r="AD456" s="413"/>
      <c r="AE456" s="413"/>
      <c r="AF456" s="413"/>
      <c r="AG456" s="413"/>
    </row>
    <row r="457" spans="1:33" ht="11.25" customHeight="1">
      <c r="A457" s="413"/>
      <c r="B457" s="413"/>
      <c r="C457" s="413"/>
      <c r="D457" s="413"/>
      <c r="E457" s="413"/>
      <c r="F457" s="413"/>
      <c r="G457" s="413"/>
      <c r="H457" s="413"/>
      <c r="I457" s="413"/>
      <c r="J457" s="413"/>
      <c r="K457" s="413"/>
      <c r="L457" s="413"/>
      <c r="M457" s="413"/>
      <c r="N457" s="413"/>
      <c r="O457" s="413"/>
      <c r="P457" s="413"/>
      <c r="Q457" s="413"/>
      <c r="R457" s="413"/>
      <c r="S457" s="413"/>
      <c r="T457" s="413"/>
      <c r="U457" s="413"/>
      <c r="V457" s="413"/>
      <c r="W457" s="413"/>
      <c r="X457" s="413"/>
      <c r="Y457" s="413"/>
      <c r="Z457" s="413"/>
      <c r="AA457" s="413"/>
      <c r="AB457" s="413"/>
      <c r="AC457" s="413"/>
      <c r="AD457" s="413"/>
      <c r="AE457" s="413"/>
      <c r="AF457" s="413"/>
      <c r="AG457" s="413"/>
    </row>
    <row r="458" spans="1:33" ht="11.25" customHeight="1">
      <c r="A458" s="413"/>
      <c r="B458" s="413"/>
      <c r="C458" s="413"/>
      <c r="D458" s="413"/>
      <c r="E458" s="413"/>
      <c r="F458" s="413"/>
      <c r="G458" s="413"/>
      <c r="H458" s="413"/>
      <c r="I458" s="413"/>
      <c r="J458" s="413"/>
      <c r="K458" s="413"/>
      <c r="L458" s="413"/>
      <c r="M458" s="413"/>
      <c r="N458" s="413"/>
      <c r="O458" s="413"/>
      <c r="P458" s="413"/>
      <c r="Q458" s="413"/>
      <c r="R458" s="413"/>
      <c r="S458" s="413"/>
      <c r="T458" s="413"/>
      <c r="U458" s="413"/>
      <c r="V458" s="413"/>
      <c r="W458" s="413"/>
      <c r="X458" s="413"/>
      <c r="Y458" s="413"/>
      <c r="Z458" s="413"/>
      <c r="AA458" s="413"/>
      <c r="AB458" s="413"/>
      <c r="AC458" s="413"/>
      <c r="AD458" s="413"/>
      <c r="AE458" s="413"/>
      <c r="AF458" s="413"/>
      <c r="AG458" s="413"/>
    </row>
    <row r="459" spans="1:33" ht="11.25" customHeight="1">
      <c r="A459" s="413"/>
      <c r="B459" s="413"/>
      <c r="C459" s="413"/>
      <c r="D459" s="413"/>
      <c r="E459" s="413"/>
      <c r="F459" s="413"/>
      <c r="G459" s="413"/>
      <c r="H459" s="413"/>
      <c r="I459" s="413"/>
      <c r="J459" s="413"/>
      <c r="K459" s="413"/>
      <c r="L459" s="413"/>
      <c r="M459" s="413"/>
      <c r="N459" s="413"/>
      <c r="O459" s="413"/>
      <c r="P459" s="413"/>
      <c r="Q459" s="413"/>
      <c r="R459" s="413"/>
      <c r="S459" s="413"/>
      <c r="T459" s="413"/>
      <c r="U459" s="413"/>
      <c r="V459" s="413"/>
      <c r="W459" s="413"/>
      <c r="X459" s="413"/>
      <c r="Y459" s="413"/>
      <c r="Z459" s="413"/>
      <c r="AA459" s="413"/>
      <c r="AB459" s="413"/>
      <c r="AC459" s="413"/>
      <c r="AD459" s="413"/>
      <c r="AE459" s="413"/>
      <c r="AF459" s="413"/>
      <c r="AG459" s="413"/>
    </row>
    <row r="460" spans="1:33" ht="11.25" customHeight="1">
      <c r="A460" s="413"/>
      <c r="B460" s="413"/>
      <c r="C460" s="413"/>
      <c r="D460" s="413"/>
      <c r="E460" s="413"/>
      <c r="F460" s="413"/>
      <c r="G460" s="413"/>
      <c r="H460" s="413"/>
      <c r="I460" s="413"/>
      <c r="J460" s="413"/>
      <c r="K460" s="413"/>
      <c r="L460" s="413"/>
      <c r="M460" s="413"/>
      <c r="N460" s="413"/>
      <c r="O460" s="413"/>
      <c r="P460" s="413"/>
      <c r="Q460" s="413"/>
      <c r="R460" s="413"/>
      <c r="S460" s="413"/>
      <c r="T460" s="413"/>
      <c r="U460" s="413"/>
      <c r="V460" s="413"/>
      <c r="W460" s="413"/>
      <c r="X460" s="413"/>
      <c r="Y460" s="413"/>
      <c r="Z460" s="413"/>
      <c r="AA460" s="413"/>
      <c r="AB460" s="413"/>
      <c r="AC460" s="413"/>
      <c r="AD460" s="413"/>
      <c r="AE460" s="413"/>
      <c r="AF460" s="413"/>
      <c r="AG460" s="413"/>
    </row>
    <row r="461" spans="1:33" ht="11.25" customHeight="1">
      <c r="A461" s="413"/>
      <c r="B461" s="413"/>
      <c r="C461" s="413"/>
      <c r="D461" s="413"/>
      <c r="E461" s="413"/>
      <c r="F461" s="413"/>
      <c r="G461" s="413"/>
      <c r="H461" s="413"/>
      <c r="I461" s="413"/>
      <c r="J461" s="413"/>
      <c r="K461" s="413"/>
      <c r="L461" s="413"/>
      <c r="M461" s="413"/>
      <c r="N461" s="413"/>
      <c r="O461" s="413"/>
      <c r="P461" s="413"/>
      <c r="Q461" s="413"/>
      <c r="R461" s="413"/>
      <c r="S461" s="413"/>
      <c r="T461" s="413"/>
      <c r="U461" s="413"/>
      <c r="V461" s="413"/>
      <c r="W461" s="413"/>
      <c r="X461" s="413"/>
      <c r="Y461" s="413"/>
      <c r="Z461" s="413"/>
      <c r="AA461" s="413"/>
      <c r="AB461" s="413"/>
      <c r="AC461" s="413"/>
      <c r="AD461" s="413"/>
      <c r="AE461" s="413"/>
      <c r="AF461" s="413"/>
      <c r="AG461" s="413"/>
    </row>
    <row r="462" spans="1:33" ht="11.25" customHeight="1">
      <c r="A462" s="413"/>
      <c r="B462" s="413"/>
      <c r="C462" s="413"/>
      <c r="D462" s="413"/>
      <c r="E462" s="413"/>
      <c r="F462" s="413"/>
      <c r="G462" s="413"/>
      <c r="H462" s="413"/>
      <c r="I462" s="413"/>
      <c r="J462" s="413"/>
      <c r="K462" s="413"/>
      <c r="L462" s="413"/>
      <c r="M462" s="413"/>
      <c r="N462" s="413"/>
      <c r="O462" s="413"/>
      <c r="P462" s="413"/>
      <c r="Q462" s="413"/>
      <c r="R462" s="413"/>
      <c r="S462" s="413"/>
      <c r="T462" s="413"/>
      <c r="U462" s="413"/>
      <c r="V462" s="413"/>
      <c r="W462" s="413"/>
      <c r="X462" s="413"/>
      <c r="Y462" s="413"/>
      <c r="Z462" s="413"/>
      <c r="AA462" s="413"/>
      <c r="AB462" s="413"/>
      <c r="AC462" s="413"/>
      <c r="AD462" s="413"/>
      <c r="AE462" s="413"/>
      <c r="AF462" s="413"/>
      <c r="AG462" s="413"/>
    </row>
    <row r="463" spans="1:33" ht="11.25" customHeight="1">
      <c r="A463" s="413"/>
      <c r="B463" s="413"/>
      <c r="C463" s="413"/>
      <c r="D463" s="413"/>
      <c r="E463" s="413"/>
      <c r="F463" s="413"/>
      <c r="G463" s="413"/>
      <c r="H463" s="413"/>
      <c r="I463" s="413"/>
      <c r="J463" s="413"/>
      <c r="K463" s="413"/>
      <c r="L463" s="413"/>
      <c r="M463" s="413"/>
      <c r="N463" s="413"/>
      <c r="O463" s="413"/>
      <c r="P463" s="413"/>
      <c r="Q463" s="413"/>
      <c r="R463" s="413"/>
      <c r="S463" s="413"/>
      <c r="T463" s="413"/>
      <c r="U463" s="413"/>
      <c r="V463" s="413"/>
      <c r="W463" s="413"/>
      <c r="X463" s="413"/>
      <c r="Y463" s="413"/>
      <c r="Z463" s="413"/>
      <c r="AA463" s="413"/>
      <c r="AB463" s="413"/>
      <c r="AC463" s="413"/>
      <c r="AD463" s="413"/>
      <c r="AE463" s="413"/>
      <c r="AF463" s="413"/>
      <c r="AG463" s="413"/>
    </row>
    <row r="464" spans="1:33" ht="11.25" customHeight="1">
      <c r="A464" s="413"/>
      <c r="B464" s="413"/>
      <c r="C464" s="413"/>
      <c r="D464" s="413"/>
      <c r="E464" s="413"/>
      <c r="F464" s="413"/>
      <c r="G464" s="413"/>
      <c r="H464" s="413"/>
      <c r="I464" s="413"/>
      <c r="J464" s="413"/>
      <c r="K464" s="413"/>
      <c r="L464" s="413"/>
      <c r="M464" s="413"/>
      <c r="N464" s="413"/>
      <c r="O464" s="413"/>
      <c r="P464" s="413"/>
      <c r="Q464" s="413"/>
      <c r="R464" s="413"/>
      <c r="S464" s="413"/>
      <c r="T464" s="413"/>
      <c r="U464" s="413"/>
      <c r="V464" s="413"/>
      <c r="W464" s="413"/>
      <c r="X464" s="413"/>
      <c r="Y464" s="413"/>
      <c r="Z464" s="413"/>
      <c r="AA464" s="413"/>
      <c r="AB464" s="413"/>
      <c r="AC464" s="413"/>
      <c r="AD464" s="413"/>
      <c r="AE464" s="413"/>
      <c r="AF464" s="413"/>
      <c r="AG464" s="413"/>
    </row>
    <row r="465" spans="1:33" ht="11.25" customHeight="1">
      <c r="A465" s="413"/>
      <c r="B465" s="413"/>
      <c r="C465" s="413"/>
      <c r="D465" s="413"/>
      <c r="E465" s="413"/>
      <c r="F465" s="413"/>
      <c r="G465" s="413"/>
      <c r="H465" s="413"/>
      <c r="I465" s="413"/>
      <c r="J465" s="413"/>
      <c r="K465" s="413"/>
      <c r="L465" s="413"/>
      <c r="M465" s="413"/>
      <c r="N465" s="413"/>
      <c r="O465" s="413"/>
      <c r="P465" s="413"/>
      <c r="Q465" s="413"/>
      <c r="R465" s="413"/>
      <c r="S465" s="413"/>
      <c r="T465" s="413"/>
      <c r="U465" s="413"/>
      <c r="V465" s="413"/>
      <c r="W465" s="413"/>
      <c r="X465" s="413"/>
      <c r="Y465" s="413"/>
      <c r="Z465" s="413"/>
      <c r="AA465" s="413"/>
      <c r="AB465" s="413"/>
      <c r="AC465" s="413"/>
      <c r="AD465" s="413"/>
      <c r="AE465" s="413"/>
      <c r="AF465" s="413"/>
      <c r="AG465" s="413"/>
    </row>
    <row r="466" spans="1:33" ht="11.25" customHeight="1">
      <c r="A466" s="413"/>
      <c r="B466" s="413"/>
      <c r="C466" s="413"/>
      <c r="D466" s="413"/>
      <c r="E466" s="413"/>
      <c r="F466" s="413"/>
      <c r="G466" s="413"/>
      <c r="H466" s="413"/>
      <c r="I466" s="413"/>
      <c r="J466" s="413"/>
      <c r="K466" s="413"/>
      <c r="L466" s="413"/>
      <c r="M466" s="413"/>
      <c r="N466" s="413"/>
      <c r="O466" s="413"/>
      <c r="P466" s="413"/>
      <c r="Q466" s="413"/>
      <c r="R466" s="413"/>
      <c r="S466" s="413"/>
      <c r="T466" s="413"/>
      <c r="U466" s="413"/>
      <c r="V466" s="413"/>
      <c r="W466" s="413"/>
      <c r="X466" s="413"/>
      <c r="Y466" s="413"/>
      <c r="Z466" s="413"/>
      <c r="AA466" s="413"/>
      <c r="AB466" s="413"/>
      <c r="AC466" s="413"/>
      <c r="AD466" s="413"/>
      <c r="AE466" s="413"/>
      <c r="AF466" s="413"/>
      <c r="AG466" s="413"/>
    </row>
    <row r="467" spans="1:33" ht="11.25" customHeight="1">
      <c r="A467" s="413"/>
      <c r="B467" s="413"/>
      <c r="C467" s="413"/>
      <c r="D467" s="413"/>
      <c r="E467" s="413"/>
      <c r="F467" s="413"/>
      <c r="G467" s="413"/>
      <c r="H467" s="413"/>
      <c r="I467" s="413"/>
      <c r="J467" s="413"/>
      <c r="K467" s="413"/>
      <c r="L467" s="413"/>
      <c r="M467" s="413"/>
      <c r="N467" s="413"/>
      <c r="O467" s="413"/>
      <c r="P467" s="413"/>
      <c r="Q467" s="413"/>
      <c r="R467" s="413"/>
      <c r="S467" s="413"/>
      <c r="T467" s="413"/>
      <c r="U467" s="413"/>
      <c r="V467" s="413"/>
      <c r="W467" s="413"/>
      <c r="X467" s="413"/>
      <c r="Y467" s="413"/>
      <c r="Z467" s="413"/>
      <c r="AA467" s="413"/>
      <c r="AB467" s="413"/>
      <c r="AC467" s="413"/>
      <c r="AD467" s="413"/>
      <c r="AE467" s="413"/>
      <c r="AF467" s="413"/>
      <c r="AG467" s="413"/>
    </row>
    <row r="468" spans="1:33" ht="11.25" customHeight="1">
      <c r="A468" s="413"/>
      <c r="B468" s="413"/>
      <c r="C468" s="413"/>
      <c r="D468" s="413"/>
      <c r="E468" s="413"/>
      <c r="F468" s="413"/>
      <c r="G468" s="413"/>
      <c r="H468" s="413"/>
      <c r="I468" s="413"/>
      <c r="J468" s="413"/>
      <c r="K468" s="413"/>
      <c r="L468" s="413"/>
      <c r="M468" s="413"/>
      <c r="N468" s="413"/>
      <c r="O468" s="413"/>
      <c r="P468" s="413"/>
      <c r="Q468" s="413"/>
      <c r="R468" s="413"/>
      <c r="S468" s="413"/>
      <c r="T468" s="413"/>
      <c r="U468" s="413"/>
      <c r="V468" s="413"/>
      <c r="W468" s="413"/>
      <c r="X468" s="413"/>
      <c r="Y468" s="413"/>
      <c r="Z468" s="413"/>
      <c r="AA468" s="413"/>
      <c r="AB468" s="413"/>
      <c r="AC468" s="413"/>
      <c r="AD468" s="413"/>
      <c r="AE468" s="413"/>
      <c r="AF468" s="413"/>
      <c r="AG468" s="413"/>
    </row>
    <row r="469" spans="1:33" ht="11.25" customHeight="1">
      <c r="A469" s="413"/>
      <c r="B469" s="413"/>
      <c r="C469" s="413"/>
      <c r="D469" s="413"/>
      <c r="E469" s="413"/>
      <c r="F469" s="413"/>
      <c r="G469" s="413"/>
      <c r="H469" s="413"/>
      <c r="I469" s="413"/>
      <c r="J469" s="413"/>
      <c r="K469" s="413"/>
      <c r="L469" s="413"/>
      <c r="M469" s="413"/>
      <c r="N469" s="413"/>
      <c r="O469" s="413"/>
      <c r="P469" s="413"/>
      <c r="Q469" s="413"/>
      <c r="R469" s="413"/>
      <c r="S469" s="413"/>
      <c r="T469" s="413"/>
      <c r="U469" s="413"/>
      <c r="V469" s="413"/>
      <c r="W469" s="413"/>
      <c r="X469" s="413"/>
      <c r="Y469" s="413"/>
      <c r="Z469" s="413"/>
      <c r="AA469" s="413"/>
      <c r="AB469" s="413"/>
      <c r="AC469" s="413"/>
      <c r="AD469" s="413"/>
      <c r="AE469" s="413"/>
      <c r="AF469" s="413"/>
      <c r="AG469" s="413"/>
    </row>
    <row r="470" spans="1:33" ht="11.25" customHeight="1">
      <c r="A470" s="413"/>
      <c r="B470" s="413"/>
      <c r="C470" s="413"/>
      <c r="D470" s="413"/>
      <c r="E470" s="413"/>
      <c r="F470" s="413"/>
      <c r="G470" s="413"/>
      <c r="H470" s="413"/>
      <c r="I470" s="413"/>
      <c r="J470" s="413"/>
      <c r="K470" s="413"/>
      <c r="L470" s="413"/>
      <c r="M470" s="413"/>
      <c r="N470" s="413"/>
      <c r="O470" s="413"/>
      <c r="P470" s="413"/>
      <c r="Q470" s="413"/>
      <c r="R470" s="413"/>
      <c r="S470" s="413"/>
      <c r="T470" s="413"/>
      <c r="U470" s="413"/>
      <c r="V470" s="413"/>
      <c r="W470" s="413"/>
      <c r="X470" s="413"/>
      <c r="Y470" s="413"/>
      <c r="Z470" s="413"/>
      <c r="AA470" s="413"/>
      <c r="AB470" s="413"/>
      <c r="AC470" s="413"/>
      <c r="AD470" s="413"/>
      <c r="AE470" s="413"/>
      <c r="AF470" s="413"/>
      <c r="AG470" s="413"/>
    </row>
    <row r="471" spans="1:33" ht="11.25" customHeight="1">
      <c r="A471" s="413"/>
      <c r="B471" s="413"/>
      <c r="C471" s="413"/>
      <c r="D471" s="413"/>
      <c r="E471" s="413"/>
      <c r="F471" s="413"/>
      <c r="G471" s="413"/>
      <c r="H471" s="413"/>
      <c r="I471" s="413"/>
      <c r="J471" s="413"/>
      <c r="K471" s="413"/>
      <c r="L471" s="413"/>
      <c r="M471" s="413"/>
      <c r="N471" s="413"/>
      <c r="O471" s="413"/>
      <c r="P471" s="413"/>
      <c r="Q471" s="413"/>
      <c r="R471" s="413"/>
      <c r="S471" s="413"/>
      <c r="T471" s="413"/>
      <c r="U471" s="413"/>
      <c r="V471" s="413"/>
      <c r="W471" s="413"/>
      <c r="X471" s="413"/>
      <c r="Y471" s="413"/>
      <c r="Z471" s="413"/>
      <c r="AA471" s="413"/>
      <c r="AB471" s="413"/>
      <c r="AC471" s="413"/>
      <c r="AD471" s="413"/>
      <c r="AE471" s="413"/>
      <c r="AF471" s="413"/>
      <c r="AG471" s="413"/>
    </row>
    <row r="472" spans="1:33" ht="11.25" customHeight="1">
      <c r="A472" s="413"/>
      <c r="B472" s="413"/>
      <c r="C472" s="413"/>
      <c r="D472" s="413"/>
      <c r="E472" s="413"/>
      <c r="F472" s="413"/>
      <c r="G472" s="413"/>
      <c r="H472" s="413"/>
      <c r="I472" s="413"/>
      <c r="J472" s="413"/>
      <c r="K472" s="413"/>
      <c r="L472" s="413"/>
      <c r="M472" s="413"/>
      <c r="N472" s="413"/>
      <c r="O472" s="413"/>
      <c r="P472" s="413"/>
      <c r="Q472" s="413"/>
      <c r="R472" s="413"/>
      <c r="S472" s="413"/>
      <c r="T472" s="413"/>
      <c r="U472" s="413"/>
      <c r="V472" s="413"/>
      <c r="W472" s="413"/>
      <c r="X472" s="413"/>
      <c r="Y472" s="413"/>
      <c r="Z472" s="413"/>
      <c r="AA472" s="413"/>
      <c r="AB472" s="413"/>
      <c r="AC472" s="413"/>
      <c r="AD472" s="413"/>
      <c r="AE472" s="413"/>
      <c r="AF472" s="413"/>
      <c r="AG472" s="413"/>
    </row>
    <row r="473" spans="1:33" ht="11.25" customHeight="1">
      <c r="A473" s="413"/>
      <c r="B473" s="413"/>
      <c r="C473" s="413"/>
      <c r="D473" s="413"/>
      <c r="E473" s="413"/>
      <c r="F473" s="413"/>
      <c r="G473" s="413"/>
      <c r="H473" s="413"/>
      <c r="I473" s="413"/>
      <c r="J473" s="413"/>
      <c r="K473" s="413"/>
      <c r="L473" s="413"/>
      <c r="M473" s="413"/>
      <c r="N473" s="413"/>
      <c r="O473" s="413"/>
      <c r="P473" s="413"/>
      <c r="Q473" s="413"/>
      <c r="R473" s="413"/>
      <c r="S473" s="413"/>
      <c r="T473" s="413"/>
      <c r="U473" s="413"/>
      <c r="V473" s="413"/>
      <c r="W473" s="413"/>
      <c r="X473" s="413"/>
      <c r="Y473" s="413"/>
      <c r="Z473" s="413"/>
      <c r="AA473" s="413"/>
      <c r="AB473" s="413"/>
      <c r="AC473" s="413"/>
      <c r="AD473" s="413"/>
      <c r="AE473" s="413"/>
      <c r="AF473" s="413"/>
      <c r="AG473" s="413"/>
    </row>
    <row r="474" spans="1:33" ht="11.25" customHeight="1">
      <c r="A474" s="413"/>
      <c r="B474" s="413"/>
      <c r="C474" s="413"/>
      <c r="D474" s="413"/>
      <c r="E474" s="413"/>
      <c r="F474" s="413"/>
      <c r="G474" s="413"/>
      <c r="H474" s="413"/>
      <c r="I474" s="413"/>
      <c r="J474" s="413"/>
      <c r="K474" s="413"/>
      <c r="L474" s="413"/>
      <c r="M474" s="413"/>
      <c r="N474" s="413"/>
      <c r="O474" s="413"/>
      <c r="P474" s="413"/>
      <c r="Q474" s="413"/>
      <c r="R474" s="413"/>
      <c r="S474" s="413"/>
      <c r="T474" s="413"/>
      <c r="U474" s="413"/>
      <c r="V474" s="413"/>
      <c r="W474" s="413"/>
      <c r="X474" s="413"/>
      <c r="Y474" s="413"/>
      <c r="Z474" s="413"/>
      <c r="AA474" s="413"/>
      <c r="AB474" s="413"/>
      <c r="AC474" s="413"/>
      <c r="AD474" s="413"/>
      <c r="AE474" s="413"/>
      <c r="AF474" s="413"/>
      <c r="AG474" s="413"/>
    </row>
    <row r="475" spans="1:33" ht="11.25" customHeight="1">
      <c r="A475" s="413"/>
      <c r="B475" s="413"/>
      <c r="C475" s="413"/>
      <c r="D475" s="413"/>
      <c r="E475" s="413"/>
      <c r="F475" s="413"/>
      <c r="G475" s="413"/>
      <c r="H475" s="413"/>
      <c r="I475" s="413"/>
      <c r="J475" s="413"/>
      <c r="K475" s="413"/>
      <c r="L475" s="413"/>
      <c r="M475" s="413"/>
      <c r="N475" s="413"/>
      <c r="O475" s="413"/>
      <c r="P475" s="413"/>
      <c r="Q475" s="413"/>
      <c r="R475" s="413"/>
      <c r="S475" s="413"/>
      <c r="T475" s="413"/>
      <c r="U475" s="413"/>
      <c r="V475" s="413"/>
      <c r="W475" s="413"/>
      <c r="X475" s="413"/>
      <c r="Y475" s="413"/>
      <c r="Z475" s="413"/>
      <c r="AA475" s="413"/>
      <c r="AB475" s="413"/>
      <c r="AC475" s="413"/>
      <c r="AD475" s="413"/>
      <c r="AE475" s="413"/>
      <c r="AF475" s="413"/>
      <c r="AG475" s="413"/>
    </row>
    <row r="476" spans="1:33" ht="11.25" customHeight="1">
      <c r="A476" s="413"/>
      <c r="B476" s="413"/>
      <c r="C476" s="413"/>
      <c r="D476" s="413"/>
      <c r="E476" s="413"/>
      <c r="F476" s="413"/>
      <c r="G476" s="413"/>
      <c r="H476" s="413"/>
      <c r="I476" s="413"/>
      <c r="J476" s="413"/>
      <c r="K476" s="413"/>
      <c r="L476" s="413"/>
      <c r="M476" s="413"/>
      <c r="N476" s="413"/>
      <c r="O476" s="413"/>
      <c r="P476" s="413"/>
      <c r="Q476" s="413"/>
      <c r="R476" s="413"/>
      <c r="S476" s="413"/>
      <c r="T476" s="413"/>
      <c r="U476" s="413"/>
      <c r="V476" s="413"/>
      <c r="W476" s="413"/>
      <c r="X476" s="413"/>
      <c r="Y476" s="413"/>
      <c r="Z476" s="413"/>
      <c r="AA476" s="413"/>
      <c r="AB476" s="413"/>
      <c r="AC476" s="413"/>
      <c r="AD476" s="413"/>
      <c r="AE476" s="413"/>
      <c r="AF476" s="413"/>
      <c r="AG476" s="413"/>
    </row>
    <row r="477" spans="1:33" ht="11.25" customHeight="1">
      <c r="A477" s="413"/>
      <c r="B477" s="413"/>
      <c r="C477" s="413"/>
      <c r="D477" s="413"/>
      <c r="E477" s="413"/>
      <c r="F477" s="413"/>
      <c r="G477" s="413"/>
      <c r="H477" s="413"/>
      <c r="I477" s="413"/>
      <c r="J477" s="413"/>
      <c r="K477" s="413"/>
      <c r="L477" s="413"/>
      <c r="M477" s="413"/>
      <c r="N477" s="413"/>
      <c r="O477" s="413"/>
      <c r="P477" s="413"/>
      <c r="Q477" s="413"/>
      <c r="R477" s="413"/>
      <c r="S477" s="413"/>
      <c r="T477" s="413"/>
      <c r="U477" s="413"/>
      <c r="V477" s="413"/>
      <c r="W477" s="413"/>
      <c r="X477" s="413"/>
      <c r="Y477" s="413"/>
      <c r="Z477" s="413"/>
      <c r="AA477" s="413"/>
      <c r="AB477" s="413"/>
      <c r="AC477" s="413"/>
      <c r="AD477" s="413"/>
      <c r="AE477" s="413"/>
      <c r="AF477" s="413"/>
      <c r="AG477" s="413"/>
    </row>
    <row r="478" spans="1:33" ht="11.25" customHeight="1">
      <c r="A478" s="413"/>
      <c r="B478" s="413"/>
      <c r="C478" s="413"/>
      <c r="D478" s="413"/>
      <c r="E478" s="413"/>
      <c r="F478" s="413"/>
      <c r="G478" s="413"/>
      <c r="H478" s="413"/>
      <c r="I478" s="413"/>
      <c r="J478" s="413"/>
      <c r="K478" s="413"/>
      <c r="L478" s="413"/>
      <c r="M478" s="413"/>
      <c r="N478" s="413"/>
      <c r="O478" s="413"/>
      <c r="P478" s="413"/>
      <c r="Q478" s="413"/>
      <c r="R478" s="413"/>
      <c r="S478" s="413"/>
      <c r="T478" s="413"/>
      <c r="U478" s="413"/>
      <c r="V478" s="413"/>
      <c r="W478" s="413"/>
      <c r="X478" s="413"/>
      <c r="Y478" s="413"/>
      <c r="Z478" s="413"/>
      <c r="AA478" s="413"/>
      <c r="AB478" s="413"/>
      <c r="AC478" s="413"/>
      <c r="AD478" s="413"/>
      <c r="AE478" s="413"/>
      <c r="AF478" s="413"/>
      <c r="AG478" s="413"/>
    </row>
    <row r="479" spans="1:33" ht="11.25" customHeight="1">
      <c r="A479" s="413"/>
      <c r="B479" s="413"/>
      <c r="C479" s="413"/>
      <c r="D479" s="413"/>
      <c r="E479" s="413"/>
      <c r="F479" s="413"/>
      <c r="G479" s="413"/>
      <c r="H479" s="413"/>
      <c r="I479" s="413"/>
      <c r="J479" s="413"/>
      <c r="K479" s="413"/>
      <c r="L479" s="413"/>
      <c r="M479" s="413"/>
      <c r="N479" s="413"/>
      <c r="O479" s="413"/>
      <c r="P479" s="413"/>
      <c r="Q479" s="413"/>
      <c r="R479" s="413"/>
      <c r="S479" s="413"/>
      <c r="T479" s="413"/>
      <c r="U479" s="413"/>
      <c r="V479" s="413"/>
      <c r="W479" s="413"/>
      <c r="X479" s="413"/>
      <c r="Y479" s="413"/>
      <c r="Z479" s="413"/>
      <c r="AA479" s="413"/>
      <c r="AB479" s="413"/>
      <c r="AC479" s="413"/>
      <c r="AD479" s="413"/>
      <c r="AE479" s="413"/>
      <c r="AF479" s="413"/>
      <c r="AG479" s="413"/>
    </row>
    <row r="480" spans="1:33" ht="11.25" customHeight="1">
      <c r="A480" s="413"/>
      <c r="B480" s="413"/>
      <c r="C480" s="413"/>
      <c r="D480" s="413"/>
      <c r="E480" s="413"/>
      <c r="F480" s="413"/>
      <c r="G480" s="413"/>
      <c r="H480" s="413"/>
      <c r="I480" s="413"/>
      <c r="J480" s="413"/>
      <c r="K480" s="413"/>
      <c r="L480" s="413"/>
      <c r="M480" s="413"/>
      <c r="N480" s="413"/>
      <c r="O480" s="413"/>
      <c r="P480" s="413"/>
      <c r="Q480" s="413"/>
      <c r="R480" s="413"/>
      <c r="S480" s="413"/>
      <c r="T480" s="413"/>
      <c r="U480" s="413"/>
      <c r="V480" s="413"/>
      <c r="W480" s="413"/>
      <c r="X480" s="413"/>
      <c r="Y480" s="413"/>
      <c r="Z480" s="413"/>
      <c r="AA480" s="413"/>
      <c r="AB480" s="413"/>
      <c r="AC480" s="413"/>
      <c r="AD480" s="413"/>
      <c r="AE480" s="413"/>
      <c r="AF480" s="413"/>
      <c r="AG480" s="413"/>
    </row>
    <row r="481" spans="1:33" ht="11.25" customHeight="1">
      <c r="A481" s="413"/>
      <c r="B481" s="413"/>
      <c r="C481" s="413"/>
      <c r="D481" s="413"/>
      <c r="E481" s="413"/>
      <c r="F481" s="413"/>
      <c r="G481" s="413"/>
      <c r="H481" s="413"/>
      <c r="I481" s="413"/>
      <c r="J481" s="413"/>
      <c r="K481" s="413"/>
      <c r="L481" s="413"/>
      <c r="M481" s="413"/>
      <c r="N481" s="413"/>
      <c r="O481" s="413"/>
      <c r="P481" s="413"/>
      <c r="Q481" s="413"/>
      <c r="R481" s="413"/>
      <c r="S481" s="413"/>
      <c r="T481" s="413"/>
      <c r="U481" s="413"/>
      <c r="V481" s="413"/>
      <c r="W481" s="413"/>
      <c r="X481" s="413"/>
      <c r="Y481" s="413"/>
      <c r="Z481" s="413"/>
      <c r="AA481" s="413"/>
      <c r="AB481" s="413"/>
      <c r="AC481" s="413"/>
      <c r="AD481" s="413"/>
      <c r="AE481" s="413"/>
      <c r="AF481" s="413"/>
      <c r="AG481" s="413"/>
    </row>
    <row r="482" spans="1:33" ht="11.25" customHeight="1">
      <c r="A482" s="413"/>
      <c r="B482" s="413"/>
      <c r="C482" s="413"/>
      <c r="D482" s="413"/>
      <c r="E482" s="413"/>
      <c r="F482" s="413"/>
      <c r="G482" s="413"/>
      <c r="H482" s="413"/>
      <c r="I482" s="413"/>
      <c r="J482" s="413"/>
      <c r="K482" s="413"/>
      <c r="L482" s="413"/>
      <c r="M482" s="413"/>
      <c r="N482" s="413"/>
      <c r="O482" s="413"/>
      <c r="P482" s="413"/>
      <c r="Q482" s="413"/>
      <c r="R482" s="413"/>
      <c r="S482" s="413"/>
      <c r="T482" s="413"/>
      <c r="U482" s="413"/>
      <c r="V482" s="413"/>
      <c r="W482" s="413"/>
      <c r="X482" s="413"/>
      <c r="Y482" s="413"/>
      <c r="Z482" s="413"/>
      <c r="AA482" s="413"/>
      <c r="AB482" s="413"/>
      <c r="AC482" s="413"/>
      <c r="AD482" s="413"/>
      <c r="AE482" s="413"/>
      <c r="AF482" s="413"/>
      <c r="AG482" s="413"/>
    </row>
    <row r="483" spans="1:33" ht="11.25" customHeight="1">
      <c r="A483" s="413"/>
      <c r="B483" s="413"/>
      <c r="C483" s="413"/>
      <c r="D483" s="413"/>
      <c r="E483" s="413"/>
      <c r="F483" s="413"/>
      <c r="G483" s="413"/>
      <c r="H483" s="413"/>
      <c r="I483" s="413"/>
      <c r="J483" s="413"/>
      <c r="K483" s="413"/>
      <c r="L483" s="413"/>
      <c r="M483" s="413"/>
      <c r="N483" s="413"/>
      <c r="O483" s="413"/>
      <c r="P483" s="413"/>
      <c r="Q483" s="413"/>
      <c r="R483" s="413"/>
      <c r="S483" s="413"/>
      <c r="T483" s="413"/>
      <c r="U483" s="413"/>
      <c r="V483" s="413"/>
      <c r="W483" s="413"/>
      <c r="X483" s="413"/>
      <c r="Y483" s="413"/>
      <c r="Z483" s="413"/>
      <c r="AA483" s="413"/>
      <c r="AB483" s="413"/>
      <c r="AC483" s="413"/>
      <c r="AD483" s="413"/>
      <c r="AE483" s="413"/>
      <c r="AF483" s="413"/>
      <c r="AG483" s="413"/>
    </row>
    <row r="484" spans="1:33" ht="11.25" customHeight="1">
      <c r="A484" s="413"/>
      <c r="B484" s="413"/>
      <c r="C484" s="413"/>
      <c r="D484" s="413"/>
      <c r="E484" s="413"/>
      <c r="F484" s="413"/>
      <c r="G484" s="413"/>
      <c r="H484" s="413"/>
      <c r="I484" s="413"/>
      <c r="J484" s="413"/>
      <c r="K484" s="413"/>
      <c r="L484" s="413"/>
      <c r="M484" s="413"/>
      <c r="N484" s="413"/>
      <c r="O484" s="413"/>
      <c r="P484" s="413"/>
      <c r="Q484" s="413"/>
      <c r="R484" s="413"/>
      <c r="S484" s="413"/>
      <c r="T484" s="413"/>
      <c r="U484" s="413"/>
      <c r="V484" s="413"/>
      <c r="W484" s="413"/>
      <c r="X484" s="413"/>
      <c r="Y484" s="413"/>
      <c r="Z484" s="413"/>
      <c r="AA484" s="413"/>
      <c r="AB484" s="413"/>
      <c r="AC484" s="413"/>
      <c r="AD484" s="413"/>
      <c r="AE484" s="413"/>
      <c r="AF484" s="413"/>
      <c r="AG484" s="413"/>
    </row>
    <row r="485" spans="1:33" ht="11.25" customHeight="1">
      <c r="A485" s="413"/>
      <c r="B485" s="413"/>
      <c r="C485" s="413"/>
      <c r="D485" s="413"/>
      <c r="E485" s="413"/>
      <c r="F485" s="413"/>
      <c r="G485" s="413"/>
      <c r="H485" s="413"/>
      <c r="I485" s="413"/>
      <c r="J485" s="413"/>
      <c r="K485" s="413"/>
      <c r="L485" s="413"/>
      <c r="M485" s="413"/>
      <c r="N485" s="413"/>
      <c r="O485" s="413"/>
      <c r="P485" s="413"/>
      <c r="Q485" s="413"/>
      <c r="R485" s="413"/>
      <c r="S485" s="413"/>
      <c r="T485" s="413"/>
      <c r="U485" s="413"/>
      <c r="V485" s="413"/>
      <c r="W485" s="413"/>
      <c r="X485" s="413"/>
      <c r="Y485" s="413"/>
      <c r="Z485" s="413"/>
      <c r="AA485" s="413"/>
      <c r="AB485" s="413"/>
      <c r="AC485" s="413"/>
      <c r="AD485" s="413"/>
      <c r="AE485" s="413"/>
      <c r="AF485" s="413"/>
      <c r="AG485" s="413"/>
    </row>
    <row r="486" spans="1:33" ht="11.25" customHeight="1">
      <c r="A486" s="413"/>
      <c r="B486" s="413"/>
      <c r="C486" s="413"/>
      <c r="D486" s="413"/>
      <c r="E486" s="413"/>
      <c r="F486" s="413"/>
      <c r="G486" s="413"/>
      <c r="H486" s="413"/>
      <c r="I486" s="413"/>
      <c r="J486" s="413"/>
      <c r="K486" s="413"/>
      <c r="L486" s="413"/>
      <c r="M486" s="413"/>
      <c r="N486" s="413"/>
      <c r="O486" s="413"/>
      <c r="P486" s="413"/>
      <c r="Q486" s="413"/>
      <c r="R486" s="413"/>
      <c r="S486" s="413"/>
      <c r="T486" s="413"/>
      <c r="U486" s="413"/>
      <c r="V486" s="413"/>
      <c r="W486" s="413"/>
      <c r="X486" s="413"/>
      <c r="Y486" s="413"/>
      <c r="Z486" s="413"/>
      <c r="AA486" s="413"/>
      <c r="AB486" s="413"/>
      <c r="AC486" s="413"/>
      <c r="AD486" s="413"/>
      <c r="AE486" s="413"/>
      <c r="AF486" s="413"/>
      <c r="AG486" s="413"/>
    </row>
    <row r="487" spans="1:33" ht="11.25" customHeight="1">
      <c r="A487" s="413"/>
      <c r="B487" s="413"/>
      <c r="C487" s="413"/>
      <c r="D487" s="413"/>
      <c r="E487" s="413"/>
      <c r="F487" s="413"/>
      <c r="G487" s="413"/>
      <c r="H487" s="413"/>
      <c r="I487" s="413"/>
      <c r="J487" s="413"/>
      <c r="K487" s="413"/>
      <c r="L487" s="413"/>
      <c r="M487" s="413"/>
      <c r="N487" s="413"/>
      <c r="O487" s="413"/>
      <c r="P487" s="413"/>
      <c r="Q487" s="413"/>
      <c r="R487" s="413"/>
      <c r="S487" s="413"/>
      <c r="T487" s="413"/>
      <c r="U487" s="413"/>
      <c r="V487" s="413"/>
      <c r="W487" s="413"/>
      <c r="X487" s="413"/>
      <c r="Y487" s="413"/>
      <c r="Z487" s="413"/>
      <c r="AA487" s="413"/>
      <c r="AB487" s="413"/>
      <c r="AC487" s="413"/>
      <c r="AD487" s="413"/>
      <c r="AE487" s="413"/>
      <c r="AF487" s="413"/>
      <c r="AG487" s="413"/>
    </row>
    <row r="488" spans="1:33" ht="11.25" customHeight="1">
      <c r="A488" s="413"/>
      <c r="B488" s="413"/>
      <c r="C488" s="413"/>
      <c r="D488" s="413"/>
      <c r="E488" s="413"/>
      <c r="F488" s="413"/>
      <c r="G488" s="413"/>
      <c r="H488" s="413"/>
      <c r="I488" s="413"/>
      <c r="J488" s="413"/>
      <c r="K488" s="413"/>
      <c r="L488" s="413"/>
      <c r="M488" s="413"/>
      <c r="N488" s="413"/>
      <c r="O488" s="413"/>
      <c r="P488" s="413"/>
      <c r="Q488" s="413"/>
      <c r="R488" s="413"/>
      <c r="S488" s="413"/>
      <c r="T488" s="413"/>
      <c r="U488" s="413"/>
      <c r="V488" s="413"/>
      <c r="W488" s="413"/>
      <c r="X488" s="413"/>
      <c r="Y488" s="413"/>
      <c r="Z488" s="413"/>
      <c r="AA488" s="413"/>
      <c r="AB488" s="413"/>
      <c r="AC488" s="413"/>
      <c r="AD488" s="413"/>
      <c r="AE488" s="413"/>
      <c r="AF488" s="413"/>
      <c r="AG488" s="413"/>
    </row>
    <row r="489" spans="1:33" ht="11.25" customHeight="1">
      <c r="A489" s="413"/>
      <c r="B489" s="413"/>
      <c r="C489" s="413"/>
      <c r="D489" s="413"/>
      <c r="E489" s="413"/>
      <c r="F489" s="413"/>
      <c r="G489" s="413"/>
      <c r="H489" s="413"/>
      <c r="I489" s="413"/>
      <c r="J489" s="413"/>
      <c r="K489" s="413"/>
      <c r="L489" s="413"/>
      <c r="M489" s="413"/>
      <c r="N489" s="413"/>
      <c r="O489" s="413"/>
      <c r="P489" s="413"/>
      <c r="Q489" s="413"/>
      <c r="R489" s="413"/>
      <c r="S489" s="413"/>
      <c r="T489" s="413"/>
      <c r="U489" s="413"/>
      <c r="V489" s="413"/>
      <c r="W489" s="413"/>
      <c r="X489" s="413"/>
      <c r="Y489" s="413"/>
      <c r="Z489" s="413"/>
      <c r="AA489" s="413"/>
      <c r="AB489" s="413"/>
      <c r="AC489" s="413"/>
      <c r="AD489" s="413"/>
      <c r="AE489" s="413"/>
      <c r="AF489" s="413"/>
      <c r="AG489" s="413"/>
    </row>
    <row r="490" spans="1:33" ht="11.25" customHeight="1">
      <c r="A490" s="413"/>
      <c r="B490" s="413"/>
      <c r="C490" s="413"/>
      <c r="D490" s="413"/>
      <c r="E490" s="413"/>
      <c r="F490" s="413"/>
      <c r="G490" s="413"/>
      <c r="H490" s="413"/>
      <c r="I490" s="413"/>
      <c r="J490" s="413"/>
      <c r="K490" s="413"/>
      <c r="L490" s="413"/>
      <c r="M490" s="413"/>
      <c r="N490" s="413"/>
      <c r="O490" s="413"/>
      <c r="P490" s="413"/>
      <c r="Q490" s="413"/>
      <c r="R490" s="413"/>
      <c r="S490" s="413"/>
      <c r="T490" s="413"/>
      <c r="U490" s="413"/>
      <c r="V490" s="413"/>
      <c r="W490" s="413"/>
      <c r="X490" s="413"/>
      <c r="Y490" s="413"/>
      <c r="Z490" s="413"/>
      <c r="AA490" s="413"/>
      <c r="AB490" s="413"/>
      <c r="AC490" s="413"/>
      <c r="AD490" s="413"/>
      <c r="AE490" s="413"/>
      <c r="AF490" s="413"/>
      <c r="AG490" s="413"/>
    </row>
    <row r="491" spans="1:33" ht="11.25" customHeight="1">
      <c r="A491" s="413"/>
      <c r="B491" s="413"/>
      <c r="C491" s="413"/>
      <c r="D491" s="413"/>
      <c r="E491" s="413"/>
      <c r="F491" s="413"/>
      <c r="G491" s="413"/>
      <c r="H491" s="413"/>
      <c r="I491" s="413"/>
      <c r="J491" s="413"/>
      <c r="K491" s="413"/>
      <c r="L491" s="413"/>
      <c r="M491" s="413"/>
      <c r="N491" s="413"/>
      <c r="O491" s="413"/>
      <c r="P491" s="413"/>
      <c r="Q491" s="413"/>
      <c r="R491" s="413"/>
      <c r="S491" s="413"/>
      <c r="T491" s="413"/>
      <c r="U491" s="413"/>
      <c r="V491" s="413"/>
      <c r="W491" s="413"/>
      <c r="X491" s="413"/>
      <c r="Y491" s="413"/>
      <c r="Z491" s="413"/>
      <c r="AA491" s="413"/>
      <c r="AB491" s="413"/>
      <c r="AC491" s="413"/>
      <c r="AD491" s="413"/>
      <c r="AE491" s="413"/>
      <c r="AF491" s="413"/>
      <c r="AG491" s="413"/>
    </row>
    <row r="492" spans="1:33" ht="11.25" customHeight="1">
      <c r="A492" s="413"/>
      <c r="B492" s="413"/>
      <c r="C492" s="413"/>
      <c r="D492" s="413"/>
      <c r="E492" s="413"/>
      <c r="F492" s="413"/>
      <c r="G492" s="413"/>
      <c r="H492" s="413"/>
      <c r="I492" s="413"/>
      <c r="J492" s="413"/>
      <c r="K492" s="413"/>
      <c r="L492" s="413"/>
      <c r="M492" s="413"/>
      <c r="N492" s="413"/>
      <c r="O492" s="413"/>
      <c r="P492" s="413"/>
      <c r="Q492" s="413"/>
      <c r="R492" s="413"/>
      <c r="S492" s="413"/>
      <c r="T492" s="413"/>
      <c r="U492" s="413"/>
      <c r="V492" s="413"/>
      <c r="W492" s="413"/>
      <c r="X492" s="413"/>
      <c r="Y492" s="413"/>
      <c r="Z492" s="413"/>
      <c r="AA492" s="413"/>
      <c r="AB492" s="413"/>
      <c r="AC492" s="413"/>
      <c r="AD492" s="413"/>
      <c r="AE492" s="413"/>
      <c r="AF492" s="413"/>
      <c r="AG492" s="413"/>
    </row>
    <row r="493" spans="1:33" ht="11.25" customHeight="1">
      <c r="A493" s="413"/>
      <c r="B493" s="413"/>
      <c r="C493" s="413"/>
      <c r="D493" s="413"/>
      <c r="E493" s="413"/>
      <c r="F493" s="413"/>
      <c r="G493" s="413"/>
      <c r="H493" s="413"/>
      <c r="I493" s="413"/>
      <c r="J493" s="413"/>
      <c r="K493" s="413"/>
      <c r="L493" s="413"/>
      <c r="M493" s="413"/>
      <c r="N493" s="413"/>
      <c r="O493" s="413"/>
      <c r="P493" s="413"/>
      <c r="Q493" s="413"/>
      <c r="R493" s="413"/>
      <c r="S493" s="413"/>
      <c r="T493" s="413"/>
      <c r="U493" s="413"/>
      <c r="V493" s="413"/>
      <c r="W493" s="413"/>
      <c r="X493" s="413"/>
      <c r="Y493" s="413"/>
      <c r="Z493" s="413"/>
      <c r="AA493" s="413"/>
      <c r="AB493" s="413"/>
      <c r="AC493" s="413"/>
      <c r="AD493" s="413"/>
      <c r="AE493" s="413"/>
      <c r="AF493" s="413"/>
      <c r="AG493" s="413"/>
    </row>
    <row r="494" spans="1:33" ht="11.25" customHeight="1">
      <c r="A494" s="413"/>
      <c r="B494" s="413"/>
      <c r="C494" s="413"/>
      <c r="D494" s="413"/>
      <c r="E494" s="413"/>
      <c r="F494" s="413"/>
      <c r="G494" s="413"/>
      <c r="H494" s="413"/>
      <c r="I494" s="413"/>
      <c r="J494" s="413"/>
      <c r="K494" s="413"/>
      <c r="L494" s="413"/>
      <c r="M494" s="413"/>
      <c r="N494" s="413"/>
      <c r="O494" s="413"/>
      <c r="P494" s="413"/>
      <c r="Q494" s="413"/>
      <c r="R494" s="413"/>
      <c r="S494" s="413"/>
      <c r="T494" s="413"/>
      <c r="U494" s="413"/>
      <c r="V494" s="413"/>
      <c r="W494" s="413"/>
      <c r="X494" s="413"/>
      <c r="Y494" s="413"/>
      <c r="Z494" s="413"/>
      <c r="AA494" s="413"/>
      <c r="AB494" s="413"/>
      <c r="AC494" s="413"/>
      <c r="AD494" s="413"/>
      <c r="AE494" s="413"/>
      <c r="AF494" s="413"/>
      <c r="AG494" s="413"/>
    </row>
    <row r="495" spans="1:33" ht="11.25" customHeight="1">
      <c r="A495" s="413"/>
      <c r="B495" s="413"/>
      <c r="C495" s="413"/>
      <c r="D495" s="413"/>
      <c r="E495" s="413"/>
      <c r="F495" s="413"/>
      <c r="G495" s="413"/>
      <c r="H495" s="413"/>
      <c r="I495" s="413"/>
      <c r="J495" s="413"/>
      <c r="K495" s="413"/>
      <c r="L495" s="413"/>
      <c r="M495" s="413"/>
      <c r="N495" s="413"/>
      <c r="O495" s="413"/>
      <c r="P495" s="413"/>
      <c r="Q495" s="413"/>
      <c r="R495" s="413"/>
      <c r="S495" s="413"/>
      <c r="T495" s="413"/>
      <c r="U495" s="413"/>
      <c r="V495" s="413"/>
      <c r="W495" s="413"/>
      <c r="X495" s="413"/>
      <c r="Y495" s="413"/>
      <c r="Z495" s="413"/>
      <c r="AA495" s="413"/>
      <c r="AB495" s="413"/>
      <c r="AC495" s="413"/>
      <c r="AD495" s="413"/>
      <c r="AE495" s="413"/>
      <c r="AF495" s="413"/>
      <c r="AG495" s="413"/>
    </row>
    <row r="496" spans="1:33" ht="11.25" customHeight="1">
      <c r="A496" s="413"/>
      <c r="B496" s="413"/>
      <c r="C496" s="413"/>
      <c r="D496" s="413"/>
      <c r="E496" s="413"/>
      <c r="F496" s="413"/>
      <c r="G496" s="413"/>
      <c r="H496" s="413"/>
      <c r="I496" s="413"/>
      <c r="J496" s="413"/>
      <c r="K496" s="413"/>
      <c r="L496" s="413"/>
      <c r="M496" s="413"/>
      <c r="N496" s="413"/>
      <c r="O496" s="413"/>
      <c r="P496" s="413"/>
      <c r="Q496" s="413"/>
      <c r="R496" s="413"/>
      <c r="S496" s="413"/>
      <c r="T496" s="413"/>
      <c r="U496" s="413"/>
      <c r="V496" s="413"/>
      <c r="W496" s="413"/>
      <c r="X496" s="413"/>
      <c r="Y496" s="413"/>
      <c r="Z496" s="413"/>
      <c r="AA496" s="413"/>
      <c r="AB496" s="413"/>
      <c r="AC496" s="413"/>
      <c r="AD496" s="413"/>
      <c r="AE496" s="413"/>
      <c r="AF496" s="413"/>
      <c r="AG496" s="413"/>
    </row>
    <row r="497" spans="1:33" ht="11.25" customHeight="1">
      <c r="A497" s="413"/>
      <c r="B497" s="413"/>
      <c r="C497" s="413"/>
      <c r="D497" s="413"/>
      <c r="E497" s="413"/>
      <c r="F497" s="413"/>
      <c r="G497" s="413"/>
      <c r="H497" s="413"/>
      <c r="I497" s="413"/>
      <c r="J497" s="413"/>
      <c r="K497" s="413"/>
      <c r="L497" s="413"/>
      <c r="M497" s="413"/>
      <c r="N497" s="413"/>
      <c r="O497" s="413"/>
      <c r="P497" s="413"/>
      <c r="Q497" s="413"/>
      <c r="R497" s="413"/>
      <c r="S497" s="413"/>
      <c r="T497" s="413"/>
      <c r="U497" s="413"/>
      <c r="V497" s="413"/>
      <c r="W497" s="413"/>
      <c r="X497" s="413"/>
      <c r="Y497" s="413"/>
      <c r="Z497" s="413"/>
      <c r="AA497" s="413"/>
      <c r="AB497" s="413"/>
      <c r="AC497" s="413"/>
      <c r="AD497" s="413"/>
      <c r="AE497" s="413"/>
      <c r="AF497" s="413"/>
      <c r="AG497" s="413"/>
    </row>
    <row r="498" spans="1:33" ht="11.25" customHeight="1">
      <c r="A498" s="413"/>
      <c r="B498" s="413"/>
      <c r="C498" s="413"/>
      <c r="D498" s="413"/>
      <c r="E498" s="413"/>
      <c r="F498" s="413"/>
      <c r="G498" s="413"/>
      <c r="H498" s="413"/>
      <c r="I498" s="413"/>
      <c r="J498" s="413"/>
      <c r="K498" s="413"/>
      <c r="L498" s="413"/>
      <c r="M498" s="413"/>
      <c r="N498" s="413"/>
      <c r="O498" s="413"/>
      <c r="P498" s="413"/>
      <c r="Q498" s="413"/>
      <c r="R498" s="413"/>
      <c r="S498" s="413"/>
      <c r="T498" s="413"/>
      <c r="U498" s="413"/>
      <c r="V498" s="413"/>
      <c r="W498" s="413"/>
      <c r="X498" s="413"/>
      <c r="Y498" s="413"/>
      <c r="Z498" s="413"/>
      <c r="AA498" s="413"/>
      <c r="AB498" s="413"/>
      <c r="AC498" s="413"/>
      <c r="AD498" s="413"/>
      <c r="AE498" s="413"/>
      <c r="AF498" s="413"/>
      <c r="AG498" s="413"/>
    </row>
    <row r="499" spans="1:33" ht="11.25" customHeight="1">
      <c r="A499" s="413"/>
      <c r="B499" s="413"/>
      <c r="C499" s="413"/>
      <c r="D499" s="413"/>
      <c r="E499" s="413"/>
      <c r="F499" s="413"/>
      <c r="G499" s="413"/>
      <c r="H499" s="413"/>
      <c r="I499" s="413"/>
      <c r="J499" s="413"/>
      <c r="K499" s="413"/>
      <c r="L499" s="413"/>
      <c r="M499" s="413"/>
      <c r="N499" s="413"/>
      <c r="O499" s="413"/>
      <c r="P499" s="413"/>
      <c r="Q499" s="413"/>
      <c r="R499" s="413"/>
      <c r="S499" s="413"/>
      <c r="T499" s="413"/>
      <c r="U499" s="413"/>
      <c r="V499" s="413"/>
      <c r="W499" s="413"/>
      <c r="X499" s="413"/>
      <c r="Y499" s="413"/>
      <c r="Z499" s="413"/>
      <c r="AA499" s="413"/>
      <c r="AB499" s="413"/>
      <c r="AC499" s="413"/>
      <c r="AD499" s="413"/>
      <c r="AE499" s="413"/>
      <c r="AF499" s="413"/>
      <c r="AG499" s="413"/>
    </row>
    <row r="500" spans="1:33" ht="11.25" customHeight="1">
      <c r="A500" s="413"/>
      <c r="B500" s="413"/>
      <c r="C500" s="413"/>
      <c r="D500" s="413"/>
      <c r="E500" s="413"/>
      <c r="F500" s="413"/>
      <c r="G500" s="413"/>
      <c r="H500" s="413"/>
      <c r="I500" s="413"/>
      <c r="J500" s="413"/>
      <c r="K500" s="413"/>
      <c r="L500" s="413"/>
      <c r="M500" s="413"/>
      <c r="N500" s="413"/>
      <c r="O500" s="413"/>
      <c r="P500" s="413"/>
      <c r="Q500" s="413"/>
      <c r="R500" s="413"/>
      <c r="S500" s="413"/>
      <c r="T500" s="413"/>
      <c r="U500" s="413"/>
      <c r="V500" s="413"/>
      <c r="W500" s="413"/>
      <c r="X500" s="413"/>
      <c r="Y500" s="413"/>
      <c r="Z500" s="413"/>
      <c r="AA500" s="413"/>
      <c r="AB500" s="413"/>
      <c r="AC500" s="413"/>
      <c r="AD500" s="413"/>
      <c r="AE500" s="413"/>
      <c r="AF500" s="413"/>
      <c r="AG500" s="413"/>
    </row>
    <row r="501" spans="1:33" ht="11.25" customHeight="1">
      <c r="A501" s="413"/>
      <c r="B501" s="413"/>
      <c r="C501" s="413"/>
      <c r="D501" s="413"/>
      <c r="E501" s="413"/>
      <c r="F501" s="413"/>
      <c r="G501" s="413"/>
      <c r="H501" s="413"/>
      <c r="I501" s="413"/>
      <c r="J501" s="413"/>
      <c r="K501" s="413"/>
      <c r="L501" s="413"/>
      <c r="M501" s="413"/>
      <c r="N501" s="413"/>
      <c r="O501" s="413"/>
      <c r="P501" s="413"/>
      <c r="Q501" s="413"/>
      <c r="R501" s="413"/>
      <c r="S501" s="413"/>
      <c r="T501" s="413"/>
      <c r="U501" s="413"/>
      <c r="V501" s="413"/>
      <c r="W501" s="413"/>
      <c r="X501" s="413"/>
      <c r="Y501" s="413"/>
      <c r="Z501" s="413"/>
      <c r="AA501" s="413"/>
      <c r="AB501" s="413"/>
      <c r="AC501" s="413"/>
      <c r="AD501" s="413"/>
      <c r="AE501" s="413"/>
      <c r="AF501" s="413"/>
      <c r="AG501" s="413"/>
    </row>
    <row r="502" spans="1:33" ht="11.25" customHeight="1">
      <c r="A502" s="413"/>
      <c r="B502" s="413"/>
      <c r="C502" s="413"/>
      <c r="D502" s="413"/>
      <c r="E502" s="413"/>
      <c r="F502" s="413"/>
      <c r="G502" s="413"/>
      <c r="H502" s="413"/>
      <c r="I502" s="413"/>
      <c r="J502" s="413"/>
      <c r="K502" s="413"/>
      <c r="L502" s="413"/>
      <c r="M502" s="413"/>
      <c r="N502" s="413"/>
      <c r="O502" s="413"/>
      <c r="P502" s="413"/>
      <c r="Q502" s="413"/>
      <c r="R502" s="413"/>
      <c r="S502" s="413"/>
      <c r="T502" s="413"/>
      <c r="U502" s="413"/>
      <c r="V502" s="413"/>
      <c r="W502" s="413"/>
      <c r="X502" s="413"/>
      <c r="Y502" s="413"/>
      <c r="Z502" s="413"/>
      <c r="AA502" s="413"/>
      <c r="AB502" s="413"/>
      <c r="AC502" s="413"/>
      <c r="AD502" s="413"/>
      <c r="AE502" s="413"/>
      <c r="AF502" s="413"/>
      <c r="AG502" s="413"/>
    </row>
    <row r="503" spans="1:33" ht="11.25" customHeight="1">
      <c r="A503" s="413"/>
      <c r="B503" s="413"/>
      <c r="C503" s="413"/>
      <c r="D503" s="413"/>
      <c r="E503" s="413"/>
      <c r="F503" s="413"/>
      <c r="G503" s="413"/>
      <c r="H503" s="413"/>
      <c r="I503" s="413"/>
      <c r="J503" s="413"/>
      <c r="K503" s="413"/>
      <c r="L503" s="413"/>
      <c r="M503" s="413"/>
      <c r="N503" s="413"/>
      <c r="O503" s="413"/>
      <c r="P503" s="413"/>
      <c r="Q503" s="413"/>
      <c r="R503" s="413"/>
      <c r="S503" s="413"/>
      <c r="T503" s="413"/>
      <c r="U503" s="413"/>
      <c r="V503" s="413"/>
      <c r="W503" s="413"/>
      <c r="X503" s="413"/>
      <c r="Y503" s="413"/>
      <c r="Z503" s="413"/>
      <c r="AA503" s="413"/>
      <c r="AB503" s="413"/>
      <c r="AC503" s="413"/>
      <c r="AD503" s="413"/>
      <c r="AE503" s="413"/>
      <c r="AF503" s="413"/>
      <c r="AG503" s="413"/>
    </row>
    <row r="504" spans="1:33" ht="11.25" customHeight="1">
      <c r="A504" s="413"/>
      <c r="B504" s="413"/>
      <c r="C504" s="413"/>
      <c r="D504" s="413"/>
      <c r="E504" s="413"/>
      <c r="F504" s="413"/>
      <c r="G504" s="413"/>
      <c r="H504" s="413"/>
      <c r="I504" s="413"/>
      <c r="J504" s="413"/>
      <c r="K504" s="413"/>
      <c r="L504" s="413"/>
      <c r="M504" s="413"/>
      <c r="N504" s="413"/>
      <c r="O504" s="413"/>
      <c r="P504" s="413"/>
      <c r="Q504" s="413"/>
      <c r="R504" s="413"/>
      <c r="S504" s="413"/>
      <c r="T504" s="413"/>
      <c r="U504" s="413"/>
      <c r="V504" s="413"/>
      <c r="W504" s="413"/>
      <c r="X504" s="413"/>
      <c r="Y504" s="413"/>
      <c r="Z504" s="413"/>
      <c r="AA504" s="413"/>
      <c r="AB504" s="413"/>
      <c r="AC504" s="413"/>
      <c r="AD504" s="413"/>
      <c r="AE504" s="413"/>
      <c r="AF504" s="413"/>
      <c r="AG504" s="413"/>
    </row>
    <row r="505" spans="1:33" ht="11.25" customHeight="1">
      <c r="A505" s="413"/>
      <c r="B505" s="413"/>
      <c r="C505" s="413"/>
      <c r="D505" s="413"/>
      <c r="E505" s="413"/>
      <c r="F505" s="413"/>
      <c r="G505" s="413"/>
      <c r="H505" s="413"/>
      <c r="I505" s="413"/>
      <c r="J505" s="413"/>
      <c r="K505" s="413"/>
      <c r="L505" s="413"/>
      <c r="M505" s="413"/>
      <c r="N505" s="413"/>
      <c r="O505" s="413"/>
      <c r="P505" s="413"/>
      <c r="Q505" s="413"/>
      <c r="R505" s="413"/>
      <c r="S505" s="413"/>
      <c r="T505" s="413"/>
      <c r="U505" s="413"/>
      <c r="V505" s="413"/>
      <c r="W505" s="413"/>
      <c r="X505" s="413"/>
      <c r="Y505" s="413"/>
      <c r="Z505" s="413"/>
      <c r="AA505" s="413"/>
      <c r="AB505" s="413"/>
      <c r="AC505" s="413"/>
      <c r="AD505" s="413"/>
      <c r="AE505" s="413"/>
      <c r="AF505" s="413"/>
      <c r="AG505" s="413"/>
    </row>
    <row r="506" spans="1:33" ht="11.25" customHeight="1">
      <c r="A506" s="413"/>
      <c r="B506" s="413"/>
      <c r="C506" s="413"/>
      <c r="D506" s="413"/>
      <c r="E506" s="413"/>
      <c r="F506" s="413"/>
      <c r="G506" s="413"/>
      <c r="H506" s="413"/>
      <c r="I506" s="413"/>
      <c r="J506" s="413"/>
      <c r="K506" s="413"/>
      <c r="L506" s="413"/>
      <c r="M506" s="413"/>
      <c r="N506" s="413"/>
      <c r="O506" s="413"/>
      <c r="P506" s="413"/>
      <c r="Q506" s="413"/>
      <c r="R506" s="413"/>
      <c r="S506" s="413"/>
      <c r="T506" s="413"/>
      <c r="U506" s="413"/>
      <c r="V506" s="413"/>
      <c r="W506" s="413"/>
      <c r="X506" s="413"/>
      <c r="Y506" s="413"/>
      <c r="Z506" s="413"/>
      <c r="AA506" s="413"/>
      <c r="AB506" s="413"/>
      <c r="AC506" s="413"/>
      <c r="AD506" s="413"/>
      <c r="AE506" s="413"/>
      <c r="AF506" s="413"/>
      <c r="AG506" s="413"/>
    </row>
    <row r="507" spans="1:33" ht="11.25" customHeight="1">
      <c r="A507" s="413"/>
      <c r="B507" s="413"/>
      <c r="C507" s="413"/>
      <c r="D507" s="413"/>
      <c r="E507" s="413"/>
      <c r="F507" s="413"/>
      <c r="G507" s="413"/>
      <c r="H507" s="413"/>
      <c r="I507" s="413"/>
      <c r="J507" s="413"/>
      <c r="K507" s="413"/>
      <c r="L507" s="413"/>
      <c r="M507" s="413"/>
      <c r="N507" s="413"/>
      <c r="O507" s="413"/>
      <c r="P507" s="413"/>
      <c r="Q507" s="413"/>
      <c r="R507" s="413"/>
      <c r="S507" s="413"/>
      <c r="T507" s="413"/>
      <c r="U507" s="413"/>
      <c r="V507" s="413"/>
      <c r="W507" s="413"/>
      <c r="X507" s="413"/>
      <c r="Y507" s="413"/>
      <c r="Z507" s="413"/>
      <c r="AA507" s="413"/>
      <c r="AB507" s="413"/>
      <c r="AC507" s="413"/>
      <c r="AD507" s="413"/>
      <c r="AE507" s="413"/>
      <c r="AF507" s="413"/>
      <c r="AG507" s="413"/>
    </row>
    <row r="508" spans="1:33" ht="11.25" customHeight="1">
      <c r="A508" s="413"/>
      <c r="B508" s="413"/>
      <c r="C508" s="413"/>
      <c r="D508" s="413"/>
      <c r="E508" s="413"/>
      <c r="F508" s="413"/>
      <c r="G508" s="413"/>
      <c r="H508" s="413"/>
      <c r="I508" s="413"/>
      <c r="J508" s="413"/>
      <c r="K508" s="413"/>
      <c r="L508" s="413"/>
      <c r="M508" s="413"/>
      <c r="N508" s="413"/>
      <c r="O508" s="413"/>
      <c r="P508" s="413"/>
      <c r="Q508" s="413"/>
      <c r="R508" s="413"/>
      <c r="S508" s="413"/>
      <c r="T508" s="413"/>
      <c r="U508" s="413"/>
      <c r="V508" s="413"/>
      <c r="W508" s="413"/>
      <c r="X508" s="413"/>
      <c r="Y508" s="413"/>
      <c r="Z508" s="413"/>
      <c r="AA508" s="413"/>
      <c r="AB508" s="413"/>
      <c r="AC508" s="413"/>
      <c r="AD508" s="413"/>
      <c r="AE508" s="413"/>
      <c r="AF508" s="413"/>
      <c r="AG508" s="413"/>
    </row>
    <row r="509" spans="1:33" ht="11.25" customHeight="1">
      <c r="A509" s="413"/>
      <c r="B509" s="413"/>
      <c r="C509" s="413"/>
      <c r="D509" s="413"/>
      <c r="E509" s="413"/>
      <c r="F509" s="413"/>
      <c r="G509" s="413"/>
      <c r="H509" s="413"/>
      <c r="I509" s="413"/>
      <c r="J509" s="413"/>
      <c r="K509" s="413"/>
      <c r="L509" s="413"/>
      <c r="M509" s="413"/>
      <c r="N509" s="413"/>
      <c r="O509" s="413"/>
      <c r="P509" s="413"/>
      <c r="Q509" s="413"/>
      <c r="R509" s="413"/>
      <c r="S509" s="413"/>
      <c r="T509" s="413"/>
      <c r="U509" s="413"/>
      <c r="V509" s="413"/>
      <c r="W509" s="413"/>
      <c r="X509" s="413"/>
      <c r="Y509" s="413"/>
      <c r="Z509" s="413"/>
      <c r="AA509" s="413"/>
      <c r="AB509" s="413"/>
      <c r="AC509" s="413"/>
      <c r="AD509" s="413"/>
      <c r="AE509" s="413"/>
      <c r="AF509" s="413"/>
      <c r="AG509" s="413"/>
    </row>
    <row r="510" spans="1:33" ht="11.25" customHeight="1">
      <c r="A510" s="413"/>
      <c r="B510" s="413"/>
      <c r="C510" s="413"/>
      <c r="D510" s="413"/>
      <c r="E510" s="413"/>
      <c r="F510" s="413"/>
      <c r="G510" s="413"/>
      <c r="H510" s="413"/>
      <c r="I510" s="413"/>
      <c r="J510" s="413"/>
      <c r="K510" s="413"/>
      <c r="L510" s="413"/>
      <c r="M510" s="413"/>
      <c r="N510" s="413"/>
      <c r="O510" s="413"/>
      <c r="P510" s="413"/>
      <c r="Q510" s="413"/>
      <c r="R510" s="413"/>
      <c r="S510" s="413"/>
      <c r="T510" s="413"/>
      <c r="U510" s="413"/>
      <c r="V510" s="413"/>
      <c r="W510" s="413"/>
      <c r="X510" s="413"/>
      <c r="Y510" s="413"/>
      <c r="Z510" s="413"/>
      <c r="AA510" s="413"/>
      <c r="AB510" s="413"/>
      <c r="AC510" s="413"/>
      <c r="AD510" s="413"/>
      <c r="AE510" s="413"/>
      <c r="AF510" s="413"/>
      <c r="AG510" s="413"/>
    </row>
    <row r="511" spans="1:33" ht="11.25" customHeight="1">
      <c r="A511" s="413"/>
      <c r="B511" s="413"/>
      <c r="C511" s="413"/>
      <c r="D511" s="413"/>
      <c r="E511" s="413"/>
      <c r="F511" s="413"/>
      <c r="G511" s="413"/>
      <c r="H511" s="413"/>
      <c r="I511" s="413"/>
      <c r="J511" s="413"/>
      <c r="K511" s="413"/>
      <c r="L511" s="413"/>
      <c r="M511" s="413"/>
      <c r="N511" s="413"/>
      <c r="O511" s="413"/>
      <c r="P511" s="413"/>
      <c r="Q511" s="413"/>
      <c r="R511" s="413"/>
      <c r="S511" s="413"/>
      <c r="T511" s="413"/>
      <c r="U511" s="413"/>
      <c r="V511" s="413"/>
      <c r="W511" s="413"/>
      <c r="X511" s="413"/>
      <c r="Y511" s="413"/>
      <c r="Z511" s="413"/>
      <c r="AA511" s="413"/>
      <c r="AB511" s="413"/>
      <c r="AC511" s="413"/>
      <c r="AD511" s="413"/>
      <c r="AE511" s="413"/>
      <c r="AF511" s="413"/>
      <c r="AG511" s="413"/>
    </row>
    <row r="512" spans="1:33" ht="11.25" customHeight="1">
      <c r="A512" s="413"/>
      <c r="B512" s="413"/>
      <c r="C512" s="413"/>
      <c r="D512" s="413"/>
      <c r="E512" s="413"/>
      <c r="F512" s="413"/>
      <c r="G512" s="413"/>
      <c r="H512" s="413"/>
      <c r="I512" s="413"/>
      <c r="J512" s="413"/>
      <c r="K512" s="413"/>
      <c r="L512" s="413"/>
      <c r="M512" s="413"/>
      <c r="N512" s="413"/>
      <c r="O512" s="413"/>
      <c r="P512" s="413"/>
      <c r="Q512" s="413"/>
      <c r="R512" s="413"/>
      <c r="S512" s="413"/>
      <c r="T512" s="413"/>
      <c r="U512" s="413"/>
      <c r="V512" s="413"/>
      <c r="W512" s="413"/>
      <c r="X512" s="413"/>
      <c r="Y512" s="413"/>
      <c r="Z512" s="413"/>
      <c r="AA512" s="413"/>
      <c r="AB512" s="413"/>
      <c r="AC512" s="413"/>
      <c r="AD512" s="413"/>
      <c r="AE512" s="413"/>
      <c r="AF512" s="413"/>
      <c r="AG512" s="413"/>
    </row>
    <row r="513" spans="1:33" ht="11.25" customHeight="1">
      <c r="A513" s="413"/>
      <c r="B513" s="413"/>
      <c r="C513" s="413"/>
      <c r="D513" s="413"/>
      <c r="E513" s="413"/>
      <c r="F513" s="413"/>
      <c r="G513" s="413"/>
      <c r="H513" s="413"/>
      <c r="I513" s="413"/>
      <c r="J513" s="413"/>
      <c r="K513" s="413"/>
      <c r="L513" s="413"/>
      <c r="M513" s="413"/>
      <c r="N513" s="413"/>
      <c r="O513" s="413"/>
      <c r="P513" s="413"/>
      <c r="Q513" s="413"/>
      <c r="R513" s="413"/>
      <c r="S513" s="413"/>
      <c r="T513" s="413"/>
      <c r="U513" s="413"/>
      <c r="V513" s="413"/>
      <c r="W513" s="413"/>
      <c r="X513" s="413"/>
      <c r="Y513" s="413"/>
      <c r="Z513" s="413"/>
      <c r="AA513" s="413"/>
      <c r="AB513" s="413"/>
      <c r="AC513" s="413"/>
      <c r="AD513" s="413"/>
      <c r="AE513" s="413"/>
      <c r="AF513" s="413"/>
      <c r="AG513" s="413"/>
    </row>
    <row r="514" spans="1:33" ht="11.25" customHeight="1">
      <c r="A514" s="413"/>
      <c r="B514" s="413"/>
      <c r="C514" s="413"/>
      <c r="D514" s="413"/>
      <c r="E514" s="413"/>
      <c r="F514" s="413"/>
      <c r="G514" s="413"/>
      <c r="H514" s="413"/>
      <c r="I514" s="413"/>
      <c r="J514" s="413"/>
      <c r="K514" s="413"/>
      <c r="L514" s="413"/>
      <c r="M514" s="413"/>
      <c r="N514" s="413"/>
      <c r="O514" s="413"/>
      <c r="P514" s="413"/>
      <c r="Q514" s="413"/>
      <c r="R514" s="413"/>
      <c r="S514" s="413"/>
      <c r="T514" s="413"/>
      <c r="U514" s="413"/>
      <c r="V514" s="413"/>
      <c r="W514" s="413"/>
      <c r="X514" s="413"/>
      <c r="Y514" s="413"/>
      <c r="Z514" s="413"/>
      <c r="AA514" s="413"/>
      <c r="AB514" s="413"/>
      <c r="AC514" s="413"/>
      <c r="AD514" s="413"/>
      <c r="AE514" s="413"/>
      <c r="AF514" s="413"/>
      <c r="AG514" s="413"/>
    </row>
    <row r="515" spans="1:33" ht="11.25" customHeight="1">
      <c r="A515" s="413"/>
      <c r="B515" s="413"/>
      <c r="C515" s="413"/>
      <c r="D515" s="413"/>
      <c r="E515" s="413"/>
      <c r="F515" s="413"/>
      <c r="G515" s="413"/>
      <c r="H515" s="413"/>
      <c r="I515" s="413"/>
      <c r="J515" s="413"/>
      <c r="K515" s="413"/>
      <c r="L515" s="413"/>
      <c r="M515" s="413"/>
      <c r="N515" s="413"/>
      <c r="O515" s="413"/>
      <c r="P515" s="413"/>
      <c r="Q515" s="413"/>
      <c r="R515" s="413"/>
      <c r="S515" s="413"/>
      <c r="T515" s="413"/>
      <c r="U515" s="413"/>
      <c r="V515" s="413"/>
      <c r="W515" s="413"/>
      <c r="X515" s="413"/>
      <c r="Y515" s="413"/>
      <c r="Z515" s="413"/>
      <c r="AA515" s="413"/>
      <c r="AB515" s="413"/>
      <c r="AC515" s="413"/>
      <c r="AD515" s="413"/>
      <c r="AE515" s="413"/>
      <c r="AF515" s="413"/>
      <c r="AG515" s="413"/>
    </row>
    <row r="516" spans="1:33" ht="11.25" customHeight="1">
      <c r="A516" s="413"/>
      <c r="B516" s="413"/>
      <c r="C516" s="413"/>
      <c r="D516" s="413"/>
      <c r="E516" s="413"/>
      <c r="F516" s="413"/>
      <c r="G516" s="413"/>
      <c r="H516" s="413"/>
      <c r="I516" s="413"/>
      <c r="J516" s="413"/>
      <c r="K516" s="413"/>
      <c r="L516" s="413"/>
      <c r="M516" s="413"/>
      <c r="N516" s="413"/>
      <c r="O516" s="413"/>
      <c r="P516" s="413"/>
      <c r="Q516" s="413"/>
      <c r="R516" s="413"/>
      <c r="S516" s="413"/>
      <c r="T516" s="413"/>
      <c r="U516" s="413"/>
      <c r="V516" s="413"/>
      <c r="W516" s="413"/>
      <c r="X516" s="413"/>
      <c r="Y516" s="413"/>
      <c r="Z516" s="413"/>
      <c r="AA516" s="413"/>
      <c r="AB516" s="413"/>
      <c r="AC516" s="413"/>
      <c r="AD516" s="413"/>
      <c r="AE516" s="413"/>
      <c r="AF516" s="413"/>
      <c r="AG516" s="413"/>
    </row>
    <row r="517" spans="1:33" ht="11.25" customHeight="1">
      <c r="A517" s="413"/>
      <c r="B517" s="413"/>
      <c r="C517" s="413"/>
      <c r="D517" s="413"/>
      <c r="E517" s="413"/>
      <c r="F517" s="413"/>
      <c r="G517" s="413"/>
      <c r="H517" s="413"/>
      <c r="I517" s="413"/>
      <c r="J517" s="413"/>
      <c r="K517" s="413"/>
      <c r="L517" s="413"/>
      <c r="M517" s="413"/>
      <c r="N517" s="413"/>
      <c r="O517" s="413"/>
      <c r="P517" s="413"/>
      <c r="Q517" s="413"/>
      <c r="R517" s="413"/>
      <c r="S517" s="413"/>
      <c r="T517" s="413"/>
      <c r="U517" s="413"/>
      <c r="V517" s="413"/>
      <c r="W517" s="413"/>
      <c r="X517" s="413"/>
      <c r="Y517" s="413"/>
      <c r="Z517" s="413"/>
      <c r="AA517" s="413"/>
      <c r="AB517" s="413"/>
      <c r="AC517" s="413"/>
      <c r="AD517" s="413"/>
      <c r="AE517" s="413"/>
      <c r="AF517" s="413"/>
      <c r="AG517" s="413"/>
    </row>
    <row r="518" spans="1:33" ht="11.25" customHeight="1">
      <c r="A518" s="413"/>
      <c r="B518" s="413"/>
      <c r="C518" s="413"/>
      <c r="D518" s="413"/>
      <c r="E518" s="413"/>
      <c r="F518" s="413"/>
      <c r="G518" s="413"/>
      <c r="H518" s="413"/>
      <c r="I518" s="413"/>
      <c r="J518" s="413"/>
      <c r="K518" s="413"/>
      <c r="L518" s="413"/>
      <c r="M518" s="413"/>
      <c r="N518" s="413"/>
      <c r="O518" s="413"/>
      <c r="P518" s="413"/>
      <c r="Q518" s="413"/>
      <c r="R518" s="413"/>
      <c r="S518" s="413"/>
      <c r="T518" s="413"/>
      <c r="U518" s="413"/>
      <c r="V518" s="413"/>
      <c r="W518" s="413"/>
      <c r="X518" s="413"/>
      <c r="Y518" s="413"/>
      <c r="Z518" s="413"/>
      <c r="AA518" s="413"/>
      <c r="AB518" s="413"/>
      <c r="AC518" s="413"/>
      <c r="AD518" s="413"/>
      <c r="AE518" s="413"/>
      <c r="AF518" s="413"/>
      <c r="AG518" s="413"/>
    </row>
    <row r="519" spans="1:33" ht="11.25" customHeight="1">
      <c r="A519" s="413"/>
      <c r="B519" s="413"/>
      <c r="C519" s="413"/>
      <c r="D519" s="413"/>
      <c r="E519" s="413"/>
      <c r="F519" s="413"/>
      <c r="G519" s="413"/>
      <c r="H519" s="413"/>
      <c r="I519" s="413"/>
      <c r="J519" s="413"/>
      <c r="K519" s="413"/>
      <c r="L519" s="413"/>
      <c r="M519" s="413"/>
      <c r="N519" s="413"/>
      <c r="O519" s="413"/>
      <c r="P519" s="413"/>
      <c r="Q519" s="413"/>
      <c r="R519" s="413"/>
      <c r="S519" s="413"/>
      <c r="T519" s="413"/>
      <c r="U519" s="413"/>
      <c r="V519" s="413"/>
      <c r="W519" s="413"/>
      <c r="X519" s="413"/>
      <c r="Y519" s="413"/>
      <c r="Z519" s="413"/>
      <c r="AA519" s="413"/>
      <c r="AB519" s="413"/>
      <c r="AC519" s="413"/>
      <c r="AD519" s="413"/>
      <c r="AE519" s="413"/>
      <c r="AF519" s="413"/>
      <c r="AG519" s="413"/>
    </row>
    <row r="520" spans="1:33" ht="11.25" customHeight="1">
      <c r="A520" s="413"/>
      <c r="B520" s="413"/>
      <c r="C520" s="413"/>
      <c r="D520" s="413"/>
      <c r="E520" s="413"/>
      <c r="F520" s="413"/>
      <c r="G520" s="413"/>
      <c r="H520" s="413"/>
      <c r="I520" s="413"/>
      <c r="J520" s="413"/>
      <c r="K520" s="413"/>
      <c r="L520" s="413"/>
      <c r="M520" s="413"/>
      <c r="N520" s="413"/>
      <c r="O520" s="413"/>
      <c r="P520" s="413"/>
      <c r="Q520" s="413"/>
      <c r="R520" s="413"/>
      <c r="S520" s="413"/>
      <c r="T520" s="413"/>
      <c r="U520" s="413"/>
      <c r="V520" s="413"/>
      <c r="W520" s="413"/>
      <c r="X520" s="413"/>
      <c r="Y520" s="413"/>
      <c r="Z520" s="413"/>
      <c r="AA520" s="413"/>
      <c r="AB520" s="413"/>
      <c r="AC520" s="413"/>
      <c r="AD520" s="413"/>
      <c r="AE520" s="413"/>
      <c r="AF520" s="413"/>
      <c r="AG520" s="413"/>
    </row>
    <row r="521" spans="1:33" ht="11.25" customHeight="1">
      <c r="A521" s="413"/>
      <c r="B521" s="413"/>
      <c r="C521" s="413"/>
      <c r="D521" s="413"/>
      <c r="E521" s="413"/>
      <c r="F521" s="413"/>
      <c r="G521" s="413"/>
      <c r="H521" s="413"/>
      <c r="I521" s="413"/>
      <c r="J521" s="413"/>
      <c r="K521" s="413"/>
      <c r="L521" s="413"/>
      <c r="M521" s="413"/>
      <c r="N521" s="413"/>
      <c r="O521" s="413"/>
      <c r="P521" s="413"/>
      <c r="Q521" s="413"/>
      <c r="R521" s="413"/>
      <c r="S521" s="413"/>
      <c r="T521" s="413"/>
      <c r="U521" s="413"/>
      <c r="V521" s="413"/>
      <c r="W521" s="413"/>
      <c r="X521" s="413"/>
      <c r="Y521" s="413"/>
      <c r="Z521" s="413"/>
      <c r="AA521" s="413"/>
      <c r="AB521" s="413"/>
      <c r="AC521" s="413"/>
      <c r="AD521" s="413"/>
      <c r="AE521" s="413"/>
      <c r="AF521" s="413"/>
      <c r="AG521" s="413"/>
    </row>
    <row r="522" spans="1:33" ht="11.25" customHeight="1">
      <c r="A522" s="413"/>
      <c r="B522" s="413"/>
      <c r="C522" s="413"/>
      <c r="D522" s="413"/>
      <c r="E522" s="413"/>
      <c r="F522" s="413"/>
      <c r="G522" s="413"/>
      <c r="H522" s="413"/>
      <c r="I522" s="413"/>
      <c r="J522" s="413"/>
      <c r="K522" s="413"/>
      <c r="L522" s="413"/>
      <c r="M522" s="413"/>
      <c r="N522" s="413"/>
      <c r="O522" s="413"/>
      <c r="P522" s="413"/>
      <c r="Q522" s="413"/>
      <c r="R522" s="413"/>
      <c r="S522" s="413"/>
      <c r="T522" s="413"/>
      <c r="U522" s="413"/>
      <c r="V522" s="413"/>
      <c r="W522" s="413"/>
      <c r="X522" s="413"/>
      <c r="Y522" s="413"/>
      <c r="Z522" s="413"/>
      <c r="AA522" s="413"/>
      <c r="AB522" s="413"/>
      <c r="AC522" s="413"/>
      <c r="AD522" s="413"/>
      <c r="AE522" s="413"/>
      <c r="AF522" s="413"/>
      <c r="AG522" s="413"/>
    </row>
    <row r="523" spans="1:33" ht="11.25" customHeight="1">
      <c r="A523" s="413"/>
      <c r="B523" s="413"/>
      <c r="C523" s="413"/>
      <c r="D523" s="413"/>
      <c r="E523" s="413"/>
      <c r="F523" s="413"/>
      <c r="G523" s="413"/>
      <c r="H523" s="413"/>
      <c r="I523" s="413"/>
      <c r="J523" s="413"/>
      <c r="K523" s="413"/>
      <c r="L523" s="413"/>
      <c r="M523" s="413"/>
      <c r="N523" s="413"/>
      <c r="O523" s="413"/>
      <c r="P523" s="413"/>
      <c r="Q523" s="413"/>
      <c r="R523" s="413"/>
      <c r="S523" s="413"/>
      <c r="T523" s="413"/>
      <c r="U523" s="413"/>
      <c r="V523" s="413"/>
      <c r="W523" s="413"/>
      <c r="X523" s="413"/>
      <c r="Y523" s="413"/>
      <c r="Z523" s="413"/>
      <c r="AA523" s="413"/>
      <c r="AB523" s="413"/>
      <c r="AC523" s="413"/>
      <c r="AD523" s="413"/>
      <c r="AE523" s="413"/>
      <c r="AF523" s="413"/>
      <c r="AG523" s="413"/>
    </row>
    <row r="524" spans="1:33" ht="11.25" customHeight="1">
      <c r="A524" s="413"/>
      <c r="B524" s="413"/>
      <c r="C524" s="413"/>
      <c r="D524" s="413"/>
      <c r="E524" s="413"/>
      <c r="F524" s="413"/>
      <c r="G524" s="413"/>
      <c r="H524" s="413"/>
      <c r="I524" s="413"/>
      <c r="J524" s="413"/>
      <c r="K524" s="413"/>
      <c r="L524" s="413"/>
      <c r="M524" s="413"/>
      <c r="N524" s="413"/>
      <c r="O524" s="413"/>
      <c r="P524" s="413"/>
      <c r="Q524" s="413"/>
      <c r="R524" s="413"/>
      <c r="S524" s="413"/>
      <c r="T524" s="413"/>
      <c r="U524" s="413"/>
      <c r="V524" s="413"/>
      <c r="W524" s="413"/>
      <c r="X524" s="413"/>
      <c r="Y524" s="413"/>
      <c r="Z524" s="413"/>
      <c r="AA524" s="413"/>
      <c r="AB524" s="413"/>
      <c r="AC524" s="413"/>
      <c r="AD524" s="413"/>
      <c r="AE524" s="413"/>
      <c r="AF524" s="413"/>
      <c r="AG524" s="413"/>
    </row>
    <row r="525" spans="1:33" ht="11.25" customHeight="1">
      <c r="A525" s="413"/>
      <c r="B525" s="413"/>
      <c r="C525" s="413"/>
      <c r="D525" s="413"/>
      <c r="E525" s="413"/>
      <c r="F525" s="413"/>
      <c r="G525" s="413"/>
      <c r="H525" s="413"/>
      <c r="I525" s="413"/>
      <c r="J525" s="413"/>
      <c r="K525" s="413"/>
      <c r="L525" s="413"/>
      <c r="M525" s="413"/>
      <c r="N525" s="413"/>
      <c r="O525" s="413"/>
      <c r="P525" s="413"/>
      <c r="Q525" s="413"/>
      <c r="R525" s="413"/>
      <c r="S525" s="413"/>
      <c r="T525" s="413"/>
      <c r="U525" s="413"/>
      <c r="V525" s="413"/>
      <c r="W525" s="413"/>
      <c r="X525" s="413"/>
      <c r="Y525" s="413"/>
      <c r="Z525" s="413"/>
      <c r="AA525" s="413"/>
      <c r="AB525" s="413"/>
      <c r="AC525" s="413"/>
      <c r="AD525" s="413"/>
      <c r="AE525" s="413"/>
      <c r="AF525" s="413"/>
      <c r="AG525" s="413"/>
    </row>
    <row r="526" spans="1:33" ht="11.25" customHeight="1">
      <c r="A526" s="413"/>
      <c r="B526" s="413"/>
      <c r="C526" s="413"/>
      <c r="D526" s="413"/>
      <c r="E526" s="413"/>
      <c r="F526" s="413"/>
      <c r="G526" s="413"/>
      <c r="H526" s="413"/>
      <c r="I526" s="413"/>
      <c r="J526" s="413"/>
      <c r="K526" s="413"/>
      <c r="L526" s="413"/>
      <c r="M526" s="413"/>
      <c r="N526" s="413"/>
      <c r="O526" s="413"/>
      <c r="P526" s="413"/>
      <c r="Q526" s="413"/>
      <c r="R526" s="413"/>
      <c r="S526" s="413"/>
      <c r="T526" s="413"/>
      <c r="U526" s="413"/>
      <c r="V526" s="413"/>
      <c r="W526" s="413"/>
      <c r="X526" s="413"/>
      <c r="Y526" s="413"/>
      <c r="Z526" s="413"/>
      <c r="AA526" s="413"/>
      <c r="AB526" s="413"/>
      <c r="AC526" s="413"/>
      <c r="AD526" s="413"/>
      <c r="AE526" s="413"/>
      <c r="AF526" s="413"/>
      <c r="AG526" s="413"/>
    </row>
    <row r="527" spans="1:33" ht="11.25" customHeight="1">
      <c r="A527" s="413"/>
      <c r="B527" s="413"/>
      <c r="C527" s="413"/>
      <c r="D527" s="413"/>
      <c r="E527" s="413"/>
      <c r="F527" s="413"/>
      <c r="G527" s="413"/>
      <c r="H527" s="413"/>
      <c r="I527" s="413"/>
      <c r="J527" s="413"/>
      <c r="K527" s="413"/>
      <c r="L527" s="413"/>
      <c r="M527" s="413"/>
      <c r="N527" s="413"/>
      <c r="O527" s="413"/>
      <c r="P527" s="413"/>
      <c r="Q527" s="413"/>
      <c r="R527" s="413"/>
      <c r="S527" s="413"/>
      <c r="T527" s="413"/>
      <c r="U527" s="413"/>
      <c r="V527" s="413"/>
      <c r="W527" s="413"/>
      <c r="X527" s="413"/>
      <c r="Y527" s="413"/>
      <c r="Z527" s="413"/>
      <c r="AA527" s="413"/>
      <c r="AB527" s="413"/>
      <c r="AC527" s="413"/>
      <c r="AD527" s="413"/>
      <c r="AE527" s="413"/>
      <c r="AF527" s="413"/>
      <c r="AG527" s="413"/>
    </row>
    <row r="528" spans="1:33" ht="11.25" customHeight="1">
      <c r="A528" s="413"/>
      <c r="B528" s="413"/>
      <c r="C528" s="413"/>
      <c r="D528" s="413"/>
      <c r="E528" s="413"/>
      <c r="F528" s="413"/>
      <c r="G528" s="413"/>
      <c r="H528" s="413"/>
      <c r="I528" s="413"/>
      <c r="J528" s="413"/>
      <c r="K528" s="413"/>
      <c r="L528" s="413"/>
      <c r="M528" s="413"/>
      <c r="N528" s="413"/>
      <c r="O528" s="413"/>
      <c r="P528" s="413"/>
      <c r="Q528" s="413"/>
      <c r="R528" s="413"/>
      <c r="S528" s="413"/>
      <c r="T528" s="413"/>
      <c r="U528" s="413"/>
      <c r="V528" s="413"/>
      <c r="W528" s="413"/>
      <c r="X528" s="413"/>
      <c r="Y528" s="413"/>
      <c r="Z528" s="413"/>
      <c r="AA528" s="413"/>
      <c r="AB528" s="413"/>
      <c r="AC528" s="413"/>
      <c r="AD528" s="413"/>
      <c r="AE528" s="413"/>
      <c r="AF528" s="413"/>
      <c r="AG528" s="413"/>
    </row>
    <row r="529" spans="1:33" ht="11.25" customHeight="1">
      <c r="A529" s="413"/>
      <c r="B529" s="413"/>
      <c r="C529" s="413"/>
      <c r="D529" s="413"/>
      <c r="E529" s="413"/>
      <c r="F529" s="413"/>
      <c r="G529" s="413"/>
      <c r="H529" s="413"/>
      <c r="I529" s="413"/>
      <c r="J529" s="413"/>
      <c r="K529" s="413"/>
      <c r="L529" s="413"/>
      <c r="M529" s="413"/>
      <c r="N529" s="413"/>
      <c r="O529" s="413"/>
      <c r="P529" s="413"/>
      <c r="Q529" s="413"/>
      <c r="R529" s="413"/>
      <c r="S529" s="413"/>
      <c r="T529" s="413"/>
      <c r="U529" s="413"/>
      <c r="V529" s="413"/>
      <c r="W529" s="413"/>
      <c r="X529" s="413"/>
      <c r="Y529" s="413"/>
      <c r="Z529" s="413"/>
      <c r="AA529" s="413"/>
      <c r="AB529" s="413"/>
      <c r="AC529" s="413"/>
      <c r="AD529" s="413"/>
      <c r="AE529" s="413"/>
      <c r="AF529" s="413"/>
      <c r="AG529" s="413"/>
    </row>
    <row r="530" spans="1:33" ht="11.25" customHeight="1">
      <c r="A530" s="413"/>
      <c r="B530" s="413"/>
      <c r="C530" s="413"/>
      <c r="D530" s="413"/>
      <c r="E530" s="413"/>
      <c r="F530" s="413"/>
      <c r="G530" s="413"/>
      <c r="H530" s="413"/>
      <c r="I530" s="413"/>
      <c r="J530" s="413"/>
      <c r="K530" s="413"/>
      <c r="L530" s="413"/>
      <c r="M530" s="413"/>
      <c r="N530" s="413"/>
      <c r="O530" s="413"/>
      <c r="P530" s="413"/>
      <c r="Q530" s="413"/>
      <c r="R530" s="413"/>
      <c r="S530" s="413"/>
      <c r="T530" s="413"/>
      <c r="U530" s="413"/>
      <c r="V530" s="413"/>
      <c r="W530" s="413"/>
      <c r="X530" s="413"/>
      <c r="Y530" s="413"/>
      <c r="Z530" s="413"/>
      <c r="AA530" s="413"/>
      <c r="AB530" s="413"/>
      <c r="AC530" s="413"/>
      <c r="AD530" s="413"/>
      <c r="AE530" s="413"/>
      <c r="AF530" s="413"/>
      <c r="AG530" s="413"/>
    </row>
    <row r="531" spans="1:33" ht="11.25" customHeight="1">
      <c r="A531" s="413"/>
      <c r="B531" s="413"/>
      <c r="C531" s="413"/>
      <c r="D531" s="413"/>
      <c r="E531" s="413"/>
      <c r="F531" s="413"/>
      <c r="G531" s="413"/>
      <c r="H531" s="413"/>
      <c r="I531" s="413"/>
      <c r="J531" s="413"/>
      <c r="K531" s="413"/>
      <c r="L531" s="413"/>
      <c r="M531" s="413"/>
      <c r="N531" s="413"/>
      <c r="O531" s="413"/>
      <c r="P531" s="413"/>
      <c r="Q531" s="413"/>
      <c r="R531" s="413"/>
      <c r="S531" s="413"/>
      <c r="T531" s="413"/>
      <c r="U531" s="413"/>
      <c r="V531" s="413"/>
      <c r="W531" s="413"/>
      <c r="X531" s="413"/>
      <c r="Y531" s="413"/>
      <c r="Z531" s="413"/>
      <c r="AA531" s="413"/>
      <c r="AB531" s="413"/>
      <c r="AC531" s="413"/>
      <c r="AD531" s="413"/>
      <c r="AE531" s="413"/>
      <c r="AF531" s="413"/>
      <c r="AG531" s="413"/>
    </row>
    <row r="532" spans="1:33" ht="11.25" customHeight="1">
      <c r="A532" s="413"/>
      <c r="B532" s="413"/>
      <c r="C532" s="413"/>
      <c r="D532" s="413"/>
      <c r="E532" s="413"/>
      <c r="F532" s="413"/>
      <c r="G532" s="413"/>
      <c r="H532" s="413"/>
      <c r="I532" s="413"/>
      <c r="J532" s="413"/>
      <c r="K532" s="413"/>
      <c r="L532" s="413"/>
      <c r="M532" s="413"/>
      <c r="N532" s="413"/>
      <c r="O532" s="413"/>
      <c r="P532" s="413"/>
      <c r="Q532" s="413"/>
      <c r="R532" s="413"/>
      <c r="S532" s="413"/>
      <c r="T532" s="413"/>
      <c r="U532" s="413"/>
      <c r="V532" s="413"/>
      <c r="W532" s="413"/>
      <c r="X532" s="413"/>
      <c r="Y532" s="413"/>
      <c r="Z532" s="413"/>
      <c r="AA532" s="413"/>
      <c r="AB532" s="413"/>
      <c r="AC532" s="413"/>
      <c r="AD532" s="413"/>
      <c r="AE532" s="413"/>
      <c r="AF532" s="413"/>
      <c r="AG532" s="413"/>
    </row>
    <row r="533" spans="1:33" ht="11.25" customHeight="1">
      <c r="A533" s="413"/>
      <c r="B533" s="413"/>
      <c r="C533" s="413"/>
      <c r="D533" s="413"/>
      <c r="E533" s="413"/>
      <c r="F533" s="413"/>
      <c r="G533" s="413"/>
      <c r="H533" s="413"/>
      <c r="I533" s="413"/>
      <c r="J533" s="413"/>
      <c r="K533" s="413"/>
      <c r="L533" s="413"/>
      <c r="M533" s="413"/>
      <c r="N533" s="413"/>
      <c r="O533" s="413"/>
      <c r="P533" s="413"/>
      <c r="Q533" s="413"/>
      <c r="R533" s="413"/>
      <c r="S533" s="413"/>
      <c r="T533" s="413"/>
      <c r="U533" s="413"/>
      <c r="V533" s="413"/>
      <c r="W533" s="413"/>
      <c r="X533" s="413"/>
      <c r="Y533" s="413"/>
      <c r="Z533" s="413"/>
      <c r="AA533" s="413"/>
      <c r="AB533" s="413"/>
      <c r="AC533" s="413"/>
      <c r="AD533" s="413"/>
      <c r="AE533" s="413"/>
      <c r="AF533" s="413"/>
      <c r="AG533" s="413"/>
    </row>
    <row r="534" spans="1:33" ht="11.25" customHeight="1">
      <c r="A534" s="413"/>
      <c r="B534" s="413"/>
      <c r="C534" s="413"/>
      <c r="D534" s="413"/>
      <c r="E534" s="413"/>
      <c r="F534" s="413"/>
      <c r="G534" s="413"/>
      <c r="H534" s="413"/>
      <c r="I534" s="413"/>
      <c r="J534" s="413"/>
      <c r="K534" s="413"/>
      <c r="L534" s="413"/>
      <c r="M534" s="413"/>
      <c r="N534" s="413"/>
      <c r="O534" s="413"/>
      <c r="P534" s="413"/>
      <c r="Q534" s="413"/>
      <c r="R534" s="413"/>
      <c r="S534" s="413"/>
      <c r="T534" s="413"/>
      <c r="U534" s="413"/>
      <c r="V534" s="413"/>
      <c r="W534" s="413"/>
      <c r="X534" s="413"/>
      <c r="Y534" s="413"/>
      <c r="Z534" s="413"/>
      <c r="AA534" s="413"/>
      <c r="AB534" s="413"/>
      <c r="AC534" s="413"/>
      <c r="AD534" s="413"/>
      <c r="AE534" s="413"/>
      <c r="AF534" s="413"/>
      <c r="AG534" s="413"/>
    </row>
    <row r="535" spans="1:33" ht="11.25" customHeight="1">
      <c r="A535" s="413"/>
      <c r="B535" s="413"/>
      <c r="C535" s="413"/>
      <c r="D535" s="413"/>
      <c r="E535" s="413"/>
      <c r="F535" s="413"/>
      <c r="G535" s="413"/>
      <c r="H535" s="413"/>
      <c r="I535" s="413"/>
      <c r="J535" s="413"/>
      <c r="K535" s="413"/>
      <c r="L535" s="413"/>
      <c r="M535" s="413"/>
      <c r="N535" s="413"/>
      <c r="O535" s="413"/>
      <c r="P535" s="413"/>
      <c r="Q535" s="413"/>
      <c r="R535" s="413"/>
      <c r="S535" s="413"/>
      <c r="T535" s="413"/>
      <c r="U535" s="413"/>
      <c r="V535" s="413"/>
      <c r="W535" s="413"/>
      <c r="X535" s="413"/>
      <c r="Y535" s="413"/>
      <c r="Z535" s="413"/>
      <c r="AA535" s="413"/>
      <c r="AB535" s="413"/>
      <c r="AC535" s="413"/>
      <c r="AD535" s="413"/>
      <c r="AE535" s="413"/>
      <c r="AF535" s="413"/>
      <c r="AG535" s="413"/>
    </row>
    <row r="536" spans="1:33" ht="11.25" customHeight="1">
      <c r="A536" s="413"/>
      <c r="B536" s="413"/>
      <c r="C536" s="413"/>
      <c r="D536" s="413"/>
      <c r="E536" s="413"/>
      <c r="F536" s="413"/>
      <c r="G536" s="413"/>
      <c r="H536" s="413"/>
      <c r="I536" s="413"/>
      <c r="J536" s="413"/>
      <c r="K536" s="413"/>
      <c r="L536" s="413"/>
      <c r="M536" s="413"/>
      <c r="N536" s="413"/>
      <c r="O536" s="413"/>
      <c r="P536" s="413"/>
      <c r="Q536" s="413"/>
      <c r="R536" s="413"/>
      <c r="S536" s="413"/>
      <c r="T536" s="413"/>
      <c r="U536" s="413"/>
      <c r="V536" s="413"/>
      <c r="W536" s="413"/>
      <c r="X536" s="413"/>
      <c r="Y536" s="413"/>
      <c r="Z536" s="413"/>
      <c r="AA536" s="413"/>
      <c r="AB536" s="413"/>
      <c r="AC536" s="413"/>
      <c r="AD536" s="413"/>
      <c r="AE536" s="413"/>
      <c r="AF536" s="413"/>
      <c r="AG536" s="413"/>
    </row>
    <row r="537" spans="1:33" ht="11.25" customHeight="1">
      <c r="A537" s="413"/>
      <c r="B537" s="413"/>
      <c r="C537" s="413"/>
      <c r="D537" s="413"/>
      <c r="E537" s="413"/>
      <c r="F537" s="413"/>
      <c r="G537" s="413"/>
      <c r="H537" s="413"/>
      <c r="I537" s="413"/>
      <c r="J537" s="413"/>
      <c r="K537" s="413"/>
      <c r="L537" s="413"/>
      <c r="M537" s="413"/>
      <c r="N537" s="413"/>
      <c r="O537" s="413"/>
      <c r="P537" s="413"/>
      <c r="Q537" s="413"/>
      <c r="R537" s="413"/>
      <c r="S537" s="413"/>
      <c r="T537" s="413"/>
      <c r="U537" s="413"/>
      <c r="V537" s="413"/>
      <c r="W537" s="413"/>
      <c r="X537" s="413"/>
      <c r="Y537" s="413"/>
      <c r="Z537" s="413"/>
      <c r="AA537" s="413"/>
      <c r="AB537" s="413"/>
      <c r="AC537" s="413"/>
      <c r="AD537" s="413"/>
      <c r="AE537" s="413"/>
      <c r="AF537" s="413"/>
      <c r="AG537" s="413"/>
    </row>
    <row r="538" spans="1:33" ht="11.25" customHeight="1">
      <c r="A538" s="413"/>
      <c r="B538" s="413"/>
      <c r="C538" s="413"/>
      <c r="D538" s="413"/>
      <c r="E538" s="413"/>
      <c r="F538" s="413"/>
      <c r="G538" s="413"/>
      <c r="H538" s="413"/>
      <c r="I538" s="413"/>
      <c r="J538" s="413"/>
      <c r="K538" s="413"/>
      <c r="L538" s="413"/>
      <c r="M538" s="413"/>
      <c r="N538" s="413"/>
      <c r="O538" s="413"/>
      <c r="P538" s="413"/>
      <c r="Q538" s="413"/>
      <c r="R538" s="413"/>
      <c r="S538" s="413"/>
      <c r="T538" s="413"/>
      <c r="U538" s="413"/>
      <c r="V538" s="413"/>
      <c r="W538" s="413"/>
      <c r="X538" s="413"/>
      <c r="Y538" s="413"/>
      <c r="Z538" s="413"/>
      <c r="AA538" s="413"/>
      <c r="AB538" s="413"/>
      <c r="AC538" s="413"/>
      <c r="AD538" s="413"/>
      <c r="AE538" s="413"/>
      <c r="AF538" s="413"/>
      <c r="AG538" s="413"/>
    </row>
    <row r="539" spans="1:33" ht="11.25" customHeight="1">
      <c r="A539" s="413"/>
      <c r="B539" s="413"/>
      <c r="C539" s="413"/>
      <c r="D539" s="413"/>
      <c r="E539" s="413"/>
      <c r="F539" s="413"/>
      <c r="G539" s="413"/>
      <c r="H539" s="413"/>
      <c r="I539" s="413"/>
      <c r="J539" s="413"/>
      <c r="K539" s="413"/>
      <c r="L539" s="413"/>
      <c r="M539" s="413"/>
      <c r="N539" s="413"/>
      <c r="O539" s="413"/>
      <c r="P539" s="413"/>
      <c r="Q539" s="413"/>
      <c r="R539" s="413"/>
      <c r="S539" s="413"/>
      <c r="T539" s="413"/>
      <c r="U539" s="413"/>
      <c r="V539" s="413"/>
      <c r="W539" s="413"/>
      <c r="X539" s="413"/>
      <c r="Y539" s="413"/>
      <c r="Z539" s="413"/>
      <c r="AA539" s="413"/>
      <c r="AB539" s="413"/>
      <c r="AC539" s="413"/>
      <c r="AD539" s="413"/>
      <c r="AE539" s="413"/>
      <c r="AF539" s="413"/>
      <c r="AG539" s="413"/>
    </row>
    <row r="540" spans="1:33" ht="11.25" customHeight="1">
      <c r="A540" s="413"/>
      <c r="B540" s="413"/>
      <c r="C540" s="413"/>
      <c r="D540" s="413"/>
      <c r="E540" s="413"/>
      <c r="F540" s="413"/>
      <c r="G540" s="413"/>
      <c r="H540" s="413"/>
      <c r="I540" s="413"/>
      <c r="J540" s="413"/>
      <c r="K540" s="413"/>
      <c r="L540" s="413"/>
      <c r="M540" s="413"/>
      <c r="N540" s="413"/>
      <c r="O540" s="413"/>
      <c r="P540" s="413"/>
      <c r="Q540" s="413"/>
      <c r="R540" s="413"/>
      <c r="S540" s="413"/>
      <c r="T540" s="413"/>
      <c r="U540" s="413"/>
      <c r="V540" s="413"/>
      <c r="W540" s="413"/>
      <c r="X540" s="413"/>
      <c r="Y540" s="413"/>
      <c r="Z540" s="413"/>
      <c r="AA540" s="413"/>
      <c r="AB540" s="413"/>
      <c r="AC540" s="413"/>
      <c r="AD540" s="413"/>
      <c r="AE540" s="413"/>
      <c r="AF540" s="413"/>
      <c r="AG540" s="413"/>
    </row>
    <row r="541" spans="1:33" ht="11.25" customHeight="1">
      <c r="A541" s="413"/>
      <c r="B541" s="413"/>
      <c r="C541" s="413"/>
      <c r="D541" s="413"/>
      <c r="E541" s="413"/>
      <c r="F541" s="413"/>
      <c r="G541" s="413"/>
      <c r="H541" s="413"/>
      <c r="I541" s="413"/>
      <c r="J541" s="413"/>
      <c r="K541" s="413"/>
      <c r="L541" s="413"/>
      <c r="M541" s="413"/>
      <c r="N541" s="413"/>
      <c r="O541" s="413"/>
      <c r="P541" s="413"/>
      <c r="Q541" s="413"/>
      <c r="R541" s="413"/>
      <c r="S541" s="413"/>
      <c r="T541" s="413"/>
      <c r="U541" s="413"/>
      <c r="V541" s="413"/>
      <c r="W541" s="413"/>
      <c r="X541" s="413"/>
      <c r="Y541" s="413"/>
      <c r="Z541" s="413"/>
      <c r="AA541" s="413"/>
      <c r="AB541" s="413"/>
      <c r="AC541" s="413"/>
      <c r="AD541" s="413"/>
      <c r="AE541" s="413"/>
      <c r="AF541" s="413"/>
      <c r="AG541" s="413"/>
    </row>
    <row r="542" spans="1:33" ht="11.25" customHeight="1">
      <c r="A542" s="413"/>
      <c r="B542" s="413"/>
      <c r="C542" s="413"/>
      <c r="D542" s="413"/>
      <c r="E542" s="413"/>
      <c r="F542" s="413"/>
      <c r="G542" s="413"/>
      <c r="H542" s="413"/>
      <c r="I542" s="413"/>
      <c r="J542" s="413"/>
      <c r="K542" s="413"/>
      <c r="L542" s="413"/>
      <c r="M542" s="413"/>
      <c r="N542" s="413"/>
      <c r="O542" s="413"/>
      <c r="P542" s="413"/>
      <c r="Q542" s="413"/>
      <c r="R542" s="413"/>
      <c r="S542" s="413"/>
      <c r="T542" s="413"/>
      <c r="U542" s="413"/>
      <c r="V542" s="413"/>
      <c r="W542" s="413"/>
      <c r="X542" s="413"/>
      <c r="Y542" s="413"/>
      <c r="Z542" s="413"/>
      <c r="AA542" s="413"/>
      <c r="AB542" s="413"/>
      <c r="AC542" s="413"/>
      <c r="AD542" s="413"/>
      <c r="AE542" s="413"/>
      <c r="AF542" s="413"/>
      <c r="AG542" s="413"/>
    </row>
    <row r="543" spans="1:33" ht="11.25" customHeight="1">
      <c r="A543" s="413"/>
      <c r="B543" s="413"/>
      <c r="C543" s="413"/>
      <c r="D543" s="413"/>
      <c r="E543" s="413"/>
      <c r="F543" s="413"/>
      <c r="G543" s="413"/>
      <c r="H543" s="413"/>
      <c r="I543" s="413"/>
      <c r="J543" s="413"/>
      <c r="K543" s="413"/>
      <c r="L543" s="413"/>
      <c r="M543" s="413"/>
      <c r="N543" s="413"/>
      <c r="O543" s="413"/>
      <c r="P543" s="413"/>
      <c r="Q543" s="413"/>
      <c r="R543" s="413"/>
      <c r="S543" s="413"/>
      <c r="T543" s="413"/>
      <c r="U543" s="413"/>
      <c r="V543" s="413"/>
      <c r="W543" s="413"/>
      <c r="X543" s="413"/>
      <c r="Y543" s="413"/>
      <c r="Z543" s="413"/>
      <c r="AA543" s="413"/>
      <c r="AB543" s="413"/>
      <c r="AC543" s="413"/>
      <c r="AD543" s="413"/>
      <c r="AE543" s="413"/>
      <c r="AF543" s="413"/>
      <c r="AG543" s="413"/>
    </row>
    <row r="544" spans="1:33" ht="11.25" customHeight="1">
      <c r="A544" s="413"/>
      <c r="B544" s="413"/>
      <c r="C544" s="413"/>
      <c r="D544" s="413"/>
      <c r="E544" s="413"/>
      <c r="F544" s="413"/>
      <c r="G544" s="413"/>
      <c r="H544" s="413"/>
      <c r="I544" s="413"/>
      <c r="J544" s="413"/>
      <c r="K544" s="413"/>
      <c r="L544" s="413"/>
      <c r="M544" s="413"/>
      <c r="N544" s="413"/>
      <c r="O544" s="413"/>
      <c r="P544" s="413"/>
      <c r="Q544" s="413"/>
      <c r="R544" s="413"/>
      <c r="S544" s="413"/>
      <c r="T544" s="413"/>
      <c r="U544" s="413"/>
      <c r="V544" s="413"/>
      <c r="W544" s="413"/>
      <c r="X544" s="413"/>
      <c r="Y544" s="413"/>
      <c r="Z544" s="413"/>
      <c r="AA544" s="413"/>
      <c r="AB544" s="413"/>
      <c r="AC544" s="413"/>
      <c r="AD544" s="413"/>
      <c r="AE544" s="413"/>
      <c r="AF544" s="413"/>
      <c r="AG544" s="413"/>
    </row>
    <row r="545" spans="1:33" ht="11.25" customHeight="1">
      <c r="A545" s="413"/>
      <c r="B545" s="413"/>
      <c r="C545" s="413"/>
      <c r="D545" s="413"/>
      <c r="E545" s="413"/>
      <c r="F545" s="413"/>
      <c r="G545" s="413"/>
      <c r="H545" s="413"/>
      <c r="I545" s="413"/>
      <c r="J545" s="413"/>
      <c r="K545" s="413"/>
      <c r="L545" s="413"/>
      <c r="M545" s="413"/>
      <c r="N545" s="413"/>
      <c r="O545" s="413"/>
      <c r="P545" s="413"/>
      <c r="Q545" s="413"/>
      <c r="R545" s="413"/>
      <c r="S545" s="413"/>
      <c r="T545" s="413"/>
      <c r="U545" s="413"/>
      <c r="V545" s="413"/>
      <c r="W545" s="413"/>
      <c r="X545" s="413"/>
      <c r="Y545" s="413"/>
      <c r="Z545" s="413"/>
      <c r="AA545" s="413"/>
      <c r="AB545" s="413"/>
      <c r="AC545" s="413"/>
      <c r="AD545" s="413"/>
      <c r="AE545" s="413"/>
      <c r="AF545" s="413"/>
      <c r="AG545" s="413"/>
    </row>
    <row r="546" spans="1:33" ht="11.25" customHeight="1">
      <c r="A546" s="413"/>
      <c r="B546" s="413"/>
      <c r="C546" s="413"/>
      <c r="D546" s="413"/>
      <c r="E546" s="413"/>
      <c r="F546" s="413"/>
      <c r="G546" s="413"/>
      <c r="H546" s="413"/>
      <c r="I546" s="413"/>
      <c r="J546" s="413"/>
      <c r="K546" s="413"/>
      <c r="L546" s="413"/>
      <c r="M546" s="413"/>
      <c r="N546" s="413"/>
      <c r="O546" s="413"/>
      <c r="P546" s="413"/>
      <c r="Q546" s="413"/>
      <c r="R546" s="413"/>
      <c r="S546" s="413"/>
      <c r="T546" s="413"/>
      <c r="U546" s="413"/>
      <c r="V546" s="413"/>
      <c r="W546" s="413"/>
      <c r="X546" s="413"/>
      <c r="Y546" s="413"/>
      <c r="Z546" s="413"/>
      <c r="AA546" s="413"/>
      <c r="AB546" s="413"/>
      <c r="AC546" s="413"/>
      <c r="AD546" s="413"/>
      <c r="AE546" s="413"/>
      <c r="AF546" s="413"/>
      <c r="AG546" s="413"/>
    </row>
    <row r="547" spans="1:33" ht="11.25" customHeight="1">
      <c r="A547" s="413"/>
      <c r="B547" s="413"/>
      <c r="C547" s="413"/>
      <c r="D547" s="413"/>
      <c r="E547" s="413"/>
      <c r="F547" s="413"/>
      <c r="G547" s="413"/>
      <c r="H547" s="413"/>
      <c r="I547" s="413"/>
      <c r="J547" s="413"/>
      <c r="K547" s="413"/>
      <c r="L547" s="413"/>
      <c r="M547" s="413"/>
      <c r="N547" s="413"/>
      <c r="O547" s="413"/>
      <c r="P547" s="413"/>
      <c r="Q547" s="413"/>
      <c r="R547" s="413"/>
      <c r="S547" s="413"/>
      <c r="T547" s="413"/>
      <c r="U547" s="413"/>
      <c r="V547" s="413"/>
      <c r="W547" s="413"/>
      <c r="X547" s="413"/>
      <c r="Y547" s="413"/>
      <c r="Z547" s="413"/>
      <c r="AA547" s="413"/>
      <c r="AB547" s="413"/>
      <c r="AC547" s="413"/>
      <c r="AD547" s="413"/>
      <c r="AE547" s="413"/>
      <c r="AF547" s="413"/>
      <c r="AG547" s="413"/>
    </row>
    <row r="548" spans="1:33" ht="11.25" customHeight="1">
      <c r="A548" s="413"/>
      <c r="B548" s="413"/>
      <c r="C548" s="413"/>
      <c r="D548" s="413"/>
      <c r="E548" s="413"/>
      <c r="F548" s="413"/>
      <c r="G548" s="413"/>
      <c r="H548" s="413"/>
      <c r="I548" s="413"/>
      <c r="J548" s="413"/>
      <c r="K548" s="413"/>
      <c r="L548" s="413"/>
      <c r="M548" s="413"/>
      <c r="N548" s="413"/>
      <c r="O548" s="413"/>
      <c r="P548" s="413"/>
      <c r="Q548" s="413"/>
      <c r="R548" s="413"/>
      <c r="S548" s="413"/>
      <c r="T548" s="413"/>
      <c r="U548" s="413"/>
      <c r="V548" s="413"/>
      <c r="W548" s="413"/>
      <c r="X548" s="413"/>
      <c r="Y548" s="413"/>
      <c r="Z548" s="413"/>
      <c r="AA548" s="413"/>
      <c r="AB548" s="413"/>
      <c r="AC548" s="413"/>
      <c r="AD548" s="413"/>
      <c r="AE548" s="413"/>
      <c r="AF548" s="413"/>
      <c r="AG548" s="413"/>
    </row>
    <row r="549" spans="1:33" ht="11.25" customHeight="1">
      <c r="A549" s="413"/>
      <c r="B549" s="413"/>
      <c r="C549" s="413"/>
      <c r="D549" s="413"/>
      <c r="E549" s="413"/>
      <c r="F549" s="413"/>
      <c r="G549" s="413"/>
      <c r="H549" s="413"/>
      <c r="I549" s="413"/>
      <c r="J549" s="413"/>
      <c r="K549" s="413"/>
      <c r="L549" s="413"/>
      <c r="M549" s="413"/>
      <c r="N549" s="413"/>
      <c r="O549" s="413"/>
      <c r="P549" s="413"/>
      <c r="Q549" s="413"/>
      <c r="R549" s="413"/>
      <c r="S549" s="413"/>
      <c r="T549" s="413"/>
      <c r="U549" s="413"/>
      <c r="V549" s="413"/>
      <c r="W549" s="413"/>
      <c r="X549" s="413"/>
      <c r="Y549" s="413"/>
      <c r="Z549" s="413"/>
      <c r="AA549" s="413"/>
      <c r="AB549" s="413"/>
      <c r="AC549" s="413"/>
      <c r="AD549" s="413"/>
      <c r="AE549" s="413"/>
      <c r="AF549" s="413"/>
      <c r="AG549" s="413"/>
    </row>
    <row r="550" spans="1:33" ht="11.25" customHeight="1">
      <c r="A550" s="413"/>
      <c r="B550" s="413"/>
      <c r="C550" s="413"/>
      <c r="D550" s="413"/>
      <c r="E550" s="413"/>
      <c r="F550" s="413"/>
      <c r="G550" s="413"/>
      <c r="H550" s="413"/>
      <c r="I550" s="413"/>
      <c r="J550" s="413"/>
      <c r="K550" s="413"/>
      <c r="L550" s="413"/>
      <c r="M550" s="413"/>
      <c r="N550" s="413"/>
      <c r="O550" s="413"/>
      <c r="P550" s="413"/>
      <c r="Q550" s="413"/>
      <c r="R550" s="413"/>
      <c r="S550" s="413"/>
      <c r="T550" s="413"/>
      <c r="U550" s="413"/>
      <c r="V550" s="413"/>
      <c r="W550" s="413"/>
      <c r="X550" s="413"/>
      <c r="Y550" s="413"/>
      <c r="Z550" s="413"/>
      <c r="AA550" s="413"/>
      <c r="AB550" s="413"/>
      <c r="AC550" s="413"/>
      <c r="AD550" s="413"/>
      <c r="AE550" s="413"/>
      <c r="AF550" s="413"/>
      <c r="AG550" s="413"/>
    </row>
    <row r="551" spans="1:33" ht="11.25" customHeight="1">
      <c r="A551" s="413"/>
      <c r="B551" s="413"/>
      <c r="C551" s="413"/>
      <c r="D551" s="413"/>
      <c r="E551" s="413"/>
      <c r="F551" s="413"/>
      <c r="G551" s="413"/>
      <c r="H551" s="413"/>
      <c r="I551" s="413"/>
      <c r="J551" s="413"/>
      <c r="K551" s="413"/>
      <c r="L551" s="413"/>
      <c r="M551" s="413"/>
      <c r="N551" s="413"/>
      <c r="O551" s="413"/>
      <c r="P551" s="413"/>
      <c r="Q551" s="413"/>
      <c r="R551" s="413"/>
      <c r="S551" s="413"/>
      <c r="T551" s="413"/>
      <c r="U551" s="413"/>
      <c r="V551" s="413"/>
      <c r="W551" s="413"/>
      <c r="X551" s="413"/>
      <c r="Y551" s="413"/>
      <c r="Z551" s="413"/>
      <c r="AA551" s="413"/>
      <c r="AB551" s="413"/>
      <c r="AC551" s="413"/>
      <c r="AD551" s="413"/>
      <c r="AE551" s="413"/>
      <c r="AF551" s="413"/>
      <c r="AG551" s="413"/>
    </row>
    <row r="552" spans="1:33" ht="11.25" customHeight="1">
      <c r="A552" s="413"/>
      <c r="B552" s="413"/>
      <c r="C552" s="413"/>
      <c r="D552" s="413"/>
      <c r="E552" s="413"/>
      <c r="F552" s="413"/>
      <c r="G552" s="413"/>
      <c r="H552" s="413"/>
      <c r="I552" s="413"/>
      <c r="J552" s="413"/>
      <c r="K552" s="413"/>
      <c r="L552" s="413"/>
      <c r="M552" s="413"/>
      <c r="N552" s="413"/>
      <c r="O552" s="413"/>
      <c r="P552" s="413"/>
      <c r="Q552" s="413"/>
      <c r="R552" s="413"/>
      <c r="S552" s="413"/>
      <c r="T552" s="413"/>
      <c r="U552" s="413"/>
      <c r="V552" s="413"/>
      <c r="W552" s="413"/>
      <c r="X552" s="413"/>
      <c r="Y552" s="413"/>
      <c r="Z552" s="413"/>
      <c r="AA552" s="413"/>
      <c r="AB552" s="413"/>
      <c r="AC552" s="413"/>
      <c r="AD552" s="413"/>
      <c r="AE552" s="413"/>
      <c r="AF552" s="413"/>
      <c r="AG552" s="413"/>
    </row>
    <row r="553" spans="1:33" ht="11.25" customHeight="1">
      <c r="A553" s="413"/>
      <c r="B553" s="413"/>
      <c r="C553" s="413"/>
      <c r="D553" s="413"/>
      <c r="E553" s="413"/>
      <c r="F553" s="413"/>
      <c r="G553" s="413"/>
      <c r="H553" s="413"/>
      <c r="I553" s="413"/>
      <c r="J553" s="413"/>
      <c r="K553" s="413"/>
      <c r="L553" s="413"/>
      <c r="M553" s="413"/>
      <c r="N553" s="413"/>
      <c r="O553" s="413"/>
      <c r="P553" s="413"/>
      <c r="Q553" s="413"/>
      <c r="R553" s="413"/>
      <c r="S553" s="413"/>
      <c r="T553" s="413"/>
      <c r="U553" s="413"/>
      <c r="V553" s="413"/>
      <c r="W553" s="413"/>
      <c r="X553" s="413"/>
      <c r="Y553" s="413"/>
      <c r="Z553" s="413"/>
      <c r="AA553" s="413"/>
      <c r="AB553" s="413"/>
      <c r="AC553" s="413"/>
      <c r="AD553" s="413"/>
      <c r="AE553" s="413"/>
      <c r="AF553" s="413"/>
      <c r="AG553" s="413"/>
    </row>
    <row r="554" spans="1:33" ht="11.25" customHeight="1">
      <c r="A554" s="413"/>
      <c r="B554" s="413"/>
      <c r="C554" s="413"/>
      <c r="D554" s="413"/>
      <c r="E554" s="413"/>
      <c r="F554" s="413"/>
      <c r="G554" s="413"/>
      <c r="H554" s="413"/>
      <c r="I554" s="413"/>
      <c r="J554" s="413"/>
      <c r="K554" s="413"/>
      <c r="L554" s="413"/>
      <c r="M554" s="413"/>
      <c r="N554" s="413"/>
      <c r="O554" s="413"/>
      <c r="P554" s="413"/>
      <c r="Q554" s="413"/>
      <c r="R554" s="413"/>
      <c r="S554" s="413"/>
      <c r="T554" s="413"/>
      <c r="U554" s="413"/>
      <c r="V554" s="413"/>
      <c r="W554" s="413"/>
      <c r="X554" s="413"/>
      <c r="Y554" s="413"/>
      <c r="Z554" s="413"/>
      <c r="AA554" s="413"/>
      <c r="AB554" s="413"/>
      <c r="AC554" s="413"/>
      <c r="AD554" s="413"/>
      <c r="AE554" s="413"/>
      <c r="AF554" s="413"/>
      <c r="AG554" s="413"/>
    </row>
    <row r="555" spans="1:33" ht="11.25" customHeight="1">
      <c r="A555" s="413"/>
      <c r="B555" s="413"/>
      <c r="C555" s="413"/>
      <c r="D555" s="413"/>
      <c r="E555" s="413"/>
      <c r="F555" s="413"/>
      <c r="G555" s="413"/>
      <c r="H555" s="413"/>
      <c r="I555" s="413"/>
      <c r="J555" s="413"/>
      <c r="K555" s="413"/>
      <c r="L555" s="413"/>
      <c r="M555" s="413"/>
      <c r="N555" s="413"/>
      <c r="O555" s="413"/>
      <c r="P555" s="413"/>
      <c r="Q555" s="413"/>
      <c r="R555" s="413"/>
      <c r="S555" s="413"/>
      <c r="T555" s="413"/>
      <c r="U555" s="413"/>
      <c r="V555" s="413"/>
      <c r="W555" s="413"/>
      <c r="X555" s="413"/>
      <c r="Y555" s="413"/>
      <c r="Z555" s="413"/>
      <c r="AA555" s="413"/>
      <c r="AB555" s="413"/>
      <c r="AC555" s="413"/>
      <c r="AD555" s="413"/>
      <c r="AE555" s="413"/>
      <c r="AF555" s="413"/>
      <c r="AG555" s="413"/>
    </row>
    <row r="556" spans="1:33" ht="11.25" customHeight="1">
      <c r="A556" s="413"/>
      <c r="B556" s="413"/>
      <c r="C556" s="413"/>
      <c r="D556" s="413"/>
      <c r="E556" s="413"/>
      <c r="F556" s="413"/>
      <c r="G556" s="413"/>
      <c r="H556" s="413"/>
      <c r="I556" s="413"/>
      <c r="J556" s="413"/>
      <c r="K556" s="413"/>
      <c r="L556" s="413"/>
      <c r="M556" s="413"/>
      <c r="N556" s="413"/>
      <c r="O556" s="413"/>
      <c r="P556" s="413"/>
      <c r="Q556" s="413"/>
      <c r="R556" s="413"/>
      <c r="S556" s="413"/>
      <c r="T556" s="413"/>
      <c r="U556" s="413"/>
      <c r="V556" s="413"/>
      <c r="W556" s="413"/>
      <c r="X556" s="413"/>
      <c r="Y556" s="413"/>
      <c r="Z556" s="413"/>
      <c r="AA556" s="413"/>
      <c r="AB556" s="413"/>
      <c r="AC556" s="413"/>
      <c r="AD556" s="413"/>
      <c r="AE556" s="413"/>
      <c r="AF556" s="413"/>
      <c r="AG556" s="413"/>
    </row>
    <row r="557" spans="1:33" ht="11.25" customHeight="1">
      <c r="A557" s="413"/>
      <c r="B557" s="413"/>
      <c r="C557" s="413"/>
      <c r="D557" s="413"/>
      <c r="E557" s="413"/>
      <c r="F557" s="413"/>
      <c r="G557" s="413"/>
      <c r="H557" s="413"/>
      <c r="I557" s="413"/>
      <c r="J557" s="413"/>
      <c r="K557" s="413"/>
      <c r="L557" s="413"/>
      <c r="M557" s="413"/>
      <c r="N557" s="413"/>
      <c r="O557" s="413"/>
      <c r="P557" s="413"/>
      <c r="Q557" s="413"/>
      <c r="R557" s="413"/>
      <c r="S557" s="413"/>
      <c r="T557" s="413"/>
      <c r="U557" s="413"/>
      <c r="V557" s="413"/>
      <c r="W557" s="413"/>
      <c r="X557" s="413"/>
      <c r="Y557" s="413"/>
      <c r="Z557" s="413"/>
      <c r="AA557" s="413"/>
      <c r="AB557" s="413"/>
      <c r="AC557" s="413"/>
      <c r="AD557" s="413"/>
      <c r="AE557" s="413"/>
      <c r="AF557" s="413"/>
      <c r="AG557" s="413"/>
    </row>
    <row r="558" spans="1:33" ht="11.25" customHeight="1">
      <c r="A558" s="413"/>
      <c r="B558" s="413"/>
      <c r="C558" s="413"/>
      <c r="D558" s="413"/>
      <c r="E558" s="413"/>
      <c r="F558" s="413"/>
      <c r="G558" s="413"/>
      <c r="H558" s="413"/>
      <c r="I558" s="413"/>
      <c r="J558" s="413"/>
      <c r="K558" s="413"/>
      <c r="L558" s="413"/>
      <c r="M558" s="413"/>
      <c r="N558" s="413"/>
      <c r="O558" s="413"/>
      <c r="P558" s="413"/>
      <c r="Q558" s="413"/>
      <c r="R558" s="413"/>
      <c r="S558" s="413"/>
      <c r="T558" s="413"/>
      <c r="U558" s="413"/>
      <c r="V558" s="413"/>
      <c r="W558" s="413"/>
      <c r="X558" s="413"/>
      <c r="Y558" s="413"/>
      <c r="Z558" s="413"/>
      <c r="AA558" s="413"/>
      <c r="AB558" s="413"/>
      <c r="AC558" s="413"/>
      <c r="AD558" s="413"/>
      <c r="AE558" s="413"/>
      <c r="AF558" s="413"/>
      <c r="AG558" s="413"/>
    </row>
    <row r="559" spans="1:33" ht="11.25" customHeight="1">
      <c r="A559" s="413"/>
      <c r="B559" s="413"/>
      <c r="C559" s="413"/>
      <c r="D559" s="413"/>
      <c r="E559" s="413"/>
      <c r="F559" s="413"/>
      <c r="G559" s="413"/>
      <c r="H559" s="413"/>
      <c r="I559" s="413"/>
      <c r="J559" s="413"/>
      <c r="K559" s="413"/>
      <c r="L559" s="413"/>
      <c r="M559" s="413"/>
      <c r="N559" s="413"/>
      <c r="O559" s="413"/>
      <c r="P559" s="413"/>
      <c r="Q559" s="413"/>
      <c r="R559" s="413"/>
      <c r="S559" s="413"/>
      <c r="T559" s="413"/>
      <c r="U559" s="413"/>
      <c r="V559" s="413"/>
      <c r="W559" s="413"/>
      <c r="X559" s="413"/>
      <c r="Y559" s="413"/>
      <c r="Z559" s="413"/>
      <c r="AA559" s="413"/>
      <c r="AB559" s="413"/>
      <c r="AC559" s="413"/>
      <c r="AD559" s="413"/>
      <c r="AE559" s="413"/>
      <c r="AF559" s="413"/>
      <c r="AG559" s="413"/>
    </row>
    <row r="560" spans="1:33" ht="11.25" customHeight="1">
      <c r="A560" s="413"/>
      <c r="B560" s="413"/>
      <c r="C560" s="413"/>
      <c r="D560" s="413"/>
      <c r="E560" s="413"/>
      <c r="F560" s="413"/>
      <c r="G560" s="413"/>
      <c r="H560" s="413"/>
      <c r="I560" s="413"/>
      <c r="J560" s="413"/>
      <c r="K560" s="413"/>
      <c r="L560" s="413"/>
      <c r="M560" s="413"/>
      <c r="N560" s="413"/>
      <c r="O560" s="413"/>
      <c r="P560" s="413"/>
      <c r="Q560" s="413"/>
      <c r="R560" s="413"/>
      <c r="S560" s="413"/>
      <c r="T560" s="413"/>
      <c r="U560" s="413"/>
      <c r="V560" s="413"/>
      <c r="W560" s="413"/>
      <c r="X560" s="413"/>
      <c r="Y560" s="413"/>
      <c r="Z560" s="413"/>
      <c r="AA560" s="413"/>
      <c r="AB560" s="413"/>
      <c r="AC560" s="413"/>
      <c r="AD560" s="413"/>
      <c r="AE560" s="413"/>
      <c r="AF560" s="413"/>
      <c r="AG560" s="413"/>
    </row>
    <row r="561" spans="1:33" ht="11.25" customHeight="1">
      <c r="A561" s="413"/>
      <c r="B561" s="413"/>
      <c r="C561" s="413"/>
      <c r="D561" s="413"/>
      <c r="E561" s="413"/>
      <c r="F561" s="413"/>
      <c r="G561" s="413"/>
      <c r="H561" s="413"/>
      <c r="I561" s="413"/>
      <c r="J561" s="413"/>
      <c r="K561" s="413"/>
      <c r="L561" s="413"/>
      <c r="M561" s="413"/>
      <c r="N561" s="413"/>
      <c r="O561" s="413"/>
      <c r="P561" s="413"/>
      <c r="Q561" s="413"/>
      <c r="R561" s="413"/>
      <c r="S561" s="413"/>
      <c r="T561" s="413"/>
      <c r="U561" s="413"/>
      <c r="V561" s="413"/>
      <c r="W561" s="413"/>
      <c r="X561" s="413"/>
      <c r="Y561" s="413"/>
      <c r="Z561" s="413"/>
      <c r="AA561" s="413"/>
      <c r="AB561" s="413"/>
      <c r="AC561" s="413"/>
      <c r="AD561" s="413"/>
      <c r="AE561" s="413"/>
      <c r="AF561" s="413"/>
      <c r="AG561" s="413"/>
    </row>
    <row r="562" spans="1:33" ht="11.25" customHeight="1">
      <c r="A562" s="413"/>
      <c r="B562" s="413"/>
      <c r="C562" s="413"/>
      <c r="D562" s="413"/>
      <c r="E562" s="413"/>
      <c r="F562" s="413"/>
      <c r="G562" s="413"/>
      <c r="H562" s="413"/>
      <c r="I562" s="413"/>
      <c r="J562" s="413"/>
      <c r="K562" s="413"/>
      <c r="L562" s="413"/>
      <c r="M562" s="413"/>
      <c r="N562" s="413"/>
      <c r="O562" s="413"/>
      <c r="P562" s="413"/>
      <c r="Q562" s="413"/>
      <c r="R562" s="413"/>
      <c r="S562" s="413"/>
      <c r="T562" s="413"/>
      <c r="U562" s="413"/>
      <c r="V562" s="413"/>
      <c r="W562" s="413"/>
      <c r="X562" s="413"/>
      <c r="Y562" s="413"/>
      <c r="Z562" s="413"/>
      <c r="AA562" s="413"/>
      <c r="AB562" s="413"/>
      <c r="AC562" s="413"/>
      <c r="AD562" s="413"/>
      <c r="AE562" s="413"/>
      <c r="AF562" s="413"/>
      <c r="AG562" s="413"/>
    </row>
    <row r="563" spans="1:33" ht="11.25" customHeight="1">
      <c r="A563" s="413"/>
      <c r="B563" s="413"/>
      <c r="C563" s="413"/>
      <c r="D563" s="413"/>
      <c r="E563" s="413"/>
      <c r="F563" s="413"/>
      <c r="G563" s="413"/>
      <c r="H563" s="413"/>
      <c r="I563" s="413"/>
      <c r="J563" s="413"/>
      <c r="K563" s="413"/>
      <c r="L563" s="413"/>
      <c r="M563" s="413"/>
      <c r="N563" s="413"/>
      <c r="O563" s="413"/>
      <c r="P563" s="413"/>
      <c r="Q563" s="413"/>
      <c r="R563" s="413"/>
      <c r="S563" s="413"/>
      <c r="T563" s="413"/>
      <c r="U563" s="413"/>
      <c r="V563" s="413"/>
      <c r="W563" s="413"/>
      <c r="X563" s="413"/>
      <c r="Y563" s="413"/>
      <c r="Z563" s="413"/>
      <c r="AA563" s="413"/>
      <c r="AB563" s="413"/>
      <c r="AC563" s="413"/>
      <c r="AD563" s="413"/>
      <c r="AE563" s="413"/>
      <c r="AF563" s="413"/>
      <c r="AG563" s="413"/>
    </row>
    <row r="564" spans="1:33" ht="11.25" customHeight="1">
      <c r="A564" s="413"/>
      <c r="B564" s="413"/>
      <c r="C564" s="413"/>
      <c r="D564" s="413"/>
      <c r="E564" s="413"/>
      <c r="F564" s="413"/>
      <c r="G564" s="413"/>
      <c r="H564" s="413"/>
      <c r="I564" s="413"/>
      <c r="J564" s="413"/>
      <c r="K564" s="413"/>
      <c r="L564" s="413"/>
      <c r="M564" s="413"/>
      <c r="N564" s="413"/>
      <c r="O564" s="413"/>
      <c r="P564" s="413"/>
      <c r="Q564" s="413"/>
      <c r="R564" s="413"/>
      <c r="S564" s="413"/>
      <c r="T564" s="413"/>
      <c r="U564" s="413"/>
      <c r="V564" s="413"/>
      <c r="W564" s="413"/>
      <c r="X564" s="413"/>
      <c r="Y564" s="413"/>
      <c r="Z564" s="413"/>
      <c r="AA564" s="413"/>
      <c r="AB564" s="413"/>
      <c r="AC564" s="413"/>
      <c r="AD564" s="413"/>
      <c r="AE564" s="413"/>
      <c r="AF564" s="413"/>
      <c r="AG564" s="413"/>
    </row>
    <row r="565" spans="1:33" ht="11.25" customHeight="1">
      <c r="A565" s="413"/>
      <c r="B565" s="413"/>
      <c r="C565" s="413"/>
      <c r="D565" s="413"/>
      <c r="E565" s="413"/>
      <c r="F565" s="413"/>
      <c r="G565" s="413"/>
      <c r="H565" s="413"/>
      <c r="I565" s="413"/>
      <c r="J565" s="413"/>
      <c r="K565" s="413"/>
      <c r="L565" s="413"/>
      <c r="M565" s="413"/>
      <c r="N565" s="413"/>
      <c r="O565" s="413"/>
      <c r="P565" s="413"/>
      <c r="Q565" s="413"/>
      <c r="R565" s="413"/>
      <c r="S565" s="413"/>
      <c r="T565" s="413"/>
      <c r="U565" s="413"/>
      <c r="V565" s="413"/>
      <c r="W565" s="413"/>
      <c r="X565" s="413"/>
      <c r="Y565" s="413"/>
      <c r="Z565" s="413"/>
      <c r="AA565" s="413"/>
      <c r="AB565" s="413"/>
      <c r="AC565" s="413"/>
      <c r="AD565" s="413"/>
      <c r="AE565" s="413"/>
      <c r="AF565" s="413"/>
      <c r="AG565" s="413"/>
    </row>
    <row r="566" spans="1:33" ht="11.25" customHeight="1">
      <c r="A566" s="413"/>
      <c r="B566" s="413"/>
      <c r="C566" s="413"/>
      <c r="D566" s="413"/>
      <c r="E566" s="413"/>
      <c r="F566" s="413"/>
      <c r="G566" s="413"/>
      <c r="H566" s="413"/>
      <c r="I566" s="413"/>
      <c r="J566" s="413"/>
      <c r="K566" s="413"/>
      <c r="L566" s="413"/>
      <c r="M566" s="413"/>
      <c r="N566" s="413"/>
      <c r="O566" s="413"/>
      <c r="P566" s="413"/>
      <c r="Q566" s="413"/>
      <c r="R566" s="413"/>
      <c r="S566" s="413"/>
      <c r="T566" s="413"/>
      <c r="U566" s="413"/>
      <c r="V566" s="413"/>
      <c r="W566" s="413"/>
      <c r="X566" s="413"/>
      <c r="Y566" s="413"/>
      <c r="Z566" s="413"/>
      <c r="AA566" s="413"/>
      <c r="AB566" s="413"/>
      <c r="AC566" s="413"/>
      <c r="AD566" s="413"/>
      <c r="AE566" s="413"/>
      <c r="AF566" s="413"/>
      <c r="AG566" s="413"/>
    </row>
    <row r="567" spans="1:33" ht="11.25" customHeight="1">
      <c r="A567" s="413"/>
      <c r="B567" s="413"/>
      <c r="C567" s="413"/>
      <c r="D567" s="413"/>
      <c r="E567" s="413"/>
      <c r="F567" s="413"/>
      <c r="G567" s="413"/>
      <c r="H567" s="413"/>
      <c r="I567" s="413"/>
      <c r="J567" s="413"/>
      <c r="K567" s="413"/>
      <c r="L567" s="413"/>
      <c r="M567" s="413"/>
      <c r="N567" s="413"/>
      <c r="O567" s="413"/>
      <c r="P567" s="413"/>
      <c r="Q567" s="413"/>
      <c r="R567" s="413"/>
      <c r="S567" s="413"/>
      <c r="T567" s="413"/>
      <c r="U567" s="413"/>
      <c r="V567" s="413"/>
      <c r="W567" s="413"/>
      <c r="X567" s="413"/>
      <c r="Y567" s="413"/>
      <c r="Z567" s="413"/>
      <c r="AA567" s="413"/>
      <c r="AB567" s="413"/>
      <c r="AC567" s="413"/>
      <c r="AD567" s="413"/>
      <c r="AE567" s="413"/>
      <c r="AF567" s="413"/>
      <c r="AG567" s="413"/>
    </row>
    <row r="568" spans="1:33" ht="11.25" customHeight="1">
      <c r="A568" s="413"/>
      <c r="B568" s="413"/>
      <c r="C568" s="413"/>
      <c r="D568" s="413"/>
      <c r="E568" s="413"/>
      <c r="F568" s="413"/>
      <c r="G568" s="413"/>
      <c r="H568" s="413"/>
      <c r="I568" s="413"/>
      <c r="J568" s="413"/>
      <c r="K568" s="413"/>
      <c r="L568" s="413"/>
      <c r="M568" s="413"/>
      <c r="N568" s="413"/>
      <c r="O568" s="413"/>
      <c r="P568" s="413"/>
      <c r="Q568" s="413"/>
      <c r="R568" s="413"/>
      <c r="S568" s="413"/>
      <c r="T568" s="413"/>
      <c r="U568" s="413"/>
      <c r="V568" s="413"/>
      <c r="W568" s="413"/>
      <c r="X568" s="413"/>
      <c r="Y568" s="413"/>
      <c r="Z568" s="413"/>
      <c r="AA568" s="413"/>
      <c r="AB568" s="413"/>
      <c r="AC568" s="413"/>
      <c r="AD568" s="413"/>
      <c r="AE568" s="413"/>
      <c r="AF568" s="413"/>
      <c r="AG568" s="413"/>
    </row>
    <row r="569" spans="1:33" ht="11.25" customHeight="1">
      <c r="A569" s="413"/>
      <c r="B569" s="413"/>
      <c r="C569" s="413"/>
      <c r="D569" s="413"/>
      <c r="E569" s="413"/>
      <c r="F569" s="413"/>
      <c r="G569" s="413"/>
      <c r="H569" s="413"/>
      <c r="I569" s="413"/>
      <c r="J569" s="413"/>
      <c r="K569" s="413"/>
      <c r="L569" s="413"/>
      <c r="M569" s="413"/>
      <c r="N569" s="413"/>
      <c r="O569" s="413"/>
      <c r="P569" s="413"/>
      <c r="Q569" s="413"/>
      <c r="R569" s="413"/>
      <c r="S569" s="413"/>
      <c r="T569" s="413"/>
      <c r="U569" s="413"/>
      <c r="V569" s="413"/>
      <c r="W569" s="413"/>
      <c r="X569" s="413"/>
      <c r="Y569" s="413"/>
      <c r="Z569" s="413"/>
      <c r="AA569" s="413"/>
      <c r="AB569" s="413"/>
      <c r="AC569" s="413"/>
      <c r="AD569" s="413"/>
      <c r="AE569" s="413"/>
      <c r="AF569" s="413"/>
      <c r="AG569" s="413"/>
    </row>
    <row r="570" spans="1:33" ht="11.25" customHeight="1">
      <c r="A570" s="413"/>
      <c r="B570" s="413"/>
      <c r="C570" s="413"/>
      <c r="D570" s="413"/>
      <c r="E570" s="413"/>
      <c r="F570" s="413"/>
      <c r="G570" s="413"/>
      <c r="H570" s="413"/>
      <c r="I570" s="413"/>
      <c r="J570" s="413"/>
      <c r="K570" s="413"/>
      <c r="L570" s="413"/>
      <c r="M570" s="413"/>
      <c r="N570" s="413"/>
      <c r="O570" s="413"/>
      <c r="P570" s="413"/>
      <c r="Q570" s="413"/>
      <c r="R570" s="413"/>
      <c r="S570" s="413"/>
      <c r="T570" s="413"/>
      <c r="U570" s="413"/>
      <c r="V570" s="413"/>
      <c r="W570" s="413"/>
      <c r="X570" s="413"/>
      <c r="Y570" s="413"/>
      <c r="Z570" s="413"/>
      <c r="AA570" s="413"/>
      <c r="AB570" s="413"/>
      <c r="AC570" s="413"/>
      <c r="AD570" s="413"/>
      <c r="AE570" s="413"/>
      <c r="AF570" s="413"/>
      <c r="AG570" s="413"/>
    </row>
    <row r="571" spans="1:33" ht="11.25" customHeight="1">
      <c r="A571" s="413"/>
      <c r="B571" s="413"/>
      <c r="C571" s="413"/>
      <c r="D571" s="413"/>
      <c r="E571" s="413"/>
      <c r="F571" s="413"/>
      <c r="G571" s="413"/>
      <c r="H571" s="413"/>
      <c r="I571" s="413"/>
      <c r="J571" s="413"/>
      <c r="K571" s="413"/>
      <c r="L571" s="413"/>
      <c r="M571" s="413"/>
      <c r="N571" s="413"/>
      <c r="O571" s="413"/>
      <c r="P571" s="413"/>
      <c r="Q571" s="413"/>
      <c r="R571" s="413"/>
      <c r="S571" s="413"/>
      <c r="T571" s="413"/>
      <c r="U571" s="413"/>
      <c r="V571" s="413"/>
      <c r="W571" s="413"/>
      <c r="X571" s="413"/>
      <c r="Y571" s="413"/>
      <c r="Z571" s="413"/>
      <c r="AA571" s="413"/>
      <c r="AB571" s="413"/>
      <c r="AC571" s="413"/>
      <c r="AD571" s="413"/>
      <c r="AE571" s="413"/>
      <c r="AF571" s="413"/>
      <c r="AG571" s="413"/>
    </row>
    <row r="572" spans="1:33" ht="11.25" customHeight="1">
      <c r="A572" s="413"/>
      <c r="B572" s="413"/>
      <c r="C572" s="413"/>
      <c r="D572" s="413"/>
      <c r="E572" s="413"/>
      <c r="F572" s="413"/>
      <c r="G572" s="413"/>
      <c r="H572" s="413"/>
      <c r="I572" s="413"/>
      <c r="J572" s="413"/>
      <c r="K572" s="413"/>
      <c r="L572" s="413"/>
      <c r="M572" s="413"/>
      <c r="N572" s="413"/>
      <c r="O572" s="413"/>
      <c r="P572" s="413"/>
      <c r="Q572" s="413"/>
      <c r="R572" s="413"/>
      <c r="S572" s="413"/>
      <c r="T572" s="413"/>
      <c r="U572" s="413"/>
      <c r="V572" s="413"/>
      <c r="W572" s="413"/>
      <c r="X572" s="413"/>
      <c r="Y572" s="413"/>
      <c r="Z572" s="413"/>
      <c r="AA572" s="413"/>
      <c r="AB572" s="413"/>
      <c r="AC572" s="413"/>
      <c r="AD572" s="413"/>
      <c r="AE572" s="413"/>
      <c r="AF572" s="413"/>
      <c r="AG572" s="413"/>
    </row>
    <row r="573" spans="1:33" ht="11.25" customHeight="1">
      <c r="A573" s="413"/>
      <c r="B573" s="413"/>
      <c r="C573" s="413"/>
      <c r="D573" s="413"/>
      <c r="E573" s="413"/>
      <c r="F573" s="413"/>
      <c r="G573" s="413"/>
      <c r="H573" s="413"/>
      <c r="I573" s="413"/>
      <c r="J573" s="413"/>
      <c r="K573" s="413"/>
      <c r="L573" s="413"/>
      <c r="M573" s="413"/>
      <c r="N573" s="413"/>
      <c r="O573" s="413"/>
      <c r="P573" s="413"/>
      <c r="Q573" s="413"/>
      <c r="R573" s="413"/>
      <c r="S573" s="413"/>
      <c r="T573" s="413"/>
      <c r="U573" s="413"/>
      <c r="V573" s="413"/>
      <c r="W573" s="413"/>
      <c r="X573" s="413"/>
      <c r="Y573" s="413"/>
      <c r="Z573" s="413"/>
      <c r="AA573" s="413"/>
      <c r="AB573" s="413"/>
      <c r="AC573" s="413"/>
      <c r="AD573" s="413"/>
      <c r="AE573" s="413"/>
      <c r="AF573" s="413"/>
      <c r="AG573" s="413"/>
    </row>
    <row r="574" spans="1:33" ht="11.25" customHeight="1">
      <c r="A574" s="413"/>
      <c r="B574" s="413"/>
      <c r="C574" s="413"/>
      <c r="D574" s="413"/>
      <c r="E574" s="413"/>
      <c r="F574" s="413"/>
      <c r="G574" s="413"/>
      <c r="H574" s="413"/>
      <c r="I574" s="413"/>
      <c r="J574" s="413"/>
      <c r="K574" s="413"/>
      <c r="L574" s="413"/>
      <c r="M574" s="413"/>
      <c r="N574" s="413"/>
      <c r="O574" s="413"/>
      <c r="P574" s="413"/>
      <c r="Q574" s="413"/>
      <c r="R574" s="413"/>
      <c r="S574" s="413"/>
      <c r="T574" s="413"/>
      <c r="U574" s="413"/>
      <c r="V574" s="413"/>
      <c r="W574" s="413"/>
      <c r="X574" s="413"/>
      <c r="Y574" s="413"/>
      <c r="Z574" s="413"/>
      <c r="AA574" s="413"/>
      <c r="AB574" s="413"/>
      <c r="AC574" s="413"/>
      <c r="AD574" s="413"/>
      <c r="AE574" s="413"/>
      <c r="AF574" s="413"/>
      <c r="AG574" s="413"/>
    </row>
    <row r="575" spans="1:33" ht="11.25" customHeight="1">
      <c r="A575" s="413"/>
      <c r="B575" s="413"/>
      <c r="C575" s="413"/>
      <c r="D575" s="413"/>
      <c r="E575" s="413"/>
      <c r="F575" s="413"/>
      <c r="G575" s="413"/>
      <c r="H575" s="413"/>
      <c r="I575" s="413"/>
      <c r="J575" s="413"/>
      <c r="K575" s="413"/>
      <c r="L575" s="413"/>
      <c r="M575" s="413"/>
      <c r="N575" s="413"/>
      <c r="O575" s="413"/>
      <c r="P575" s="413"/>
      <c r="Q575" s="413"/>
      <c r="R575" s="413"/>
      <c r="S575" s="413"/>
      <c r="T575" s="413"/>
      <c r="U575" s="413"/>
      <c r="V575" s="413"/>
      <c r="W575" s="413"/>
      <c r="X575" s="413"/>
      <c r="Y575" s="413"/>
      <c r="Z575" s="413"/>
      <c r="AA575" s="413"/>
      <c r="AB575" s="413"/>
      <c r="AC575" s="413"/>
      <c r="AD575" s="413"/>
      <c r="AE575" s="413"/>
      <c r="AF575" s="413"/>
      <c r="AG575" s="413"/>
    </row>
    <row r="576" spans="1:33" ht="11.25" customHeight="1">
      <c r="A576" s="413"/>
      <c r="B576" s="413"/>
      <c r="C576" s="413"/>
      <c r="D576" s="413"/>
      <c r="E576" s="413"/>
      <c r="F576" s="413"/>
      <c r="G576" s="413"/>
      <c r="H576" s="413"/>
      <c r="I576" s="413"/>
      <c r="J576" s="413"/>
      <c r="K576" s="413"/>
      <c r="L576" s="413"/>
      <c r="M576" s="413"/>
      <c r="N576" s="413"/>
      <c r="O576" s="413"/>
      <c r="P576" s="413"/>
      <c r="Q576" s="413"/>
      <c r="R576" s="413"/>
      <c r="S576" s="413"/>
      <c r="T576" s="413"/>
      <c r="U576" s="413"/>
      <c r="V576" s="413"/>
      <c r="W576" s="413"/>
      <c r="X576" s="413"/>
      <c r="Y576" s="413"/>
      <c r="Z576" s="413"/>
      <c r="AA576" s="413"/>
      <c r="AB576" s="413"/>
      <c r="AC576" s="413"/>
      <c r="AD576" s="413"/>
      <c r="AE576" s="413"/>
      <c r="AF576" s="413"/>
      <c r="AG576" s="413"/>
    </row>
    <row r="577" spans="1:33" ht="11.25" customHeight="1">
      <c r="A577" s="413"/>
      <c r="B577" s="413"/>
      <c r="C577" s="413"/>
      <c r="D577" s="413"/>
      <c r="E577" s="413"/>
      <c r="F577" s="413"/>
      <c r="G577" s="413"/>
      <c r="H577" s="413"/>
      <c r="I577" s="413"/>
      <c r="J577" s="413"/>
      <c r="K577" s="413"/>
      <c r="L577" s="413"/>
      <c r="M577" s="413"/>
      <c r="N577" s="413"/>
      <c r="O577" s="413"/>
      <c r="P577" s="413"/>
      <c r="Q577" s="413"/>
      <c r="R577" s="413"/>
      <c r="S577" s="413"/>
      <c r="T577" s="413"/>
      <c r="U577" s="413"/>
      <c r="V577" s="413"/>
      <c r="W577" s="413"/>
      <c r="X577" s="413"/>
      <c r="Y577" s="413"/>
      <c r="Z577" s="413"/>
      <c r="AA577" s="413"/>
      <c r="AB577" s="413"/>
      <c r="AC577" s="413"/>
      <c r="AD577" s="413"/>
      <c r="AE577" s="413"/>
      <c r="AF577" s="413"/>
      <c r="AG577" s="413"/>
    </row>
    <row r="578" spans="1:33" ht="11.25" customHeight="1">
      <c r="A578" s="413"/>
      <c r="B578" s="413"/>
      <c r="C578" s="413"/>
      <c r="D578" s="413"/>
      <c r="E578" s="413"/>
      <c r="F578" s="413"/>
      <c r="G578" s="413"/>
      <c r="H578" s="413"/>
      <c r="I578" s="413"/>
      <c r="J578" s="413"/>
      <c r="K578" s="413"/>
      <c r="L578" s="413"/>
      <c r="M578" s="413"/>
      <c r="N578" s="413"/>
      <c r="O578" s="413"/>
      <c r="P578" s="413"/>
      <c r="Q578" s="413"/>
      <c r="R578" s="413"/>
      <c r="S578" s="413"/>
      <c r="T578" s="413"/>
      <c r="U578" s="413"/>
      <c r="V578" s="413"/>
      <c r="W578" s="413"/>
      <c r="X578" s="413"/>
      <c r="Y578" s="413"/>
      <c r="Z578" s="413"/>
      <c r="AA578" s="413"/>
      <c r="AB578" s="413"/>
      <c r="AC578" s="413"/>
      <c r="AD578" s="413"/>
      <c r="AE578" s="413"/>
      <c r="AF578" s="413"/>
      <c r="AG578" s="413"/>
    </row>
    <row r="579" spans="1:33" ht="11.25" customHeight="1">
      <c r="A579" s="413"/>
      <c r="B579" s="413"/>
      <c r="C579" s="413"/>
      <c r="D579" s="413"/>
      <c r="E579" s="413"/>
      <c r="F579" s="413"/>
      <c r="G579" s="413"/>
      <c r="H579" s="413"/>
      <c r="I579" s="413"/>
      <c r="J579" s="413"/>
      <c r="K579" s="413"/>
      <c r="L579" s="413"/>
      <c r="M579" s="413"/>
      <c r="N579" s="413"/>
      <c r="O579" s="413"/>
      <c r="P579" s="413"/>
      <c r="Q579" s="413"/>
      <c r="R579" s="413"/>
      <c r="S579" s="413"/>
      <c r="T579" s="413"/>
      <c r="U579" s="413"/>
      <c r="V579" s="413"/>
      <c r="W579" s="413"/>
      <c r="X579" s="413"/>
      <c r="Y579" s="413"/>
      <c r="Z579" s="413"/>
      <c r="AA579" s="413"/>
      <c r="AB579" s="413"/>
      <c r="AC579" s="413"/>
      <c r="AD579" s="413"/>
      <c r="AE579" s="413"/>
      <c r="AF579" s="413"/>
      <c r="AG579" s="413"/>
    </row>
    <row r="580" spans="1:33" ht="11.25" customHeight="1">
      <c r="A580" s="413"/>
      <c r="B580" s="413"/>
      <c r="C580" s="413"/>
      <c r="D580" s="413"/>
      <c r="E580" s="413"/>
      <c r="F580" s="413"/>
      <c r="G580" s="413"/>
      <c r="H580" s="413"/>
      <c r="I580" s="413"/>
      <c r="J580" s="413"/>
      <c r="K580" s="413"/>
      <c r="L580" s="413"/>
      <c r="M580" s="413"/>
      <c r="N580" s="413"/>
      <c r="O580" s="413"/>
      <c r="P580" s="413"/>
      <c r="Q580" s="413"/>
      <c r="R580" s="413"/>
      <c r="S580" s="413"/>
      <c r="T580" s="413"/>
      <c r="U580" s="413"/>
      <c r="V580" s="413"/>
      <c r="W580" s="413"/>
      <c r="X580" s="413"/>
      <c r="Y580" s="413"/>
      <c r="Z580" s="413"/>
      <c r="AA580" s="413"/>
      <c r="AB580" s="413"/>
      <c r="AC580" s="413"/>
      <c r="AD580" s="413"/>
      <c r="AE580" s="413"/>
      <c r="AF580" s="413"/>
      <c r="AG580" s="413"/>
    </row>
    <row r="581" spans="1:33" ht="11.25" customHeight="1">
      <c r="A581" s="413"/>
      <c r="B581" s="413"/>
      <c r="C581" s="413"/>
      <c r="D581" s="413"/>
      <c r="E581" s="413"/>
      <c r="F581" s="413"/>
      <c r="G581" s="413"/>
      <c r="H581" s="413"/>
      <c r="I581" s="413"/>
      <c r="J581" s="413"/>
      <c r="K581" s="413"/>
      <c r="L581" s="413"/>
      <c r="M581" s="413"/>
      <c r="N581" s="413"/>
      <c r="O581" s="413"/>
      <c r="P581" s="413"/>
      <c r="Q581" s="413"/>
      <c r="R581" s="413"/>
      <c r="S581" s="413"/>
      <c r="T581" s="413"/>
      <c r="U581" s="413"/>
      <c r="V581" s="413"/>
      <c r="W581" s="413"/>
      <c r="X581" s="413"/>
      <c r="Y581" s="413"/>
      <c r="Z581" s="413"/>
      <c r="AA581" s="413"/>
      <c r="AB581" s="413"/>
      <c r="AC581" s="413"/>
      <c r="AD581" s="413"/>
      <c r="AE581" s="413"/>
      <c r="AF581" s="413"/>
      <c r="AG581" s="413"/>
    </row>
    <row r="582" spans="1:33" ht="11.25" customHeight="1">
      <c r="A582" s="413"/>
      <c r="B582" s="413"/>
      <c r="C582" s="413"/>
      <c r="D582" s="413"/>
      <c r="E582" s="413"/>
      <c r="F582" s="413"/>
      <c r="G582" s="413"/>
      <c r="H582" s="413"/>
      <c r="I582" s="413"/>
      <c r="J582" s="413"/>
      <c r="K582" s="413"/>
      <c r="L582" s="413"/>
      <c r="M582" s="413"/>
      <c r="N582" s="413"/>
      <c r="O582" s="413"/>
      <c r="P582" s="413"/>
      <c r="Q582" s="413"/>
      <c r="R582" s="413"/>
      <c r="S582" s="413"/>
      <c r="T582" s="413"/>
      <c r="U582" s="413"/>
      <c r="V582" s="413"/>
      <c r="W582" s="413"/>
      <c r="X582" s="413"/>
      <c r="Y582" s="413"/>
      <c r="Z582" s="413"/>
      <c r="AA582" s="413"/>
      <c r="AB582" s="413"/>
      <c r="AC582" s="413"/>
      <c r="AD582" s="413"/>
      <c r="AE582" s="413"/>
      <c r="AF582" s="413"/>
      <c r="AG582" s="413"/>
    </row>
    <row r="583" spans="1:33" ht="11.25" customHeight="1">
      <c r="A583" s="413"/>
      <c r="B583" s="413"/>
      <c r="C583" s="413"/>
      <c r="D583" s="413"/>
      <c r="E583" s="413"/>
      <c r="F583" s="413"/>
      <c r="G583" s="413"/>
      <c r="H583" s="413"/>
      <c r="I583" s="413"/>
      <c r="J583" s="413"/>
      <c r="K583" s="413"/>
      <c r="L583" s="413"/>
      <c r="M583" s="413"/>
      <c r="N583" s="413"/>
      <c r="O583" s="413"/>
      <c r="P583" s="413"/>
      <c r="Q583" s="413"/>
      <c r="R583" s="413"/>
      <c r="S583" s="413"/>
      <c r="T583" s="413"/>
      <c r="U583" s="413"/>
      <c r="V583" s="413"/>
      <c r="W583" s="413"/>
      <c r="X583" s="413"/>
      <c r="Y583" s="413"/>
      <c r="Z583" s="413"/>
      <c r="AA583" s="413"/>
      <c r="AB583" s="413"/>
      <c r="AC583" s="413"/>
      <c r="AD583" s="413"/>
      <c r="AE583" s="413"/>
      <c r="AF583" s="413"/>
      <c r="AG583" s="413"/>
    </row>
    <row r="584" spans="1:33" ht="11.25" customHeight="1">
      <c r="A584" s="413"/>
      <c r="B584" s="413"/>
      <c r="C584" s="413"/>
      <c r="D584" s="413"/>
      <c r="E584" s="413"/>
      <c r="F584" s="413"/>
      <c r="G584" s="413"/>
      <c r="H584" s="413"/>
      <c r="I584" s="413"/>
      <c r="J584" s="413"/>
      <c r="K584" s="413"/>
      <c r="L584" s="413"/>
      <c r="M584" s="413"/>
      <c r="N584" s="413"/>
      <c r="O584" s="413"/>
      <c r="P584" s="413"/>
      <c r="Q584" s="413"/>
      <c r="R584" s="413"/>
      <c r="S584" s="413"/>
      <c r="T584" s="413"/>
      <c r="U584" s="413"/>
      <c r="V584" s="413"/>
      <c r="W584" s="413"/>
      <c r="X584" s="413"/>
      <c r="Y584" s="413"/>
      <c r="Z584" s="413"/>
      <c r="AA584" s="413"/>
      <c r="AB584" s="413"/>
      <c r="AC584" s="413"/>
      <c r="AD584" s="413"/>
      <c r="AE584" s="413"/>
      <c r="AF584" s="413"/>
      <c r="AG584" s="413"/>
    </row>
    <row r="585" spans="1:33" ht="11.25" customHeight="1">
      <c r="A585" s="413"/>
      <c r="B585" s="413"/>
      <c r="C585" s="413"/>
      <c r="D585" s="413"/>
      <c r="E585" s="413"/>
      <c r="F585" s="413"/>
      <c r="G585" s="413"/>
      <c r="H585" s="413"/>
      <c r="I585" s="413"/>
      <c r="J585" s="413"/>
      <c r="K585" s="413"/>
      <c r="L585" s="413"/>
      <c r="M585" s="413"/>
      <c r="N585" s="413"/>
      <c r="O585" s="413"/>
      <c r="P585" s="413"/>
      <c r="Q585" s="413"/>
      <c r="R585" s="413"/>
      <c r="S585" s="413"/>
      <c r="T585" s="413"/>
      <c r="U585" s="413"/>
      <c r="V585" s="413"/>
      <c r="W585" s="413"/>
      <c r="X585" s="413"/>
      <c r="Y585" s="413"/>
      <c r="Z585" s="413"/>
      <c r="AA585" s="413"/>
      <c r="AB585" s="413"/>
      <c r="AC585" s="413"/>
      <c r="AD585" s="413"/>
      <c r="AE585" s="413"/>
      <c r="AF585" s="413"/>
      <c r="AG585" s="413"/>
    </row>
    <row r="586" spans="1:33" ht="11.25" customHeight="1">
      <c r="A586" s="413"/>
      <c r="B586" s="413"/>
      <c r="C586" s="413"/>
      <c r="D586" s="413"/>
      <c r="E586" s="413"/>
      <c r="F586" s="413"/>
      <c r="G586" s="413"/>
      <c r="H586" s="413"/>
      <c r="I586" s="413"/>
      <c r="J586" s="413"/>
      <c r="K586" s="413"/>
      <c r="L586" s="413"/>
      <c r="M586" s="413"/>
      <c r="N586" s="413"/>
      <c r="O586" s="413"/>
      <c r="P586" s="413"/>
      <c r="Q586" s="413"/>
      <c r="R586" s="413"/>
      <c r="S586" s="413"/>
      <c r="T586" s="413"/>
      <c r="U586" s="413"/>
      <c r="V586" s="413"/>
      <c r="W586" s="413"/>
      <c r="X586" s="413"/>
      <c r="Y586" s="413"/>
      <c r="Z586" s="413"/>
      <c r="AA586" s="413"/>
      <c r="AB586" s="413"/>
      <c r="AC586" s="413"/>
      <c r="AD586" s="413"/>
      <c r="AE586" s="413"/>
      <c r="AF586" s="413"/>
      <c r="AG586" s="413"/>
    </row>
    <row r="587" spans="1:33" ht="11.25" customHeight="1">
      <c r="A587" s="413"/>
      <c r="B587" s="413"/>
      <c r="C587" s="413"/>
      <c r="D587" s="413"/>
      <c r="E587" s="413"/>
      <c r="F587" s="413"/>
      <c r="G587" s="413"/>
      <c r="H587" s="413"/>
      <c r="I587" s="413"/>
      <c r="J587" s="413"/>
      <c r="K587" s="413"/>
      <c r="L587" s="413"/>
      <c r="M587" s="413"/>
      <c r="N587" s="413"/>
      <c r="O587" s="413"/>
      <c r="P587" s="413"/>
      <c r="Q587" s="413"/>
      <c r="R587" s="413"/>
      <c r="S587" s="413"/>
      <c r="T587" s="413"/>
      <c r="U587" s="413"/>
      <c r="V587" s="413"/>
      <c r="W587" s="413"/>
      <c r="X587" s="413"/>
      <c r="Y587" s="413"/>
      <c r="Z587" s="413"/>
      <c r="AA587" s="413"/>
      <c r="AB587" s="413"/>
      <c r="AC587" s="413"/>
      <c r="AD587" s="413"/>
      <c r="AE587" s="413"/>
      <c r="AF587" s="413"/>
      <c r="AG587" s="413"/>
    </row>
    <row r="588" spans="1:33" ht="11.25" customHeight="1">
      <c r="A588" s="413"/>
      <c r="B588" s="413"/>
      <c r="C588" s="413"/>
      <c r="D588" s="413"/>
      <c r="E588" s="413"/>
      <c r="F588" s="413"/>
      <c r="G588" s="413"/>
      <c r="H588" s="413"/>
      <c r="I588" s="413"/>
      <c r="J588" s="413"/>
      <c r="K588" s="413"/>
      <c r="L588" s="413"/>
      <c r="M588" s="413"/>
      <c r="N588" s="413"/>
      <c r="O588" s="413"/>
      <c r="P588" s="413"/>
      <c r="Q588" s="413"/>
      <c r="R588" s="413"/>
      <c r="S588" s="413"/>
      <c r="T588" s="413"/>
      <c r="U588" s="413"/>
      <c r="V588" s="413"/>
      <c r="W588" s="413"/>
      <c r="X588" s="413"/>
      <c r="Y588" s="413"/>
      <c r="Z588" s="413"/>
      <c r="AA588" s="413"/>
      <c r="AB588" s="413"/>
      <c r="AC588" s="413"/>
      <c r="AD588" s="413"/>
      <c r="AE588" s="413"/>
      <c r="AF588" s="413"/>
      <c r="AG588" s="413"/>
    </row>
    <row r="589" spans="1:33" ht="11.25" customHeight="1">
      <c r="A589" s="413"/>
      <c r="B589" s="413"/>
      <c r="C589" s="413"/>
      <c r="D589" s="413"/>
      <c r="E589" s="413"/>
      <c r="F589" s="413"/>
      <c r="G589" s="413"/>
      <c r="H589" s="413"/>
      <c r="I589" s="413"/>
      <c r="J589" s="413"/>
      <c r="K589" s="413"/>
      <c r="L589" s="413"/>
      <c r="M589" s="413"/>
      <c r="N589" s="413"/>
      <c r="O589" s="413"/>
      <c r="P589" s="413"/>
      <c r="Q589" s="413"/>
      <c r="R589" s="413"/>
      <c r="S589" s="413"/>
      <c r="T589" s="413"/>
      <c r="U589" s="413"/>
      <c r="V589" s="413"/>
      <c r="W589" s="413"/>
      <c r="X589" s="413"/>
      <c r="Y589" s="413"/>
      <c r="Z589" s="413"/>
      <c r="AA589" s="413"/>
      <c r="AB589" s="413"/>
      <c r="AC589" s="413"/>
      <c r="AD589" s="413"/>
      <c r="AE589" s="413"/>
      <c r="AF589" s="413"/>
      <c r="AG589" s="413"/>
    </row>
    <row r="590" spans="1:33" ht="11.25" customHeight="1">
      <c r="A590" s="413"/>
      <c r="B590" s="413"/>
      <c r="C590" s="413"/>
      <c r="D590" s="413"/>
      <c r="E590" s="413"/>
      <c r="F590" s="413"/>
      <c r="G590" s="413"/>
      <c r="H590" s="413"/>
      <c r="I590" s="413"/>
      <c r="J590" s="413"/>
      <c r="K590" s="413"/>
      <c r="L590" s="413"/>
      <c r="M590" s="413"/>
      <c r="N590" s="413"/>
      <c r="O590" s="413"/>
      <c r="P590" s="413"/>
      <c r="Q590" s="413"/>
      <c r="R590" s="413"/>
      <c r="S590" s="413"/>
      <c r="T590" s="413"/>
      <c r="U590" s="413"/>
      <c r="V590" s="413"/>
      <c r="W590" s="413"/>
      <c r="X590" s="413"/>
      <c r="Y590" s="413"/>
      <c r="Z590" s="413"/>
      <c r="AA590" s="413"/>
      <c r="AB590" s="413"/>
      <c r="AC590" s="413"/>
      <c r="AD590" s="413"/>
      <c r="AE590" s="413"/>
      <c r="AF590" s="413"/>
      <c r="AG590" s="413"/>
    </row>
    <row r="591" spans="1:33" ht="11.25" customHeight="1">
      <c r="A591" s="413"/>
      <c r="B591" s="413"/>
      <c r="C591" s="413"/>
      <c r="D591" s="413"/>
      <c r="E591" s="413"/>
      <c r="F591" s="413"/>
      <c r="G591" s="413"/>
      <c r="H591" s="413"/>
      <c r="I591" s="413"/>
      <c r="J591" s="413"/>
      <c r="K591" s="413"/>
      <c r="L591" s="413"/>
      <c r="M591" s="413"/>
      <c r="N591" s="413"/>
      <c r="O591" s="413"/>
      <c r="P591" s="413"/>
      <c r="Q591" s="413"/>
      <c r="R591" s="413"/>
      <c r="S591" s="413"/>
      <c r="T591" s="413"/>
      <c r="U591" s="413"/>
      <c r="V591" s="413"/>
      <c r="W591" s="413"/>
      <c r="X591" s="413"/>
      <c r="Y591" s="413"/>
      <c r="Z591" s="413"/>
      <c r="AA591" s="413"/>
      <c r="AB591" s="413"/>
      <c r="AC591" s="413"/>
      <c r="AD591" s="413"/>
      <c r="AE591" s="413"/>
      <c r="AF591" s="413"/>
      <c r="AG591" s="413"/>
    </row>
    <row r="592" spans="1:33" ht="11.25" customHeight="1">
      <c r="A592" s="413"/>
      <c r="B592" s="413"/>
      <c r="C592" s="413"/>
      <c r="D592" s="413"/>
      <c r="E592" s="413"/>
      <c r="F592" s="413"/>
      <c r="G592" s="413"/>
      <c r="H592" s="413"/>
      <c r="I592" s="413"/>
      <c r="J592" s="413"/>
      <c r="K592" s="413"/>
      <c r="L592" s="413"/>
      <c r="M592" s="413"/>
      <c r="N592" s="413"/>
      <c r="O592" s="413"/>
      <c r="P592" s="413"/>
      <c r="Q592" s="413"/>
      <c r="R592" s="413"/>
      <c r="S592" s="413"/>
      <c r="T592" s="413"/>
      <c r="U592" s="413"/>
      <c r="V592" s="413"/>
      <c r="W592" s="413"/>
      <c r="X592" s="413"/>
      <c r="Y592" s="413"/>
      <c r="Z592" s="413"/>
      <c r="AA592" s="413"/>
      <c r="AB592" s="413"/>
      <c r="AC592" s="413"/>
      <c r="AD592" s="413"/>
      <c r="AE592" s="413"/>
      <c r="AF592" s="413"/>
      <c r="AG592" s="413"/>
    </row>
    <row r="593" spans="1:33" ht="11.25" customHeight="1">
      <c r="A593" s="413"/>
      <c r="B593" s="413"/>
      <c r="C593" s="413"/>
      <c r="D593" s="413"/>
      <c r="E593" s="413"/>
      <c r="F593" s="413"/>
      <c r="G593" s="413"/>
      <c r="H593" s="413"/>
      <c r="I593" s="413"/>
      <c r="J593" s="413"/>
      <c r="K593" s="413"/>
      <c r="L593" s="413"/>
      <c r="M593" s="413"/>
      <c r="N593" s="413"/>
      <c r="O593" s="413"/>
      <c r="P593" s="413"/>
      <c r="Q593" s="413"/>
      <c r="R593" s="413"/>
      <c r="S593" s="413"/>
      <c r="T593" s="413"/>
      <c r="U593" s="413"/>
      <c r="V593" s="413"/>
      <c r="W593" s="413"/>
      <c r="X593" s="413"/>
      <c r="Y593" s="413"/>
      <c r="Z593" s="413"/>
      <c r="AA593" s="413"/>
      <c r="AB593" s="413"/>
      <c r="AC593" s="413"/>
      <c r="AD593" s="413"/>
      <c r="AE593" s="413"/>
      <c r="AF593" s="413"/>
      <c r="AG593" s="413"/>
    </row>
    <row r="594" spans="1:33" ht="11.25" customHeight="1">
      <c r="A594" s="413"/>
      <c r="B594" s="413"/>
      <c r="C594" s="413"/>
      <c r="D594" s="413"/>
      <c r="E594" s="413"/>
      <c r="F594" s="413"/>
      <c r="G594" s="413"/>
      <c r="H594" s="413"/>
      <c r="I594" s="413"/>
      <c r="J594" s="413"/>
      <c r="K594" s="413"/>
      <c r="L594" s="413"/>
      <c r="M594" s="413"/>
      <c r="N594" s="413"/>
      <c r="O594" s="413"/>
      <c r="P594" s="413"/>
      <c r="Q594" s="413"/>
      <c r="R594" s="413"/>
      <c r="S594" s="413"/>
      <c r="T594" s="413"/>
      <c r="U594" s="413"/>
      <c r="V594" s="413"/>
      <c r="W594" s="413"/>
      <c r="X594" s="413"/>
      <c r="Y594" s="413"/>
      <c r="Z594" s="413"/>
      <c r="AA594" s="413"/>
      <c r="AB594" s="413"/>
      <c r="AC594" s="413"/>
      <c r="AD594" s="413"/>
      <c r="AE594" s="413"/>
      <c r="AF594" s="413"/>
      <c r="AG594" s="413"/>
    </row>
    <row r="595" spans="1:33" ht="11.25" customHeight="1">
      <c r="A595" s="413"/>
      <c r="B595" s="413"/>
      <c r="C595" s="413"/>
      <c r="D595" s="413"/>
      <c r="E595" s="413"/>
      <c r="F595" s="413"/>
      <c r="G595" s="413"/>
      <c r="H595" s="413"/>
      <c r="I595" s="413"/>
      <c r="J595" s="413"/>
      <c r="K595" s="413"/>
      <c r="L595" s="413"/>
      <c r="M595" s="413"/>
      <c r="N595" s="413"/>
      <c r="O595" s="413"/>
      <c r="P595" s="413"/>
      <c r="Q595" s="413"/>
      <c r="R595" s="413"/>
      <c r="S595" s="413"/>
      <c r="T595" s="413"/>
      <c r="U595" s="413"/>
      <c r="V595" s="413"/>
      <c r="W595" s="413"/>
      <c r="X595" s="413"/>
      <c r="Y595" s="413"/>
      <c r="Z595" s="413"/>
      <c r="AA595" s="413"/>
      <c r="AB595" s="413"/>
      <c r="AC595" s="413"/>
      <c r="AD595" s="413"/>
      <c r="AE595" s="413"/>
      <c r="AF595" s="413"/>
      <c r="AG595" s="413"/>
    </row>
    <row r="596" spans="1:33" ht="11.25" customHeight="1">
      <c r="A596" s="413"/>
      <c r="B596" s="413"/>
      <c r="C596" s="413"/>
      <c r="D596" s="413"/>
      <c r="E596" s="413"/>
      <c r="F596" s="413"/>
      <c r="G596" s="413"/>
      <c r="H596" s="413"/>
      <c r="I596" s="413"/>
      <c r="J596" s="413"/>
      <c r="K596" s="413"/>
      <c r="L596" s="413"/>
      <c r="M596" s="413"/>
      <c r="N596" s="413"/>
      <c r="O596" s="413"/>
      <c r="P596" s="413"/>
      <c r="Q596" s="413"/>
      <c r="R596" s="413"/>
      <c r="S596" s="413"/>
      <c r="T596" s="413"/>
      <c r="U596" s="413"/>
      <c r="V596" s="413"/>
      <c r="W596" s="413"/>
      <c r="X596" s="413"/>
      <c r="Y596" s="413"/>
      <c r="Z596" s="413"/>
      <c r="AA596" s="413"/>
      <c r="AB596" s="413"/>
      <c r="AC596" s="413"/>
      <c r="AD596" s="413"/>
      <c r="AE596" s="413"/>
      <c r="AF596" s="413"/>
      <c r="AG596" s="413"/>
    </row>
    <row r="597" spans="1:33" ht="11.25" customHeight="1">
      <c r="A597" s="413"/>
      <c r="B597" s="413"/>
      <c r="C597" s="413"/>
      <c r="D597" s="413"/>
      <c r="E597" s="413"/>
      <c r="F597" s="413"/>
      <c r="G597" s="413"/>
      <c r="H597" s="413"/>
      <c r="I597" s="413"/>
      <c r="J597" s="413"/>
      <c r="K597" s="413"/>
      <c r="L597" s="413"/>
      <c r="M597" s="413"/>
      <c r="N597" s="413"/>
      <c r="O597" s="413"/>
      <c r="P597" s="413"/>
      <c r="Q597" s="413"/>
      <c r="R597" s="413"/>
      <c r="S597" s="413"/>
      <c r="T597" s="413"/>
      <c r="U597" s="413"/>
      <c r="V597" s="413"/>
      <c r="W597" s="413"/>
      <c r="X597" s="413"/>
      <c r="Y597" s="413"/>
      <c r="Z597" s="413"/>
      <c r="AA597" s="413"/>
      <c r="AB597" s="413"/>
      <c r="AC597" s="413"/>
      <c r="AD597" s="413"/>
      <c r="AE597" s="413"/>
      <c r="AF597" s="413"/>
      <c r="AG597" s="413"/>
    </row>
    <row r="598" spans="1:33" ht="11.25" customHeight="1">
      <c r="A598" s="413"/>
      <c r="B598" s="413"/>
      <c r="C598" s="413"/>
      <c r="D598" s="413"/>
      <c r="E598" s="413"/>
      <c r="F598" s="413"/>
      <c r="G598" s="413"/>
      <c r="H598" s="413"/>
      <c r="I598" s="413"/>
      <c r="J598" s="413"/>
      <c r="K598" s="413"/>
      <c r="L598" s="413"/>
      <c r="M598" s="413"/>
      <c r="N598" s="413"/>
      <c r="O598" s="413"/>
      <c r="P598" s="413"/>
      <c r="Q598" s="413"/>
      <c r="R598" s="413"/>
      <c r="S598" s="413"/>
      <c r="T598" s="413"/>
      <c r="U598" s="413"/>
      <c r="V598" s="413"/>
      <c r="W598" s="413"/>
      <c r="X598" s="413"/>
      <c r="Y598" s="413"/>
      <c r="Z598" s="413"/>
      <c r="AA598" s="413"/>
      <c r="AB598" s="413"/>
      <c r="AC598" s="413"/>
      <c r="AD598" s="413"/>
      <c r="AE598" s="413"/>
      <c r="AF598" s="413"/>
      <c r="AG598" s="413"/>
    </row>
    <row r="599" spans="1:33" ht="11.25" customHeight="1">
      <c r="A599" s="413"/>
      <c r="B599" s="413"/>
      <c r="C599" s="413"/>
      <c r="D599" s="413"/>
      <c r="E599" s="413"/>
      <c r="F599" s="413"/>
      <c r="G599" s="413"/>
      <c r="H599" s="413"/>
      <c r="I599" s="413"/>
      <c r="J599" s="413"/>
      <c r="K599" s="413"/>
      <c r="L599" s="413"/>
      <c r="M599" s="413"/>
      <c r="N599" s="413"/>
      <c r="O599" s="413"/>
      <c r="P599" s="413"/>
      <c r="Q599" s="413"/>
      <c r="R599" s="413"/>
      <c r="S599" s="413"/>
      <c r="T599" s="413"/>
      <c r="U599" s="413"/>
      <c r="V599" s="413"/>
      <c r="W599" s="413"/>
      <c r="X599" s="413"/>
      <c r="Y599" s="413"/>
      <c r="Z599" s="413"/>
      <c r="AA599" s="413"/>
      <c r="AB599" s="413"/>
      <c r="AC599" s="413"/>
      <c r="AD599" s="413"/>
      <c r="AE599" s="413"/>
      <c r="AF599" s="413"/>
      <c r="AG599" s="413"/>
    </row>
    <row r="600" spans="1:33" ht="11.25" customHeight="1">
      <c r="A600" s="413"/>
      <c r="B600" s="413"/>
      <c r="C600" s="413"/>
      <c r="D600" s="413"/>
      <c r="E600" s="413"/>
      <c r="F600" s="413"/>
      <c r="G600" s="413"/>
      <c r="H600" s="413"/>
      <c r="I600" s="413"/>
      <c r="J600" s="413"/>
      <c r="K600" s="413"/>
      <c r="L600" s="413"/>
      <c r="M600" s="413"/>
      <c r="N600" s="413"/>
      <c r="O600" s="413"/>
      <c r="P600" s="413"/>
      <c r="Q600" s="413"/>
      <c r="R600" s="413"/>
      <c r="S600" s="413"/>
      <c r="T600" s="413"/>
      <c r="U600" s="413"/>
      <c r="V600" s="413"/>
      <c r="W600" s="413"/>
      <c r="X600" s="413"/>
      <c r="Y600" s="413"/>
      <c r="Z600" s="413"/>
      <c r="AA600" s="413"/>
      <c r="AB600" s="413"/>
      <c r="AC600" s="413"/>
      <c r="AD600" s="413"/>
      <c r="AE600" s="413"/>
      <c r="AF600" s="413"/>
      <c r="AG600" s="413"/>
    </row>
    <row r="601" spans="1:33" ht="11.25" customHeight="1">
      <c r="A601" s="413"/>
      <c r="B601" s="413"/>
      <c r="C601" s="413"/>
      <c r="D601" s="413"/>
      <c r="E601" s="413"/>
      <c r="F601" s="413"/>
      <c r="G601" s="413"/>
      <c r="H601" s="413"/>
      <c r="I601" s="413"/>
      <c r="J601" s="413"/>
      <c r="K601" s="413"/>
      <c r="L601" s="413"/>
      <c r="M601" s="413"/>
      <c r="N601" s="413"/>
      <c r="O601" s="413"/>
      <c r="P601" s="413"/>
      <c r="Q601" s="413"/>
      <c r="R601" s="413"/>
      <c r="S601" s="413"/>
      <c r="T601" s="413"/>
      <c r="U601" s="413"/>
      <c r="V601" s="413"/>
      <c r="W601" s="413"/>
      <c r="X601" s="413"/>
      <c r="Y601" s="413"/>
      <c r="Z601" s="413"/>
      <c r="AA601" s="413"/>
      <c r="AB601" s="413"/>
      <c r="AC601" s="413"/>
      <c r="AD601" s="413"/>
      <c r="AE601" s="413"/>
      <c r="AF601" s="413"/>
      <c r="AG601" s="413"/>
    </row>
    <row r="602" spans="1:33" ht="11.25" customHeight="1">
      <c r="A602" s="413"/>
      <c r="B602" s="413"/>
      <c r="C602" s="413"/>
      <c r="D602" s="413"/>
      <c r="E602" s="413"/>
      <c r="F602" s="413"/>
      <c r="G602" s="413"/>
      <c r="H602" s="413"/>
      <c r="I602" s="413"/>
      <c r="J602" s="413"/>
      <c r="K602" s="413"/>
      <c r="L602" s="413"/>
      <c r="M602" s="413"/>
      <c r="N602" s="413"/>
      <c r="O602" s="413"/>
      <c r="P602" s="413"/>
      <c r="Q602" s="413"/>
      <c r="R602" s="413"/>
      <c r="S602" s="413"/>
      <c r="T602" s="413"/>
      <c r="U602" s="413"/>
      <c r="V602" s="413"/>
      <c r="W602" s="413"/>
      <c r="X602" s="413"/>
      <c r="Y602" s="413"/>
      <c r="Z602" s="413"/>
      <c r="AA602" s="413"/>
      <c r="AB602" s="413"/>
      <c r="AC602" s="413"/>
      <c r="AD602" s="413"/>
      <c r="AE602" s="413"/>
      <c r="AF602" s="413"/>
      <c r="AG602" s="413"/>
    </row>
    <row r="603" spans="1:33" ht="11.25" customHeight="1">
      <c r="A603" s="413"/>
      <c r="B603" s="413"/>
      <c r="C603" s="413"/>
      <c r="D603" s="413"/>
      <c r="E603" s="413"/>
      <c r="F603" s="413"/>
      <c r="G603" s="413"/>
      <c r="H603" s="413"/>
      <c r="I603" s="413"/>
      <c r="J603" s="413"/>
      <c r="K603" s="413"/>
      <c r="L603" s="413"/>
      <c r="M603" s="413"/>
      <c r="N603" s="413"/>
      <c r="O603" s="413"/>
      <c r="P603" s="413"/>
      <c r="Q603" s="413"/>
      <c r="R603" s="413"/>
      <c r="S603" s="413"/>
      <c r="T603" s="413"/>
      <c r="U603" s="413"/>
      <c r="V603" s="413"/>
      <c r="W603" s="413"/>
      <c r="X603" s="413"/>
      <c r="Y603" s="413"/>
      <c r="Z603" s="413"/>
      <c r="AA603" s="413"/>
      <c r="AB603" s="413"/>
      <c r="AC603" s="413"/>
      <c r="AD603" s="413"/>
      <c r="AE603" s="413"/>
      <c r="AF603" s="413"/>
      <c r="AG603" s="413"/>
    </row>
    <row r="604" spans="1:33" ht="11.25" customHeight="1">
      <c r="A604" s="413"/>
      <c r="B604" s="413"/>
      <c r="C604" s="413"/>
      <c r="D604" s="413"/>
      <c r="E604" s="413"/>
      <c r="F604" s="413"/>
      <c r="G604" s="413"/>
      <c r="H604" s="413"/>
      <c r="I604" s="413"/>
      <c r="J604" s="413"/>
      <c r="K604" s="413"/>
      <c r="L604" s="413"/>
      <c r="M604" s="413"/>
      <c r="N604" s="413"/>
      <c r="O604" s="413"/>
      <c r="P604" s="413"/>
      <c r="Q604" s="413"/>
      <c r="R604" s="413"/>
      <c r="S604" s="413"/>
      <c r="T604" s="413"/>
      <c r="U604" s="413"/>
      <c r="V604" s="413"/>
      <c r="W604" s="413"/>
      <c r="X604" s="413"/>
      <c r="Y604" s="413"/>
      <c r="Z604" s="413"/>
      <c r="AA604" s="413"/>
      <c r="AB604" s="413"/>
      <c r="AC604" s="413"/>
      <c r="AD604" s="413"/>
      <c r="AE604" s="413"/>
      <c r="AF604" s="413"/>
      <c r="AG604" s="413"/>
    </row>
    <row r="605" spans="1:33" ht="11.25" customHeight="1">
      <c r="A605" s="413"/>
      <c r="B605" s="413"/>
      <c r="C605" s="413"/>
      <c r="D605" s="413"/>
      <c r="E605" s="413"/>
      <c r="F605" s="413"/>
      <c r="G605" s="413"/>
      <c r="H605" s="413"/>
      <c r="I605" s="413"/>
      <c r="J605" s="413"/>
      <c r="K605" s="413"/>
      <c r="L605" s="413"/>
      <c r="M605" s="413"/>
      <c r="N605" s="413"/>
      <c r="O605" s="413"/>
      <c r="P605" s="413"/>
      <c r="Q605" s="413"/>
      <c r="R605" s="413"/>
      <c r="S605" s="413"/>
      <c r="T605" s="413"/>
      <c r="U605" s="413"/>
      <c r="V605" s="413"/>
      <c r="W605" s="413"/>
      <c r="X605" s="413"/>
      <c r="Y605" s="413"/>
      <c r="Z605" s="413"/>
      <c r="AA605" s="413"/>
      <c r="AB605" s="413"/>
      <c r="AC605" s="413"/>
      <c r="AD605" s="413"/>
      <c r="AE605" s="413"/>
      <c r="AF605" s="413"/>
      <c r="AG605" s="413"/>
    </row>
    <row r="606" spans="1:33" ht="11.25" customHeight="1">
      <c r="A606" s="413"/>
      <c r="B606" s="413"/>
      <c r="C606" s="413"/>
      <c r="D606" s="413"/>
      <c r="E606" s="413"/>
      <c r="F606" s="413"/>
      <c r="G606" s="413"/>
      <c r="H606" s="413"/>
      <c r="I606" s="413"/>
      <c r="J606" s="413"/>
      <c r="K606" s="413"/>
      <c r="L606" s="413"/>
      <c r="M606" s="413"/>
      <c r="N606" s="413"/>
      <c r="O606" s="413"/>
      <c r="P606" s="413"/>
      <c r="Q606" s="413"/>
      <c r="R606" s="413"/>
      <c r="S606" s="413"/>
      <c r="T606" s="413"/>
      <c r="U606" s="413"/>
      <c r="V606" s="413"/>
      <c r="W606" s="413"/>
      <c r="X606" s="413"/>
      <c r="Y606" s="413"/>
      <c r="Z606" s="413"/>
      <c r="AA606" s="413"/>
      <c r="AB606" s="413"/>
      <c r="AC606" s="413"/>
      <c r="AD606" s="413"/>
      <c r="AE606" s="413"/>
      <c r="AF606" s="413"/>
      <c r="AG606" s="413"/>
    </row>
    <row r="607" spans="1:33" ht="11.25" customHeight="1">
      <c r="A607" s="413"/>
      <c r="B607" s="413"/>
      <c r="C607" s="413"/>
      <c r="D607" s="413"/>
      <c r="E607" s="413"/>
      <c r="F607" s="413"/>
      <c r="G607" s="413"/>
      <c r="H607" s="413"/>
      <c r="I607" s="413"/>
      <c r="J607" s="413"/>
      <c r="K607" s="413"/>
      <c r="L607" s="413"/>
      <c r="M607" s="413"/>
      <c r="N607" s="413"/>
      <c r="O607" s="413"/>
      <c r="P607" s="413"/>
      <c r="Q607" s="413"/>
      <c r="R607" s="413"/>
      <c r="S607" s="413"/>
      <c r="T607" s="413"/>
      <c r="U607" s="413"/>
      <c r="V607" s="413"/>
      <c r="W607" s="413"/>
      <c r="X607" s="413"/>
      <c r="Y607" s="413"/>
      <c r="Z607" s="413"/>
      <c r="AA607" s="413"/>
      <c r="AB607" s="413"/>
      <c r="AC607" s="413"/>
      <c r="AD607" s="413"/>
      <c r="AE607" s="413"/>
      <c r="AF607" s="413"/>
      <c r="AG607" s="413"/>
    </row>
    <row r="608" spans="1:33" ht="11.25" customHeight="1">
      <c r="A608" s="413"/>
      <c r="B608" s="413"/>
      <c r="C608" s="413"/>
      <c r="D608" s="413"/>
      <c r="E608" s="413"/>
      <c r="F608" s="413"/>
      <c r="G608" s="413"/>
      <c r="H608" s="413"/>
      <c r="I608" s="413"/>
      <c r="J608" s="413"/>
      <c r="K608" s="413"/>
      <c r="L608" s="413"/>
      <c r="M608" s="413"/>
      <c r="N608" s="413"/>
      <c r="O608" s="413"/>
      <c r="P608" s="413"/>
      <c r="Q608" s="413"/>
      <c r="R608" s="413"/>
      <c r="S608" s="413"/>
      <c r="T608" s="413"/>
      <c r="U608" s="413"/>
      <c r="V608" s="413"/>
      <c r="W608" s="413"/>
      <c r="X608" s="413"/>
      <c r="Y608" s="413"/>
      <c r="Z608" s="413"/>
      <c r="AA608" s="413"/>
      <c r="AB608" s="413"/>
      <c r="AC608" s="413"/>
      <c r="AD608" s="413"/>
      <c r="AE608" s="413"/>
      <c r="AF608" s="413"/>
      <c r="AG608" s="413"/>
    </row>
    <row r="609" spans="1:33" ht="11.25" customHeight="1">
      <c r="A609" s="413"/>
      <c r="B609" s="413"/>
      <c r="C609" s="413"/>
      <c r="D609" s="413"/>
      <c r="E609" s="413"/>
      <c r="F609" s="413"/>
      <c r="G609" s="413"/>
      <c r="H609" s="413"/>
      <c r="I609" s="413"/>
      <c r="J609" s="413"/>
      <c r="K609" s="413"/>
      <c r="L609" s="413"/>
      <c r="M609" s="413"/>
      <c r="N609" s="413"/>
      <c r="O609" s="413"/>
      <c r="P609" s="413"/>
      <c r="Q609" s="413"/>
      <c r="R609" s="413"/>
      <c r="S609" s="413"/>
      <c r="T609" s="413"/>
      <c r="U609" s="413"/>
      <c r="V609" s="413"/>
      <c r="W609" s="413"/>
      <c r="X609" s="413"/>
      <c r="Y609" s="413"/>
      <c r="Z609" s="413"/>
      <c r="AA609" s="413"/>
      <c r="AB609" s="413"/>
      <c r="AC609" s="413"/>
      <c r="AD609" s="413"/>
      <c r="AE609" s="413"/>
      <c r="AF609" s="413"/>
      <c r="AG609" s="413"/>
    </row>
    <row r="610" spans="1:33" ht="11.25" customHeight="1">
      <c r="A610" s="413"/>
      <c r="B610" s="413"/>
      <c r="C610" s="413"/>
      <c r="D610" s="413"/>
      <c r="E610" s="413"/>
      <c r="F610" s="413"/>
      <c r="G610" s="413"/>
      <c r="H610" s="413"/>
      <c r="I610" s="413"/>
      <c r="J610" s="413"/>
      <c r="K610" s="413"/>
      <c r="L610" s="413"/>
      <c r="M610" s="413"/>
      <c r="N610" s="413"/>
      <c r="O610" s="413"/>
      <c r="P610" s="413"/>
      <c r="Q610" s="413"/>
      <c r="R610" s="413"/>
      <c r="S610" s="413"/>
      <c r="T610" s="413"/>
      <c r="U610" s="413"/>
      <c r="V610" s="413"/>
      <c r="W610" s="413"/>
      <c r="X610" s="413"/>
      <c r="Y610" s="413"/>
      <c r="Z610" s="413"/>
      <c r="AA610" s="413"/>
      <c r="AB610" s="413"/>
      <c r="AC610" s="413"/>
      <c r="AD610" s="413"/>
      <c r="AE610" s="413"/>
      <c r="AF610" s="413"/>
      <c r="AG610" s="413"/>
    </row>
    <row r="611" spans="1:33" ht="11.25" customHeight="1">
      <c r="A611" s="413"/>
      <c r="B611" s="413"/>
      <c r="C611" s="413"/>
      <c r="D611" s="413"/>
      <c r="E611" s="413"/>
      <c r="F611" s="413"/>
      <c r="G611" s="413"/>
      <c r="H611" s="413"/>
      <c r="I611" s="413"/>
      <c r="J611" s="413"/>
      <c r="K611" s="413"/>
      <c r="L611" s="413"/>
      <c r="M611" s="413"/>
      <c r="N611" s="413"/>
      <c r="O611" s="413"/>
      <c r="P611" s="413"/>
      <c r="Q611" s="413"/>
      <c r="R611" s="413"/>
      <c r="S611" s="413"/>
      <c r="T611" s="413"/>
      <c r="U611" s="413"/>
      <c r="V611" s="413"/>
      <c r="W611" s="413"/>
      <c r="X611" s="413"/>
      <c r="Y611" s="413"/>
      <c r="Z611" s="413"/>
      <c r="AA611" s="413"/>
      <c r="AB611" s="413"/>
      <c r="AC611" s="413"/>
      <c r="AD611" s="413"/>
      <c r="AE611" s="413"/>
      <c r="AF611" s="413"/>
      <c r="AG611" s="413"/>
    </row>
    <row r="612" spans="1:33" ht="11.25" customHeight="1">
      <c r="A612" s="413"/>
      <c r="B612" s="413"/>
      <c r="C612" s="413"/>
      <c r="D612" s="413"/>
      <c r="E612" s="413"/>
      <c r="F612" s="413"/>
      <c r="G612" s="413"/>
      <c r="H612" s="413"/>
      <c r="I612" s="413"/>
      <c r="J612" s="413"/>
      <c r="K612" s="413"/>
      <c r="L612" s="413"/>
      <c r="M612" s="413"/>
      <c r="N612" s="413"/>
      <c r="O612" s="413"/>
      <c r="P612" s="413"/>
      <c r="Q612" s="413"/>
      <c r="R612" s="413"/>
      <c r="S612" s="413"/>
      <c r="T612" s="413"/>
      <c r="U612" s="413"/>
      <c r="V612" s="413"/>
      <c r="W612" s="413"/>
      <c r="X612" s="413"/>
      <c r="Y612" s="413"/>
      <c r="Z612" s="413"/>
      <c r="AA612" s="413"/>
      <c r="AB612" s="413"/>
      <c r="AC612" s="413"/>
      <c r="AD612" s="413"/>
      <c r="AE612" s="413"/>
      <c r="AF612" s="413"/>
      <c r="AG612" s="413"/>
    </row>
    <row r="613" spans="1:33" ht="11.25" customHeight="1">
      <c r="A613" s="413"/>
      <c r="B613" s="413"/>
      <c r="C613" s="413"/>
      <c r="D613" s="413"/>
      <c r="E613" s="413"/>
      <c r="F613" s="413"/>
      <c r="G613" s="413"/>
      <c r="H613" s="413"/>
      <c r="I613" s="413"/>
      <c r="J613" s="413"/>
      <c r="K613" s="413"/>
      <c r="L613" s="413"/>
      <c r="M613" s="413"/>
      <c r="N613" s="413"/>
      <c r="O613" s="413"/>
      <c r="P613" s="413"/>
      <c r="Q613" s="413"/>
      <c r="R613" s="413"/>
      <c r="S613" s="413"/>
      <c r="T613" s="413"/>
      <c r="U613" s="413"/>
      <c r="V613" s="413"/>
      <c r="W613" s="413"/>
      <c r="X613" s="413"/>
      <c r="Y613" s="413"/>
      <c r="Z613" s="413"/>
      <c r="AA613" s="413"/>
      <c r="AB613" s="413"/>
      <c r="AC613" s="413"/>
      <c r="AD613" s="413"/>
      <c r="AE613" s="413"/>
      <c r="AF613" s="413"/>
      <c r="AG613" s="413"/>
    </row>
    <row r="614" spans="1:33" ht="11.25" customHeight="1">
      <c r="A614" s="413"/>
      <c r="B614" s="413"/>
      <c r="C614" s="413"/>
      <c r="D614" s="413"/>
      <c r="E614" s="413"/>
      <c r="F614" s="413"/>
      <c r="G614" s="413"/>
      <c r="H614" s="413"/>
      <c r="I614" s="413"/>
      <c r="J614" s="413"/>
      <c r="K614" s="413"/>
      <c r="L614" s="413"/>
      <c r="M614" s="413"/>
      <c r="N614" s="413"/>
      <c r="O614" s="413"/>
      <c r="P614" s="413"/>
      <c r="Q614" s="413"/>
      <c r="R614" s="413"/>
      <c r="S614" s="413"/>
      <c r="T614" s="413"/>
      <c r="U614" s="413"/>
      <c r="V614" s="413"/>
      <c r="W614" s="413"/>
      <c r="X614" s="413"/>
      <c r="Y614" s="413"/>
      <c r="Z614" s="413"/>
      <c r="AA614" s="413"/>
      <c r="AB614" s="413"/>
      <c r="AC614" s="413"/>
      <c r="AD614" s="413"/>
      <c r="AE614" s="413"/>
      <c r="AF614" s="413"/>
      <c r="AG614" s="413"/>
    </row>
    <row r="615" spans="1:33" ht="11.25" customHeight="1">
      <c r="A615" s="413"/>
      <c r="B615" s="413"/>
      <c r="C615" s="413"/>
      <c r="D615" s="413"/>
      <c r="E615" s="413"/>
      <c r="F615" s="413"/>
      <c r="G615" s="413"/>
      <c r="H615" s="413"/>
      <c r="I615" s="413"/>
      <c r="J615" s="413"/>
      <c r="K615" s="413"/>
      <c r="L615" s="413"/>
      <c r="M615" s="413"/>
      <c r="N615" s="413"/>
      <c r="O615" s="413"/>
      <c r="P615" s="413"/>
      <c r="Q615" s="413"/>
      <c r="R615" s="413"/>
      <c r="S615" s="413"/>
      <c r="T615" s="413"/>
      <c r="U615" s="413"/>
      <c r="V615" s="413"/>
      <c r="W615" s="413"/>
      <c r="X615" s="413"/>
      <c r="Y615" s="413"/>
      <c r="Z615" s="413"/>
      <c r="AA615" s="413"/>
      <c r="AB615" s="413"/>
      <c r="AC615" s="413"/>
      <c r="AD615" s="413"/>
      <c r="AE615" s="413"/>
      <c r="AF615" s="413"/>
      <c r="AG615" s="413"/>
    </row>
    <row r="616" spans="1:33" ht="11.25" customHeight="1">
      <c r="A616" s="413"/>
      <c r="B616" s="413"/>
      <c r="C616" s="413"/>
      <c r="D616" s="413"/>
      <c r="E616" s="413"/>
      <c r="F616" s="413"/>
      <c r="G616" s="413"/>
      <c r="H616" s="413"/>
      <c r="I616" s="413"/>
      <c r="J616" s="413"/>
      <c r="K616" s="413"/>
      <c r="L616" s="413"/>
      <c r="M616" s="413"/>
      <c r="N616" s="413"/>
      <c r="O616" s="413"/>
      <c r="P616" s="413"/>
      <c r="Q616" s="413"/>
      <c r="R616" s="413"/>
      <c r="S616" s="413"/>
      <c r="T616" s="413"/>
      <c r="U616" s="413"/>
      <c r="V616" s="413"/>
      <c r="W616" s="413"/>
      <c r="X616" s="413"/>
      <c r="Y616" s="413"/>
      <c r="Z616" s="413"/>
      <c r="AA616" s="413"/>
      <c r="AB616" s="413"/>
      <c r="AC616" s="413"/>
      <c r="AD616" s="413"/>
      <c r="AE616" s="413"/>
      <c r="AF616" s="413"/>
      <c r="AG616" s="413"/>
    </row>
    <row r="617" spans="1:33" ht="11.25" customHeight="1">
      <c r="A617" s="413"/>
      <c r="B617" s="413"/>
      <c r="C617" s="413"/>
      <c r="D617" s="413"/>
      <c r="E617" s="413"/>
      <c r="F617" s="413"/>
      <c r="G617" s="413"/>
      <c r="H617" s="413"/>
      <c r="I617" s="413"/>
      <c r="J617" s="413"/>
      <c r="K617" s="413"/>
      <c r="L617" s="413"/>
      <c r="M617" s="413"/>
      <c r="N617" s="413"/>
      <c r="O617" s="413"/>
      <c r="P617" s="413"/>
      <c r="Q617" s="413"/>
      <c r="R617" s="413"/>
      <c r="S617" s="413"/>
      <c r="T617" s="413"/>
      <c r="U617" s="413"/>
      <c r="V617" s="413"/>
      <c r="W617" s="413"/>
      <c r="X617" s="413"/>
      <c r="Y617" s="413"/>
      <c r="Z617" s="413"/>
      <c r="AA617" s="413"/>
      <c r="AB617" s="413"/>
      <c r="AC617" s="413"/>
      <c r="AD617" s="413"/>
      <c r="AE617" s="413"/>
      <c r="AF617" s="413"/>
      <c r="AG617" s="413"/>
    </row>
    <row r="618" spans="1:33" ht="11.25" customHeight="1">
      <c r="A618" s="413"/>
      <c r="B618" s="413"/>
      <c r="C618" s="413"/>
      <c r="D618" s="413"/>
      <c r="E618" s="413"/>
      <c r="F618" s="413"/>
      <c r="G618" s="413"/>
      <c r="H618" s="413"/>
      <c r="I618" s="413"/>
      <c r="J618" s="413"/>
      <c r="K618" s="413"/>
      <c r="L618" s="413"/>
      <c r="M618" s="413"/>
      <c r="N618" s="413"/>
      <c r="O618" s="413"/>
      <c r="P618" s="413"/>
      <c r="Q618" s="413"/>
      <c r="R618" s="413"/>
      <c r="S618" s="413"/>
      <c r="T618" s="413"/>
      <c r="U618" s="413"/>
      <c r="V618" s="413"/>
      <c r="W618" s="413"/>
      <c r="X618" s="413"/>
      <c r="Y618" s="413"/>
      <c r="Z618" s="413"/>
      <c r="AA618" s="413"/>
      <c r="AB618" s="413"/>
      <c r="AC618" s="413"/>
      <c r="AD618" s="413"/>
      <c r="AE618" s="413"/>
      <c r="AF618" s="413"/>
      <c r="AG618" s="413"/>
    </row>
    <row r="619" spans="1:33" ht="11.25" customHeight="1">
      <c r="A619" s="413"/>
      <c r="B619" s="413"/>
      <c r="C619" s="413"/>
      <c r="D619" s="413"/>
      <c r="E619" s="413"/>
      <c r="F619" s="413"/>
      <c r="G619" s="413"/>
      <c r="H619" s="413"/>
      <c r="I619" s="413"/>
      <c r="J619" s="413"/>
      <c r="K619" s="413"/>
      <c r="L619" s="413"/>
      <c r="M619" s="413"/>
      <c r="N619" s="413"/>
      <c r="O619" s="413"/>
      <c r="P619" s="413"/>
      <c r="Q619" s="413"/>
      <c r="R619" s="413"/>
      <c r="S619" s="413"/>
      <c r="T619" s="413"/>
      <c r="U619" s="413"/>
      <c r="V619" s="413"/>
      <c r="W619" s="413"/>
      <c r="X619" s="413"/>
      <c r="Y619" s="413"/>
      <c r="Z619" s="413"/>
      <c r="AA619" s="413"/>
      <c r="AB619" s="413"/>
      <c r="AC619" s="413"/>
      <c r="AD619" s="413"/>
      <c r="AE619" s="413"/>
      <c r="AF619" s="413"/>
      <c r="AG619" s="413"/>
    </row>
    <row r="620" spans="1:33" ht="11.25" customHeight="1">
      <c r="A620" s="413"/>
      <c r="B620" s="413"/>
      <c r="C620" s="413"/>
      <c r="D620" s="413"/>
      <c r="E620" s="413"/>
      <c r="F620" s="413"/>
      <c r="G620" s="413"/>
      <c r="H620" s="413"/>
      <c r="I620" s="413"/>
      <c r="J620" s="413"/>
      <c r="K620" s="413"/>
      <c r="L620" s="413"/>
      <c r="M620" s="413"/>
      <c r="N620" s="413"/>
      <c r="O620" s="413"/>
      <c r="P620" s="413"/>
      <c r="Q620" s="413"/>
      <c r="R620" s="413"/>
      <c r="S620" s="413"/>
      <c r="T620" s="413"/>
      <c r="U620" s="413"/>
      <c r="V620" s="413"/>
      <c r="W620" s="413"/>
      <c r="X620" s="413"/>
      <c r="Y620" s="413"/>
      <c r="Z620" s="413"/>
      <c r="AA620" s="413"/>
      <c r="AB620" s="413"/>
      <c r="AC620" s="413"/>
      <c r="AD620" s="413"/>
      <c r="AE620" s="413"/>
      <c r="AF620" s="413"/>
      <c r="AG620" s="413"/>
    </row>
    <row r="621" spans="1:33" ht="11.25" customHeight="1">
      <c r="A621" s="413"/>
      <c r="B621" s="413"/>
      <c r="C621" s="413"/>
      <c r="D621" s="413"/>
      <c r="E621" s="413"/>
      <c r="F621" s="413"/>
      <c r="G621" s="413"/>
      <c r="H621" s="413"/>
      <c r="I621" s="413"/>
      <c r="J621" s="413"/>
      <c r="K621" s="413"/>
      <c r="L621" s="413"/>
      <c r="M621" s="413"/>
      <c r="N621" s="413"/>
      <c r="O621" s="413"/>
      <c r="P621" s="413"/>
      <c r="Q621" s="413"/>
      <c r="R621" s="413"/>
      <c r="S621" s="413"/>
      <c r="T621" s="413"/>
      <c r="U621" s="413"/>
      <c r="V621" s="413"/>
      <c r="W621" s="413"/>
      <c r="X621" s="413"/>
      <c r="Y621" s="413"/>
      <c r="Z621" s="413"/>
      <c r="AA621" s="413"/>
      <c r="AB621" s="413"/>
      <c r="AC621" s="413"/>
      <c r="AD621" s="413"/>
      <c r="AE621" s="413"/>
      <c r="AF621" s="413"/>
      <c r="AG621" s="413"/>
    </row>
    <row r="622" spans="1:33" ht="11.25" customHeight="1">
      <c r="A622" s="413"/>
      <c r="B622" s="413"/>
      <c r="C622" s="413"/>
      <c r="D622" s="413"/>
      <c r="E622" s="413"/>
      <c r="F622" s="413"/>
      <c r="G622" s="413"/>
      <c r="H622" s="413"/>
      <c r="I622" s="413"/>
      <c r="J622" s="413"/>
      <c r="K622" s="413"/>
      <c r="L622" s="413"/>
      <c r="M622" s="413"/>
      <c r="N622" s="413"/>
      <c r="O622" s="413"/>
      <c r="P622" s="413"/>
      <c r="Q622" s="413"/>
      <c r="R622" s="413"/>
      <c r="S622" s="413"/>
      <c r="T622" s="413"/>
      <c r="U622" s="413"/>
      <c r="V622" s="413"/>
      <c r="W622" s="413"/>
      <c r="X622" s="413"/>
      <c r="Y622" s="413"/>
      <c r="Z622" s="413"/>
      <c r="AA622" s="413"/>
      <c r="AB622" s="413"/>
      <c r="AC622" s="413"/>
      <c r="AD622" s="413"/>
      <c r="AE622" s="413"/>
      <c r="AF622" s="413"/>
      <c r="AG622" s="413"/>
    </row>
    <row r="623" spans="1:33" ht="11.25" customHeight="1">
      <c r="A623" s="413"/>
      <c r="B623" s="413"/>
      <c r="C623" s="413"/>
      <c r="D623" s="413"/>
      <c r="E623" s="413"/>
      <c r="F623" s="413"/>
      <c r="G623" s="413"/>
      <c r="H623" s="413"/>
      <c r="I623" s="413"/>
      <c r="J623" s="413"/>
      <c r="K623" s="413"/>
      <c r="L623" s="413"/>
      <c r="M623" s="413"/>
      <c r="N623" s="413"/>
      <c r="O623" s="413"/>
      <c r="P623" s="413"/>
      <c r="Q623" s="413"/>
      <c r="R623" s="413"/>
      <c r="S623" s="413"/>
      <c r="T623" s="413"/>
      <c r="U623" s="413"/>
      <c r="V623" s="413"/>
      <c r="W623" s="413"/>
      <c r="X623" s="413"/>
      <c r="Y623" s="413"/>
      <c r="Z623" s="413"/>
      <c r="AA623" s="413"/>
      <c r="AB623" s="413"/>
      <c r="AC623" s="413"/>
      <c r="AD623" s="413"/>
      <c r="AE623" s="413"/>
      <c r="AF623" s="413"/>
      <c r="AG623" s="413"/>
    </row>
    <row r="624" spans="1:33" ht="11.25" customHeight="1">
      <c r="A624" s="413"/>
      <c r="B624" s="413"/>
      <c r="C624" s="413"/>
      <c r="D624" s="413"/>
      <c r="E624" s="413"/>
      <c r="F624" s="413"/>
      <c r="G624" s="413"/>
      <c r="H624" s="413"/>
      <c r="I624" s="413"/>
      <c r="J624" s="413"/>
      <c r="K624" s="413"/>
      <c r="L624" s="413"/>
      <c r="M624" s="413"/>
      <c r="N624" s="413"/>
      <c r="O624" s="413"/>
      <c r="P624" s="413"/>
      <c r="Q624" s="413"/>
      <c r="R624" s="413"/>
      <c r="S624" s="413"/>
      <c r="T624" s="413"/>
      <c r="U624" s="413"/>
      <c r="V624" s="413"/>
      <c r="W624" s="413"/>
      <c r="X624" s="413"/>
      <c r="Y624" s="413"/>
      <c r="Z624" s="413"/>
      <c r="AA624" s="413"/>
      <c r="AB624" s="413"/>
      <c r="AC624" s="413"/>
      <c r="AD624" s="413"/>
      <c r="AE624" s="413"/>
      <c r="AF624" s="413"/>
      <c r="AG624" s="413"/>
    </row>
    <row r="625" spans="1:33" ht="11.25" customHeight="1">
      <c r="A625" s="413"/>
      <c r="B625" s="413"/>
      <c r="C625" s="413"/>
      <c r="D625" s="413"/>
      <c r="E625" s="413"/>
      <c r="F625" s="413"/>
      <c r="G625" s="413"/>
      <c r="H625" s="413"/>
      <c r="I625" s="413"/>
      <c r="J625" s="413"/>
      <c r="K625" s="413"/>
      <c r="L625" s="413"/>
      <c r="M625" s="413"/>
      <c r="N625" s="413"/>
      <c r="O625" s="413"/>
      <c r="P625" s="413"/>
      <c r="Q625" s="413"/>
      <c r="R625" s="413"/>
      <c r="S625" s="413"/>
      <c r="T625" s="413"/>
      <c r="U625" s="413"/>
      <c r="V625" s="413"/>
      <c r="W625" s="413"/>
      <c r="X625" s="413"/>
      <c r="Y625" s="413"/>
      <c r="Z625" s="413"/>
      <c r="AA625" s="413"/>
      <c r="AB625" s="413"/>
      <c r="AC625" s="413"/>
      <c r="AD625" s="413"/>
      <c r="AE625" s="413"/>
      <c r="AF625" s="413"/>
      <c r="AG625" s="413"/>
    </row>
    <row r="626" spans="1:33" ht="11.25" customHeight="1">
      <c r="A626" s="413"/>
      <c r="B626" s="413"/>
      <c r="C626" s="413"/>
      <c r="D626" s="413"/>
      <c r="E626" s="413"/>
      <c r="F626" s="413"/>
      <c r="G626" s="413"/>
      <c r="H626" s="413"/>
      <c r="I626" s="413"/>
      <c r="J626" s="413"/>
      <c r="K626" s="413"/>
      <c r="L626" s="413"/>
      <c r="M626" s="413"/>
      <c r="N626" s="413"/>
      <c r="O626" s="413"/>
      <c r="P626" s="413"/>
      <c r="Q626" s="413"/>
      <c r="R626" s="413"/>
      <c r="S626" s="413"/>
      <c r="T626" s="413"/>
      <c r="U626" s="413"/>
      <c r="V626" s="413"/>
      <c r="W626" s="413"/>
      <c r="X626" s="413"/>
      <c r="Y626" s="413"/>
      <c r="Z626" s="413"/>
      <c r="AA626" s="413"/>
      <c r="AB626" s="413"/>
      <c r="AC626" s="413"/>
      <c r="AD626" s="413"/>
      <c r="AE626" s="413"/>
      <c r="AF626" s="413"/>
      <c r="AG626" s="413"/>
    </row>
    <row r="627" spans="1:33" ht="11.25" customHeight="1">
      <c r="A627" s="413"/>
      <c r="B627" s="413"/>
      <c r="C627" s="413"/>
      <c r="D627" s="413"/>
      <c r="E627" s="413"/>
      <c r="F627" s="413"/>
      <c r="G627" s="413"/>
      <c r="H627" s="413"/>
      <c r="I627" s="413"/>
      <c r="J627" s="413"/>
      <c r="K627" s="413"/>
      <c r="L627" s="413"/>
      <c r="M627" s="413"/>
      <c r="N627" s="413"/>
      <c r="O627" s="413"/>
      <c r="P627" s="413"/>
      <c r="Q627" s="413"/>
      <c r="R627" s="413"/>
      <c r="S627" s="413"/>
      <c r="T627" s="413"/>
      <c r="U627" s="413"/>
      <c r="V627" s="413"/>
      <c r="W627" s="413"/>
      <c r="X627" s="413"/>
      <c r="Y627" s="413"/>
      <c r="Z627" s="413"/>
      <c r="AA627" s="413"/>
      <c r="AB627" s="413"/>
      <c r="AC627" s="413"/>
      <c r="AD627" s="413"/>
      <c r="AE627" s="413"/>
      <c r="AF627" s="413"/>
      <c r="AG627" s="413"/>
    </row>
    <row r="628" spans="1:33" ht="11.25" customHeight="1">
      <c r="A628" s="413"/>
      <c r="B628" s="413"/>
      <c r="C628" s="413"/>
      <c r="D628" s="413"/>
      <c r="E628" s="413"/>
      <c r="F628" s="413"/>
      <c r="G628" s="413"/>
      <c r="H628" s="413"/>
      <c r="I628" s="413"/>
      <c r="J628" s="413"/>
      <c r="K628" s="413"/>
      <c r="L628" s="413"/>
      <c r="M628" s="413"/>
      <c r="N628" s="413"/>
      <c r="O628" s="413"/>
      <c r="P628" s="413"/>
      <c r="Q628" s="413"/>
      <c r="R628" s="413"/>
      <c r="S628" s="413"/>
      <c r="T628" s="413"/>
      <c r="U628" s="413"/>
      <c r="V628" s="413"/>
      <c r="W628" s="413"/>
      <c r="X628" s="413"/>
      <c r="Y628" s="413"/>
      <c r="Z628" s="413"/>
      <c r="AA628" s="413"/>
      <c r="AB628" s="413"/>
      <c r="AC628" s="413"/>
      <c r="AD628" s="413"/>
      <c r="AE628" s="413"/>
      <c r="AF628" s="413"/>
      <c r="AG628" s="413"/>
    </row>
    <row r="629" spans="1:33" ht="11.25" customHeight="1">
      <c r="A629" s="413"/>
      <c r="B629" s="413"/>
      <c r="C629" s="413"/>
      <c r="D629" s="413"/>
      <c r="E629" s="413"/>
      <c r="F629" s="413"/>
      <c r="G629" s="413"/>
      <c r="H629" s="413"/>
      <c r="I629" s="413"/>
      <c r="J629" s="413"/>
      <c r="K629" s="413"/>
      <c r="L629" s="413"/>
      <c r="M629" s="413"/>
      <c r="N629" s="413"/>
      <c r="O629" s="413"/>
      <c r="P629" s="413"/>
      <c r="Q629" s="413"/>
      <c r="R629" s="413"/>
      <c r="S629" s="413"/>
      <c r="T629" s="413"/>
      <c r="U629" s="413"/>
      <c r="V629" s="413"/>
      <c r="W629" s="413"/>
      <c r="X629" s="413"/>
      <c r="Y629" s="413"/>
      <c r="Z629" s="413"/>
      <c r="AA629" s="413"/>
      <c r="AB629" s="413"/>
      <c r="AC629" s="413"/>
      <c r="AD629" s="413"/>
      <c r="AE629" s="413"/>
      <c r="AF629" s="413"/>
      <c r="AG629" s="413"/>
    </row>
    <row r="630" spans="1:33" ht="11.25" customHeight="1">
      <c r="A630" s="413"/>
      <c r="B630" s="413"/>
      <c r="C630" s="413"/>
      <c r="D630" s="413"/>
      <c r="E630" s="413"/>
      <c r="F630" s="413"/>
      <c r="G630" s="413"/>
      <c r="H630" s="413"/>
      <c r="I630" s="413"/>
      <c r="J630" s="413"/>
      <c r="K630" s="413"/>
      <c r="L630" s="413"/>
      <c r="M630" s="413"/>
      <c r="N630" s="413"/>
      <c r="O630" s="413"/>
      <c r="P630" s="413"/>
      <c r="Q630" s="413"/>
      <c r="R630" s="413"/>
      <c r="S630" s="413"/>
      <c r="T630" s="413"/>
      <c r="U630" s="413"/>
      <c r="V630" s="413"/>
      <c r="W630" s="413"/>
      <c r="X630" s="413"/>
      <c r="Y630" s="413"/>
      <c r="Z630" s="413"/>
      <c r="AA630" s="413"/>
      <c r="AB630" s="413"/>
      <c r="AC630" s="413"/>
      <c r="AD630" s="413"/>
      <c r="AE630" s="413"/>
      <c r="AF630" s="413"/>
      <c r="AG630" s="413"/>
    </row>
    <row r="631" spans="1:33" ht="11.25" customHeight="1">
      <c r="A631" s="413"/>
      <c r="B631" s="413"/>
      <c r="C631" s="413"/>
      <c r="D631" s="413"/>
      <c r="E631" s="413"/>
      <c r="F631" s="413"/>
      <c r="G631" s="413"/>
      <c r="H631" s="413"/>
      <c r="I631" s="413"/>
      <c r="J631" s="413"/>
      <c r="K631" s="413"/>
      <c r="L631" s="413"/>
      <c r="M631" s="413"/>
      <c r="N631" s="413"/>
      <c r="O631" s="413"/>
      <c r="P631" s="413"/>
      <c r="Q631" s="413"/>
      <c r="R631" s="413"/>
      <c r="S631" s="413"/>
      <c r="T631" s="413"/>
      <c r="U631" s="413"/>
      <c r="V631" s="413"/>
      <c r="W631" s="413"/>
      <c r="X631" s="413"/>
      <c r="Y631" s="413"/>
      <c r="Z631" s="413"/>
      <c r="AA631" s="413"/>
      <c r="AB631" s="413"/>
      <c r="AC631" s="413"/>
      <c r="AD631" s="413"/>
      <c r="AE631" s="413"/>
      <c r="AF631" s="413"/>
      <c r="AG631" s="413"/>
    </row>
    <row r="632" spans="1:33" ht="11.25" customHeight="1">
      <c r="A632" s="413"/>
      <c r="B632" s="413"/>
      <c r="C632" s="413"/>
      <c r="D632" s="413"/>
      <c r="E632" s="413"/>
      <c r="F632" s="413"/>
      <c r="G632" s="413"/>
      <c r="H632" s="413"/>
      <c r="I632" s="413"/>
      <c r="J632" s="413"/>
      <c r="K632" s="413"/>
      <c r="L632" s="413"/>
      <c r="M632" s="413"/>
      <c r="N632" s="413"/>
      <c r="O632" s="413"/>
      <c r="P632" s="413"/>
      <c r="Q632" s="413"/>
      <c r="R632" s="413"/>
      <c r="S632" s="413"/>
      <c r="T632" s="413"/>
      <c r="U632" s="413"/>
      <c r="V632" s="413"/>
      <c r="W632" s="413"/>
      <c r="X632" s="413"/>
      <c r="Y632" s="413"/>
      <c r="Z632" s="413"/>
      <c r="AA632" s="413"/>
      <c r="AB632" s="413"/>
      <c r="AC632" s="413"/>
      <c r="AD632" s="413"/>
      <c r="AE632" s="413"/>
      <c r="AF632" s="413"/>
      <c r="AG632" s="413"/>
    </row>
    <row r="633" spans="1:33" ht="11.25" customHeight="1">
      <c r="A633" s="413"/>
      <c r="B633" s="413"/>
      <c r="C633" s="413"/>
      <c r="D633" s="413"/>
      <c r="E633" s="413"/>
      <c r="F633" s="413"/>
      <c r="G633" s="413"/>
      <c r="H633" s="413"/>
      <c r="I633" s="413"/>
      <c r="J633" s="413"/>
      <c r="K633" s="413"/>
      <c r="L633" s="413"/>
      <c r="M633" s="413"/>
      <c r="N633" s="413"/>
      <c r="O633" s="413"/>
      <c r="P633" s="413"/>
      <c r="Q633" s="413"/>
      <c r="R633" s="413"/>
      <c r="S633" s="413"/>
      <c r="T633" s="413"/>
      <c r="U633" s="413"/>
      <c r="V633" s="413"/>
      <c r="W633" s="413"/>
      <c r="X633" s="413"/>
      <c r="Y633" s="413"/>
      <c r="Z633" s="413"/>
      <c r="AA633" s="413"/>
      <c r="AB633" s="413"/>
      <c r="AC633" s="413"/>
      <c r="AD633" s="413"/>
      <c r="AE633" s="413"/>
      <c r="AF633" s="413"/>
      <c r="AG633" s="413"/>
    </row>
    <row r="634" spans="1:33" ht="11.25" customHeight="1">
      <c r="A634" s="413"/>
      <c r="B634" s="413"/>
      <c r="C634" s="413"/>
      <c r="D634" s="413"/>
      <c r="E634" s="413"/>
      <c r="F634" s="413"/>
      <c r="G634" s="413"/>
      <c r="H634" s="413"/>
      <c r="I634" s="413"/>
      <c r="J634" s="413"/>
      <c r="K634" s="413"/>
      <c r="L634" s="413"/>
      <c r="M634" s="413"/>
      <c r="N634" s="413"/>
      <c r="O634" s="413"/>
      <c r="P634" s="413"/>
      <c r="Q634" s="413"/>
      <c r="R634" s="413"/>
      <c r="S634" s="413"/>
      <c r="T634" s="413"/>
      <c r="U634" s="413"/>
      <c r="V634" s="413"/>
      <c r="W634" s="413"/>
      <c r="X634" s="413"/>
      <c r="Y634" s="413"/>
      <c r="Z634" s="413"/>
      <c r="AA634" s="413"/>
      <c r="AB634" s="413"/>
      <c r="AC634" s="413"/>
      <c r="AD634" s="413"/>
      <c r="AE634" s="413"/>
      <c r="AF634" s="413"/>
      <c r="AG634" s="413"/>
    </row>
    <row r="635" spans="1:33" ht="11.25" customHeight="1">
      <c r="A635" s="413"/>
      <c r="B635" s="413"/>
      <c r="C635" s="413"/>
      <c r="D635" s="413"/>
      <c r="E635" s="413"/>
      <c r="F635" s="413"/>
      <c r="G635" s="413"/>
      <c r="H635" s="413"/>
      <c r="I635" s="413"/>
      <c r="J635" s="413"/>
      <c r="K635" s="413"/>
      <c r="L635" s="413"/>
      <c r="M635" s="413"/>
      <c r="N635" s="413"/>
      <c r="O635" s="413"/>
      <c r="P635" s="413"/>
      <c r="Q635" s="413"/>
      <c r="R635" s="413"/>
      <c r="S635" s="413"/>
      <c r="T635" s="413"/>
      <c r="U635" s="413"/>
      <c r="V635" s="413"/>
      <c r="W635" s="413"/>
      <c r="X635" s="413"/>
      <c r="Y635" s="413"/>
      <c r="Z635" s="413"/>
      <c r="AA635" s="413"/>
      <c r="AB635" s="413"/>
      <c r="AC635" s="413"/>
      <c r="AD635" s="413"/>
      <c r="AE635" s="413"/>
      <c r="AF635" s="413"/>
      <c r="AG635" s="413"/>
    </row>
    <row r="636" spans="1:33" ht="11.25" customHeight="1">
      <c r="A636" s="413"/>
      <c r="B636" s="413"/>
      <c r="C636" s="413"/>
      <c r="D636" s="413"/>
      <c r="E636" s="413"/>
      <c r="F636" s="413"/>
      <c r="G636" s="413"/>
      <c r="H636" s="413"/>
      <c r="I636" s="413"/>
      <c r="J636" s="413"/>
      <c r="K636" s="413"/>
      <c r="L636" s="413"/>
      <c r="M636" s="413"/>
      <c r="N636" s="413"/>
      <c r="O636" s="413"/>
      <c r="P636" s="413"/>
      <c r="Q636" s="413"/>
      <c r="R636" s="413"/>
      <c r="S636" s="413"/>
      <c r="T636" s="413"/>
      <c r="U636" s="413"/>
      <c r="V636" s="413"/>
      <c r="W636" s="413"/>
      <c r="X636" s="413"/>
      <c r="Y636" s="413"/>
      <c r="Z636" s="413"/>
      <c r="AA636" s="413"/>
      <c r="AB636" s="413"/>
      <c r="AC636" s="413"/>
      <c r="AD636" s="413"/>
      <c r="AE636" s="413"/>
      <c r="AF636" s="413"/>
      <c r="AG636" s="413"/>
    </row>
    <row r="637" spans="1:33" ht="11.25" customHeight="1">
      <c r="A637" s="413"/>
      <c r="B637" s="413"/>
      <c r="C637" s="413"/>
      <c r="D637" s="413"/>
      <c r="E637" s="413"/>
      <c r="F637" s="413"/>
      <c r="G637" s="413"/>
      <c r="H637" s="413"/>
      <c r="I637" s="413"/>
      <c r="J637" s="413"/>
      <c r="K637" s="413"/>
      <c r="L637" s="413"/>
      <c r="M637" s="413"/>
      <c r="N637" s="413"/>
      <c r="O637" s="413"/>
      <c r="P637" s="413"/>
      <c r="Q637" s="413"/>
      <c r="R637" s="413"/>
      <c r="S637" s="413"/>
      <c r="T637" s="413"/>
      <c r="U637" s="413"/>
      <c r="V637" s="413"/>
      <c r="W637" s="413"/>
      <c r="X637" s="413"/>
      <c r="Y637" s="413"/>
      <c r="Z637" s="413"/>
      <c r="AA637" s="413"/>
      <c r="AB637" s="413"/>
      <c r="AC637" s="413"/>
      <c r="AD637" s="413"/>
      <c r="AE637" s="413"/>
      <c r="AF637" s="413"/>
      <c r="AG637" s="413"/>
    </row>
    <row r="638" spans="1:33" ht="11.25" customHeight="1">
      <c r="A638" s="413"/>
      <c r="B638" s="413"/>
      <c r="C638" s="413"/>
      <c r="D638" s="413"/>
      <c r="E638" s="413"/>
      <c r="F638" s="413"/>
      <c r="G638" s="413"/>
      <c r="H638" s="413"/>
      <c r="I638" s="413"/>
      <c r="J638" s="413"/>
      <c r="K638" s="413"/>
      <c r="L638" s="413"/>
      <c r="M638" s="413"/>
      <c r="N638" s="413"/>
      <c r="O638" s="413"/>
      <c r="P638" s="413"/>
      <c r="Q638" s="413"/>
      <c r="R638" s="413"/>
      <c r="S638" s="413"/>
      <c r="T638" s="413"/>
      <c r="U638" s="413"/>
      <c r="V638" s="413"/>
      <c r="W638" s="413"/>
      <c r="X638" s="413"/>
      <c r="Y638" s="413"/>
      <c r="Z638" s="413"/>
      <c r="AA638" s="413"/>
      <c r="AB638" s="413"/>
      <c r="AC638" s="413"/>
      <c r="AD638" s="413"/>
      <c r="AE638" s="413"/>
      <c r="AF638" s="413"/>
      <c r="AG638" s="413"/>
    </row>
    <row r="639" spans="1:33" ht="11.25" customHeight="1">
      <c r="A639" s="413"/>
      <c r="B639" s="413"/>
      <c r="C639" s="413"/>
      <c r="D639" s="413"/>
      <c r="E639" s="413"/>
      <c r="F639" s="413"/>
      <c r="G639" s="413"/>
      <c r="H639" s="413"/>
      <c r="I639" s="413"/>
      <c r="J639" s="413"/>
      <c r="K639" s="413"/>
      <c r="L639" s="413"/>
      <c r="M639" s="413"/>
      <c r="N639" s="413"/>
      <c r="O639" s="413"/>
      <c r="P639" s="413"/>
      <c r="Q639" s="413"/>
      <c r="R639" s="413"/>
      <c r="S639" s="413"/>
      <c r="T639" s="413"/>
      <c r="U639" s="413"/>
      <c r="V639" s="413"/>
      <c r="W639" s="413"/>
      <c r="X639" s="413"/>
      <c r="Y639" s="413"/>
      <c r="Z639" s="413"/>
      <c r="AA639" s="413"/>
      <c r="AB639" s="413"/>
      <c r="AC639" s="413"/>
      <c r="AD639" s="413"/>
      <c r="AE639" s="413"/>
      <c r="AF639" s="413"/>
      <c r="AG639" s="413"/>
    </row>
    <row r="640" spans="1:33" ht="11.25" customHeight="1">
      <c r="A640" s="413"/>
      <c r="B640" s="413"/>
      <c r="C640" s="413"/>
      <c r="D640" s="413"/>
      <c r="E640" s="413"/>
      <c r="F640" s="413"/>
      <c r="G640" s="413"/>
      <c r="H640" s="413"/>
      <c r="I640" s="413"/>
      <c r="J640" s="413"/>
      <c r="K640" s="413"/>
      <c r="L640" s="413"/>
      <c r="M640" s="413"/>
      <c r="N640" s="413"/>
      <c r="O640" s="413"/>
      <c r="P640" s="413"/>
      <c r="Q640" s="413"/>
      <c r="R640" s="413"/>
      <c r="S640" s="413"/>
      <c r="T640" s="413"/>
      <c r="U640" s="413"/>
      <c r="V640" s="413"/>
      <c r="W640" s="413"/>
      <c r="X640" s="413"/>
      <c r="Y640" s="413"/>
      <c r="Z640" s="413"/>
      <c r="AA640" s="413"/>
      <c r="AB640" s="413"/>
      <c r="AC640" s="413"/>
      <c r="AD640" s="413"/>
      <c r="AE640" s="413"/>
      <c r="AF640" s="413"/>
      <c r="AG640" s="413"/>
    </row>
    <row r="641" spans="1:33" ht="11.25" customHeight="1">
      <c r="A641" s="413"/>
      <c r="B641" s="413"/>
      <c r="C641" s="413"/>
      <c r="D641" s="413"/>
      <c r="E641" s="413"/>
      <c r="F641" s="413"/>
      <c r="G641" s="413"/>
      <c r="H641" s="413"/>
      <c r="I641" s="413"/>
      <c r="J641" s="413"/>
      <c r="K641" s="413"/>
      <c r="L641" s="413"/>
      <c r="M641" s="413"/>
      <c r="N641" s="413"/>
      <c r="O641" s="413"/>
      <c r="P641" s="413"/>
      <c r="Q641" s="413"/>
      <c r="R641" s="413"/>
      <c r="S641" s="413"/>
      <c r="T641" s="413"/>
      <c r="U641" s="413"/>
      <c r="V641" s="413"/>
      <c r="W641" s="413"/>
      <c r="X641" s="413"/>
      <c r="Y641" s="413"/>
      <c r="Z641" s="413"/>
      <c r="AA641" s="413"/>
      <c r="AB641" s="413"/>
      <c r="AC641" s="413"/>
      <c r="AD641" s="413"/>
      <c r="AE641" s="413"/>
      <c r="AF641" s="413"/>
      <c r="AG641" s="413"/>
    </row>
    <row r="642" spans="1:33" ht="11.25" customHeight="1">
      <c r="A642" s="413"/>
      <c r="B642" s="413"/>
      <c r="C642" s="413"/>
      <c r="D642" s="413"/>
      <c r="E642" s="413"/>
      <c r="F642" s="413"/>
      <c r="G642" s="413"/>
      <c r="H642" s="413"/>
      <c r="I642" s="413"/>
      <c r="J642" s="413"/>
      <c r="K642" s="413"/>
      <c r="L642" s="413"/>
      <c r="M642" s="413"/>
      <c r="N642" s="413"/>
      <c r="O642" s="413"/>
      <c r="P642" s="413"/>
      <c r="Q642" s="413"/>
      <c r="R642" s="413"/>
      <c r="S642" s="413"/>
      <c r="T642" s="413"/>
      <c r="U642" s="413"/>
      <c r="V642" s="413"/>
      <c r="W642" s="413"/>
      <c r="X642" s="413"/>
      <c r="Y642" s="413"/>
      <c r="Z642" s="413"/>
      <c r="AA642" s="413"/>
      <c r="AB642" s="413"/>
      <c r="AC642" s="413"/>
      <c r="AD642" s="413"/>
      <c r="AE642" s="413"/>
      <c r="AF642" s="413"/>
      <c r="AG642" s="413"/>
    </row>
    <row r="643" spans="1:33" ht="11.25" customHeight="1">
      <c r="A643" s="413"/>
      <c r="B643" s="413"/>
      <c r="C643" s="413"/>
      <c r="D643" s="413"/>
      <c r="E643" s="413"/>
      <c r="F643" s="413"/>
      <c r="G643" s="413"/>
      <c r="H643" s="413"/>
      <c r="I643" s="413"/>
      <c r="J643" s="413"/>
      <c r="K643" s="413"/>
      <c r="L643" s="413"/>
      <c r="M643" s="413"/>
      <c r="N643" s="413"/>
      <c r="O643" s="413"/>
      <c r="P643" s="413"/>
      <c r="Q643" s="413"/>
      <c r="R643" s="413"/>
      <c r="S643" s="413"/>
      <c r="T643" s="413"/>
      <c r="U643" s="413"/>
      <c r="V643" s="413"/>
      <c r="W643" s="413"/>
      <c r="X643" s="413"/>
      <c r="Y643" s="413"/>
      <c r="Z643" s="413"/>
      <c r="AA643" s="413"/>
      <c r="AB643" s="413"/>
      <c r="AC643" s="413"/>
      <c r="AD643" s="413"/>
      <c r="AE643" s="413"/>
      <c r="AF643" s="413"/>
      <c r="AG643" s="413"/>
    </row>
    <row r="644" spans="1:33" ht="11.25" customHeight="1">
      <c r="A644" s="413"/>
      <c r="B644" s="413"/>
      <c r="C644" s="413"/>
      <c r="D644" s="413"/>
      <c r="E644" s="413"/>
      <c r="F644" s="413"/>
      <c r="G644" s="413"/>
      <c r="H644" s="413"/>
      <c r="I644" s="413"/>
      <c r="J644" s="413"/>
      <c r="K644" s="413"/>
      <c r="L644" s="413"/>
      <c r="M644" s="413"/>
      <c r="N644" s="413"/>
      <c r="O644" s="413"/>
      <c r="P644" s="413"/>
      <c r="Q644" s="413"/>
      <c r="R644" s="413"/>
      <c r="S644" s="413"/>
      <c r="T644" s="413"/>
      <c r="U644" s="413"/>
      <c r="V644" s="413"/>
      <c r="W644" s="413"/>
      <c r="X644" s="413"/>
      <c r="Y644" s="413"/>
      <c r="Z644" s="413"/>
      <c r="AA644" s="413"/>
      <c r="AB644" s="413"/>
      <c r="AC644" s="413"/>
      <c r="AD644" s="413"/>
      <c r="AE644" s="413"/>
      <c r="AF644" s="413"/>
      <c r="AG644" s="413"/>
    </row>
    <row r="645" spans="1:33" ht="11.25" customHeight="1">
      <c r="A645" s="413"/>
      <c r="B645" s="413"/>
      <c r="C645" s="413"/>
      <c r="D645" s="413"/>
      <c r="E645" s="413"/>
      <c r="F645" s="413"/>
      <c r="G645" s="413"/>
      <c r="H645" s="413"/>
      <c r="I645" s="413"/>
      <c r="J645" s="413"/>
      <c r="K645" s="413"/>
      <c r="L645" s="413"/>
      <c r="M645" s="413"/>
      <c r="N645" s="413"/>
      <c r="O645" s="413"/>
      <c r="P645" s="413"/>
      <c r="Q645" s="413"/>
      <c r="R645" s="413"/>
      <c r="S645" s="413"/>
      <c r="T645" s="413"/>
      <c r="U645" s="413"/>
      <c r="V645" s="413"/>
      <c r="W645" s="413"/>
      <c r="X645" s="413"/>
      <c r="Y645" s="413"/>
      <c r="Z645" s="413"/>
      <c r="AA645" s="413"/>
      <c r="AB645" s="413"/>
      <c r="AC645" s="413"/>
      <c r="AD645" s="413"/>
      <c r="AE645" s="413"/>
      <c r="AF645" s="413"/>
      <c r="AG645" s="413"/>
    </row>
    <row r="646" spans="1:33" ht="11.25" customHeight="1">
      <c r="A646" s="413"/>
      <c r="B646" s="413"/>
      <c r="C646" s="413"/>
      <c r="D646" s="413"/>
      <c r="E646" s="413"/>
      <c r="F646" s="413"/>
      <c r="G646" s="413"/>
      <c r="H646" s="413"/>
      <c r="I646" s="413"/>
      <c r="J646" s="413"/>
      <c r="K646" s="413"/>
      <c r="L646" s="413"/>
      <c r="M646" s="413"/>
      <c r="N646" s="413"/>
      <c r="O646" s="413"/>
      <c r="P646" s="413"/>
      <c r="Q646" s="413"/>
      <c r="R646" s="413"/>
      <c r="S646" s="413"/>
      <c r="T646" s="413"/>
      <c r="U646" s="413"/>
      <c r="V646" s="413"/>
      <c r="W646" s="413"/>
      <c r="X646" s="413"/>
      <c r="Y646" s="413"/>
      <c r="Z646" s="413"/>
      <c r="AA646" s="413"/>
      <c r="AB646" s="413"/>
      <c r="AC646" s="413"/>
      <c r="AD646" s="413"/>
      <c r="AE646" s="413"/>
      <c r="AF646" s="413"/>
      <c r="AG646" s="413"/>
    </row>
    <row r="647" spans="1:33" ht="11.25" customHeight="1">
      <c r="A647" s="413"/>
      <c r="B647" s="413"/>
      <c r="C647" s="413"/>
      <c r="D647" s="413"/>
      <c r="E647" s="413"/>
      <c r="F647" s="413"/>
      <c r="G647" s="413"/>
      <c r="H647" s="413"/>
      <c r="I647" s="413"/>
      <c r="J647" s="413"/>
      <c r="K647" s="413"/>
      <c r="L647" s="413"/>
      <c r="M647" s="413"/>
      <c r="N647" s="413"/>
      <c r="O647" s="413"/>
      <c r="P647" s="413"/>
      <c r="Q647" s="413"/>
      <c r="R647" s="413"/>
      <c r="S647" s="413"/>
      <c r="T647" s="413"/>
      <c r="U647" s="413"/>
      <c r="V647" s="413"/>
      <c r="W647" s="413"/>
      <c r="X647" s="413"/>
      <c r="Y647" s="413"/>
      <c r="Z647" s="413"/>
      <c r="AA647" s="413"/>
      <c r="AB647" s="413"/>
      <c r="AC647" s="413"/>
      <c r="AD647" s="413"/>
      <c r="AE647" s="413"/>
      <c r="AF647" s="413"/>
      <c r="AG647" s="413"/>
    </row>
    <row r="648" spans="1:33" ht="11.25" customHeight="1">
      <c r="A648" s="413"/>
      <c r="B648" s="413"/>
      <c r="C648" s="413"/>
      <c r="D648" s="413"/>
      <c r="E648" s="413"/>
      <c r="F648" s="413"/>
      <c r="G648" s="413"/>
      <c r="H648" s="413"/>
      <c r="I648" s="413"/>
      <c r="J648" s="413"/>
      <c r="K648" s="413"/>
      <c r="L648" s="413"/>
      <c r="M648" s="413"/>
      <c r="N648" s="413"/>
      <c r="O648" s="413"/>
      <c r="P648" s="413"/>
      <c r="Q648" s="413"/>
      <c r="R648" s="413"/>
      <c r="S648" s="413"/>
      <c r="T648" s="413"/>
      <c r="U648" s="413"/>
      <c r="V648" s="413"/>
      <c r="W648" s="413"/>
      <c r="X648" s="413"/>
      <c r="Y648" s="413"/>
      <c r="Z648" s="413"/>
      <c r="AA648" s="413"/>
      <c r="AB648" s="413"/>
      <c r="AC648" s="413"/>
      <c r="AD648" s="413"/>
      <c r="AE648" s="413"/>
      <c r="AF648" s="413"/>
      <c r="AG648" s="413"/>
    </row>
    <row r="649" spans="1:33" ht="11.25" customHeight="1">
      <c r="A649" s="413"/>
      <c r="B649" s="413"/>
      <c r="C649" s="413"/>
      <c r="D649" s="413"/>
      <c r="E649" s="413"/>
      <c r="F649" s="413"/>
      <c r="G649" s="413"/>
      <c r="H649" s="413"/>
      <c r="I649" s="413"/>
      <c r="J649" s="413"/>
      <c r="K649" s="413"/>
      <c r="L649" s="413"/>
      <c r="M649" s="413"/>
      <c r="N649" s="413"/>
      <c r="O649" s="413"/>
      <c r="P649" s="413"/>
      <c r="Q649" s="413"/>
      <c r="R649" s="413"/>
      <c r="S649" s="413"/>
      <c r="T649" s="413"/>
      <c r="U649" s="413"/>
      <c r="V649" s="413"/>
      <c r="W649" s="413"/>
      <c r="X649" s="413"/>
      <c r="Y649" s="413"/>
      <c r="Z649" s="413"/>
      <c r="AA649" s="413"/>
      <c r="AB649" s="413"/>
      <c r="AC649" s="413"/>
      <c r="AD649" s="413"/>
      <c r="AE649" s="413"/>
      <c r="AF649" s="413"/>
      <c r="AG649" s="413"/>
    </row>
    <row r="650" spans="1:33" ht="11.25" customHeight="1">
      <c r="A650" s="413"/>
      <c r="B650" s="413"/>
      <c r="C650" s="413"/>
      <c r="D650" s="413"/>
      <c r="E650" s="413"/>
      <c r="F650" s="413"/>
      <c r="G650" s="413"/>
      <c r="H650" s="413"/>
      <c r="I650" s="413"/>
      <c r="J650" s="413"/>
      <c r="K650" s="413"/>
      <c r="L650" s="413"/>
      <c r="M650" s="413"/>
      <c r="N650" s="413"/>
      <c r="O650" s="413"/>
      <c r="P650" s="413"/>
      <c r="Q650" s="413"/>
      <c r="R650" s="413"/>
      <c r="S650" s="413"/>
      <c r="T650" s="413"/>
      <c r="U650" s="413"/>
      <c r="V650" s="413"/>
      <c r="W650" s="413"/>
      <c r="X650" s="413"/>
      <c r="Y650" s="413"/>
      <c r="Z650" s="413"/>
      <c r="AA650" s="413"/>
      <c r="AB650" s="413"/>
      <c r="AC650" s="413"/>
      <c r="AD650" s="413"/>
      <c r="AE650" s="413"/>
      <c r="AF650" s="413"/>
      <c r="AG650" s="413"/>
    </row>
    <row r="651" spans="1:33" ht="11.25" customHeight="1">
      <c r="A651" s="413"/>
      <c r="B651" s="413"/>
      <c r="C651" s="413"/>
      <c r="D651" s="413"/>
      <c r="E651" s="413"/>
      <c r="F651" s="413"/>
      <c r="G651" s="413"/>
      <c r="H651" s="413"/>
      <c r="I651" s="413"/>
      <c r="J651" s="413"/>
      <c r="K651" s="413"/>
      <c r="L651" s="413"/>
      <c r="M651" s="413"/>
      <c r="N651" s="413"/>
      <c r="O651" s="413"/>
      <c r="P651" s="413"/>
      <c r="Q651" s="413"/>
      <c r="R651" s="413"/>
      <c r="S651" s="413"/>
      <c r="T651" s="413"/>
      <c r="U651" s="413"/>
      <c r="V651" s="413"/>
      <c r="W651" s="413"/>
      <c r="X651" s="413"/>
      <c r="Y651" s="413"/>
      <c r="Z651" s="413"/>
      <c r="AA651" s="413"/>
      <c r="AB651" s="413"/>
      <c r="AC651" s="413"/>
      <c r="AD651" s="413"/>
      <c r="AE651" s="413"/>
      <c r="AF651" s="413"/>
      <c r="AG651" s="413"/>
    </row>
    <row r="652" spans="1:33" ht="11.25" customHeight="1">
      <c r="A652" s="413"/>
      <c r="B652" s="413"/>
      <c r="C652" s="413"/>
      <c r="D652" s="413"/>
      <c r="E652" s="413"/>
      <c r="F652" s="413"/>
      <c r="G652" s="413"/>
      <c r="H652" s="413"/>
      <c r="I652" s="413"/>
      <c r="J652" s="413"/>
      <c r="K652" s="413"/>
      <c r="L652" s="413"/>
      <c r="M652" s="413"/>
      <c r="N652" s="413"/>
      <c r="O652" s="413"/>
      <c r="P652" s="413"/>
      <c r="Q652" s="413"/>
      <c r="R652" s="413"/>
      <c r="S652" s="413"/>
      <c r="T652" s="413"/>
      <c r="U652" s="413"/>
      <c r="V652" s="413"/>
      <c r="W652" s="413"/>
      <c r="X652" s="413"/>
      <c r="Y652" s="413"/>
      <c r="Z652" s="413"/>
      <c r="AA652" s="413"/>
      <c r="AB652" s="413"/>
      <c r="AC652" s="413"/>
      <c r="AD652" s="413"/>
      <c r="AE652" s="413"/>
      <c r="AF652" s="413"/>
      <c r="AG652" s="413"/>
    </row>
    <row r="653" spans="1:33" ht="11.25" customHeight="1">
      <c r="A653" s="413"/>
      <c r="B653" s="413"/>
      <c r="C653" s="413"/>
      <c r="D653" s="413"/>
      <c r="E653" s="413"/>
      <c r="F653" s="413"/>
      <c r="G653" s="413"/>
      <c r="H653" s="413"/>
      <c r="I653" s="413"/>
      <c r="J653" s="413"/>
      <c r="K653" s="413"/>
      <c r="L653" s="413"/>
      <c r="M653" s="413"/>
      <c r="N653" s="413"/>
      <c r="O653" s="413"/>
      <c r="P653" s="413"/>
      <c r="Q653" s="413"/>
      <c r="R653" s="413"/>
      <c r="S653" s="413"/>
      <c r="T653" s="413"/>
      <c r="U653" s="413"/>
      <c r="V653" s="413"/>
      <c r="W653" s="413"/>
      <c r="X653" s="413"/>
      <c r="Y653" s="413"/>
      <c r="Z653" s="413"/>
      <c r="AA653" s="413"/>
      <c r="AB653" s="413"/>
      <c r="AC653" s="413"/>
      <c r="AD653" s="413"/>
      <c r="AE653" s="413"/>
      <c r="AF653" s="413"/>
      <c r="AG653" s="413"/>
    </row>
    <row r="654" spans="1:33" ht="11.25" customHeight="1">
      <c r="A654" s="413"/>
      <c r="B654" s="413"/>
      <c r="C654" s="413"/>
      <c r="D654" s="413"/>
      <c r="E654" s="413"/>
      <c r="F654" s="413"/>
      <c r="G654" s="413"/>
      <c r="H654" s="413"/>
      <c r="I654" s="413"/>
      <c r="J654" s="413"/>
      <c r="K654" s="413"/>
      <c r="L654" s="413"/>
      <c r="M654" s="413"/>
      <c r="N654" s="413"/>
      <c r="O654" s="413"/>
      <c r="P654" s="413"/>
      <c r="Q654" s="413"/>
      <c r="R654" s="413"/>
      <c r="S654" s="413"/>
      <c r="T654" s="413"/>
      <c r="U654" s="413"/>
      <c r="V654" s="413"/>
      <c r="W654" s="413"/>
      <c r="X654" s="413"/>
      <c r="Y654" s="413"/>
      <c r="Z654" s="413"/>
      <c r="AA654" s="413"/>
      <c r="AB654" s="413"/>
      <c r="AC654" s="413"/>
      <c r="AD654" s="413"/>
      <c r="AE654" s="413"/>
      <c r="AF654" s="413"/>
      <c r="AG654" s="413"/>
    </row>
    <row r="655" spans="1:33" ht="11.25" customHeight="1">
      <c r="A655" s="413"/>
      <c r="B655" s="413"/>
      <c r="C655" s="413"/>
      <c r="D655" s="413"/>
      <c r="E655" s="413"/>
      <c r="F655" s="413"/>
      <c r="G655" s="413"/>
      <c r="H655" s="413"/>
      <c r="I655" s="413"/>
      <c r="J655" s="413"/>
      <c r="K655" s="413"/>
      <c r="L655" s="413"/>
      <c r="M655" s="413"/>
      <c r="N655" s="413"/>
      <c r="O655" s="413"/>
      <c r="P655" s="413"/>
      <c r="Q655" s="413"/>
      <c r="R655" s="413"/>
      <c r="S655" s="413"/>
      <c r="T655" s="413"/>
      <c r="U655" s="413"/>
      <c r="V655" s="413"/>
      <c r="W655" s="413"/>
      <c r="X655" s="413"/>
      <c r="Y655" s="413"/>
      <c r="Z655" s="413"/>
      <c r="AA655" s="413"/>
      <c r="AB655" s="413"/>
      <c r="AC655" s="413"/>
      <c r="AD655" s="413"/>
      <c r="AE655" s="413"/>
      <c r="AF655" s="413"/>
      <c r="AG655" s="413"/>
    </row>
    <row r="656" spans="1:33" ht="11.25" customHeight="1">
      <c r="A656" s="413"/>
      <c r="B656" s="413"/>
      <c r="C656" s="413"/>
      <c r="D656" s="413"/>
      <c r="E656" s="413"/>
      <c r="F656" s="413"/>
      <c r="G656" s="413"/>
      <c r="H656" s="413"/>
      <c r="I656" s="413"/>
      <c r="J656" s="413"/>
      <c r="K656" s="413"/>
      <c r="L656" s="413"/>
      <c r="M656" s="413"/>
      <c r="N656" s="413"/>
      <c r="O656" s="413"/>
      <c r="P656" s="413"/>
      <c r="Q656" s="413"/>
      <c r="R656" s="413"/>
      <c r="S656" s="413"/>
      <c r="T656" s="413"/>
      <c r="U656" s="413"/>
      <c r="V656" s="413"/>
      <c r="W656" s="413"/>
      <c r="X656" s="413"/>
      <c r="Y656" s="413"/>
      <c r="Z656" s="413"/>
      <c r="AA656" s="413"/>
      <c r="AB656" s="413"/>
      <c r="AC656" s="413"/>
      <c r="AD656" s="413"/>
      <c r="AE656" s="413"/>
      <c r="AF656" s="413"/>
      <c r="AG656" s="413"/>
    </row>
    <row r="657" spans="1:33" ht="11.25" customHeight="1">
      <c r="A657" s="413"/>
      <c r="B657" s="413"/>
      <c r="C657" s="413"/>
      <c r="D657" s="413"/>
      <c r="E657" s="413"/>
      <c r="F657" s="413"/>
      <c r="G657" s="413"/>
      <c r="H657" s="413"/>
      <c r="I657" s="413"/>
      <c r="J657" s="413"/>
      <c r="K657" s="413"/>
      <c r="L657" s="413"/>
      <c r="M657" s="413"/>
      <c r="N657" s="413"/>
      <c r="O657" s="413"/>
      <c r="P657" s="413"/>
      <c r="Q657" s="413"/>
      <c r="R657" s="413"/>
      <c r="S657" s="413"/>
      <c r="T657" s="413"/>
      <c r="U657" s="413"/>
      <c r="V657" s="413"/>
      <c r="W657" s="413"/>
      <c r="X657" s="413"/>
      <c r="Y657" s="413"/>
      <c r="Z657" s="413"/>
      <c r="AA657" s="413"/>
      <c r="AB657" s="413"/>
      <c r="AC657" s="413"/>
      <c r="AD657" s="413"/>
      <c r="AE657" s="413"/>
      <c r="AF657" s="413"/>
      <c r="AG657" s="413"/>
    </row>
    <row r="658" spans="1:33" ht="11.25" customHeight="1">
      <c r="A658" s="413"/>
      <c r="B658" s="413"/>
      <c r="C658" s="413"/>
      <c r="D658" s="413"/>
      <c r="E658" s="413"/>
      <c r="F658" s="413"/>
      <c r="G658" s="413"/>
      <c r="H658" s="413"/>
      <c r="I658" s="413"/>
      <c r="J658" s="413"/>
      <c r="K658" s="413"/>
      <c r="L658" s="413"/>
      <c r="M658" s="413"/>
      <c r="N658" s="413"/>
      <c r="O658" s="413"/>
      <c r="P658" s="413"/>
      <c r="Q658" s="413"/>
      <c r="R658" s="413"/>
      <c r="S658" s="413"/>
      <c r="T658" s="413"/>
      <c r="U658" s="413"/>
      <c r="V658" s="413"/>
      <c r="W658" s="413"/>
      <c r="X658" s="413"/>
      <c r="Y658" s="413"/>
      <c r="Z658" s="413"/>
      <c r="AA658" s="413"/>
      <c r="AB658" s="413"/>
      <c r="AC658" s="413"/>
      <c r="AD658" s="413"/>
      <c r="AE658" s="413"/>
      <c r="AF658" s="413"/>
      <c r="AG658" s="413"/>
    </row>
    <row r="659" spans="1:33" ht="11.25" customHeight="1">
      <c r="A659" s="413"/>
      <c r="B659" s="413"/>
      <c r="C659" s="413"/>
      <c r="D659" s="413"/>
      <c r="E659" s="413"/>
      <c r="F659" s="413"/>
      <c r="G659" s="413"/>
      <c r="H659" s="413"/>
      <c r="I659" s="413"/>
      <c r="J659" s="413"/>
      <c r="K659" s="413"/>
      <c r="L659" s="413"/>
      <c r="M659" s="413"/>
      <c r="N659" s="413"/>
      <c r="O659" s="413"/>
      <c r="P659" s="413"/>
      <c r="Q659" s="413"/>
      <c r="R659" s="413"/>
      <c r="S659" s="413"/>
      <c r="T659" s="413"/>
      <c r="U659" s="413"/>
      <c r="V659" s="413"/>
      <c r="W659" s="413"/>
      <c r="X659" s="413"/>
      <c r="Y659" s="413"/>
      <c r="Z659" s="413"/>
      <c r="AA659" s="413"/>
      <c r="AB659" s="413"/>
      <c r="AC659" s="413"/>
      <c r="AD659" s="413"/>
      <c r="AE659" s="413"/>
      <c r="AF659" s="413"/>
      <c r="AG659" s="413"/>
    </row>
    <row r="660" spans="1:33" ht="11.25" customHeight="1">
      <c r="A660" s="413"/>
      <c r="B660" s="413"/>
      <c r="C660" s="413"/>
      <c r="D660" s="413"/>
      <c r="E660" s="413"/>
      <c r="F660" s="413"/>
      <c r="G660" s="413"/>
      <c r="H660" s="413"/>
      <c r="I660" s="413"/>
      <c r="J660" s="413"/>
      <c r="K660" s="413"/>
      <c r="L660" s="413"/>
      <c r="M660" s="413"/>
      <c r="N660" s="413"/>
      <c r="O660" s="413"/>
      <c r="P660" s="413"/>
      <c r="Q660" s="413"/>
      <c r="R660" s="413"/>
      <c r="S660" s="413"/>
      <c r="T660" s="413"/>
      <c r="U660" s="413"/>
      <c r="V660" s="413"/>
      <c r="W660" s="413"/>
      <c r="X660" s="413"/>
      <c r="Y660" s="413"/>
      <c r="Z660" s="413"/>
      <c r="AA660" s="413"/>
      <c r="AB660" s="413"/>
      <c r="AC660" s="413"/>
      <c r="AD660" s="413"/>
      <c r="AE660" s="413"/>
      <c r="AF660" s="413"/>
      <c r="AG660" s="413"/>
    </row>
    <row r="661" spans="1:33" ht="11.25" customHeight="1">
      <c r="A661" s="413"/>
      <c r="B661" s="413"/>
      <c r="C661" s="413"/>
      <c r="D661" s="413"/>
      <c r="E661" s="413"/>
      <c r="F661" s="413"/>
      <c r="G661" s="413"/>
      <c r="H661" s="413"/>
      <c r="I661" s="413"/>
      <c r="J661" s="413"/>
      <c r="K661" s="413"/>
      <c r="L661" s="413"/>
      <c r="M661" s="413"/>
      <c r="N661" s="413"/>
      <c r="O661" s="413"/>
      <c r="P661" s="413"/>
      <c r="Q661" s="413"/>
      <c r="R661" s="413"/>
      <c r="S661" s="413"/>
      <c r="T661" s="413"/>
      <c r="U661" s="413"/>
      <c r="V661" s="413"/>
      <c r="W661" s="413"/>
      <c r="X661" s="413"/>
      <c r="Y661" s="413"/>
      <c r="Z661" s="413"/>
      <c r="AA661" s="413"/>
      <c r="AB661" s="413"/>
      <c r="AC661" s="413"/>
      <c r="AD661" s="413"/>
      <c r="AE661" s="413"/>
      <c r="AF661" s="413"/>
      <c r="AG661" s="413"/>
    </row>
    <row r="662" spans="1:33" ht="11.25" customHeight="1">
      <c r="A662" s="413"/>
      <c r="B662" s="413"/>
      <c r="C662" s="413"/>
      <c r="D662" s="413"/>
      <c r="E662" s="413"/>
      <c r="F662" s="413"/>
      <c r="G662" s="413"/>
      <c r="H662" s="413"/>
      <c r="I662" s="413"/>
      <c r="J662" s="413"/>
      <c r="K662" s="413"/>
      <c r="L662" s="413"/>
      <c r="M662" s="413"/>
      <c r="N662" s="413"/>
      <c r="O662" s="413"/>
      <c r="P662" s="413"/>
      <c r="Q662" s="413"/>
      <c r="R662" s="413"/>
      <c r="S662" s="413"/>
      <c r="T662" s="413"/>
      <c r="U662" s="413"/>
      <c r="V662" s="413"/>
      <c r="W662" s="413"/>
      <c r="X662" s="413"/>
      <c r="Y662" s="413"/>
      <c r="Z662" s="413"/>
      <c r="AA662" s="413"/>
      <c r="AB662" s="413"/>
      <c r="AC662" s="413"/>
      <c r="AD662" s="413"/>
      <c r="AE662" s="413"/>
      <c r="AF662" s="413"/>
      <c r="AG662" s="413"/>
    </row>
    <row r="663" spans="1:33" ht="11.25" customHeight="1">
      <c r="A663" s="413"/>
      <c r="B663" s="413"/>
      <c r="C663" s="413"/>
      <c r="D663" s="413"/>
      <c r="E663" s="413"/>
      <c r="F663" s="413"/>
      <c r="G663" s="413"/>
      <c r="H663" s="413"/>
      <c r="I663" s="413"/>
      <c r="J663" s="413"/>
      <c r="K663" s="413"/>
      <c r="L663" s="413"/>
      <c r="M663" s="413"/>
      <c r="N663" s="413"/>
      <c r="O663" s="413"/>
      <c r="P663" s="413"/>
      <c r="Q663" s="413"/>
      <c r="R663" s="413"/>
      <c r="S663" s="413"/>
      <c r="T663" s="413"/>
      <c r="U663" s="413"/>
      <c r="V663" s="413"/>
      <c r="W663" s="413"/>
      <c r="X663" s="413"/>
      <c r="Y663" s="413"/>
      <c r="Z663" s="413"/>
      <c r="AA663" s="413"/>
      <c r="AB663" s="413"/>
      <c r="AC663" s="413"/>
      <c r="AD663" s="413"/>
      <c r="AE663" s="413"/>
      <c r="AF663" s="413"/>
      <c r="AG663" s="413"/>
    </row>
    <row r="664" spans="1:33" ht="11.25" customHeight="1">
      <c r="A664" s="413"/>
      <c r="B664" s="413"/>
      <c r="C664" s="413"/>
      <c r="D664" s="413"/>
      <c r="E664" s="413"/>
      <c r="F664" s="413"/>
      <c r="G664" s="413"/>
      <c r="H664" s="413"/>
      <c r="I664" s="413"/>
      <c r="J664" s="413"/>
      <c r="K664" s="413"/>
      <c r="L664" s="413"/>
      <c r="M664" s="413"/>
      <c r="N664" s="413"/>
      <c r="O664" s="413"/>
      <c r="P664" s="413"/>
      <c r="Q664" s="413"/>
      <c r="R664" s="413"/>
      <c r="S664" s="413"/>
      <c r="T664" s="413"/>
      <c r="U664" s="413"/>
      <c r="V664" s="413"/>
      <c r="W664" s="413"/>
      <c r="X664" s="413"/>
      <c r="Y664" s="413"/>
      <c r="Z664" s="413"/>
      <c r="AA664" s="413"/>
      <c r="AB664" s="413"/>
      <c r="AC664" s="413"/>
      <c r="AD664" s="413"/>
      <c r="AE664" s="413"/>
      <c r="AF664" s="413"/>
      <c r="AG664" s="413"/>
    </row>
    <row r="665" spans="1:33" ht="11.25" customHeight="1">
      <c r="A665" s="413"/>
      <c r="B665" s="413"/>
      <c r="C665" s="413"/>
      <c r="D665" s="413"/>
      <c r="E665" s="413"/>
      <c r="F665" s="413"/>
      <c r="G665" s="413"/>
      <c r="H665" s="413"/>
      <c r="I665" s="413"/>
      <c r="J665" s="413"/>
      <c r="K665" s="413"/>
      <c r="L665" s="413"/>
      <c r="M665" s="413"/>
      <c r="N665" s="413"/>
      <c r="O665" s="413"/>
      <c r="P665" s="413"/>
      <c r="Q665" s="413"/>
      <c r="R665" s="413"/>
      <c r="S665" s="413"/>
      <c r="T665" s="413"/>
      <c r="U665" s="413"/>
      <c r="V665" s="413"/>
      <c r="W665" s="413"/>
      <c r="X665" s="413"/>
      <c r="Y665" s="413"/>
      <c r="Z665" s="413"/>
      <c r="AA665" s="413"/>
      <c r="AB665" s="413"/>
      <c r="AC665" s="413"/>
      <c r="AD665" s="413"/>
      <c r="AE665" s="413"/>
      <c r="AF665" s="413"/>
      <c r="AG665" s="413"/>
    </row>
    <row r="666" spans="1:33" ht="11.25" customHeight="1">
      <c r="A666" s="413"/>
      <c r="B666" s="413"/>
      <c r="C666" s="413"/>
      <c r="D666" s="413"/>
      <c r="E666" s="413"/>
      <c r="F666" s="413"/>
      <c r="G666" s="413"/>
      <c r="H666" s="413"/>
      <c r="I666" s="413"/>
      <c r="J666" s="413"/>
      <c r="K666" s="413"/>
      <c r="L666" s="413"/>
      <c r="M666" s="413"/>
      <c r="N666" s="413"/>
      <c r="O666" s="413"/>
      <c r="P666" s="413"/>
      <c r="Q666" s="413"/>
      <c r="R666" s="413"/>
      <c r="S666" s="413"/>
      <c r="T666" s="413"/>
      <c r="U666" s="413"/>
      <c r="V666" s="413"/>
      <c r="W666" s="413"/>
      <c r="X666" s="413"/>
      <c r="Y666" s="413"/>
      <c r="Z666" s="413"/>
      <c r="AA666" s="413"/>
      <c r="AB666" s="413"/>
      <c r="AC666" s="413"/>
      <c r="AD666" s="413"/>
      <c r="AE666" s="413"/>
      <c r="AF666" s="413"/>
      <c r="AG666" s="413"/>
    </row>
    <row r="667" spans="1:33" ht="11.25" customHeight="1">
      <c r="A667" s="413"/>
      <c r="B667" s="413"/>
      <c r="C667" s="413"/>
      <c r="D667" s="413"/>
      <c r="E667" s="413"/>
      <c r="F667" s="413"/>
      <c r="G667" s="413"/>
      <c r="H667" s="413"/>
      <c r="I667" s="413"/>
      <c r="J667" s="413"/>
      <c r="K667" s="413"/>
      <c r="L667" s="413"/>
      <c r="M667" s="413"/>
      <c r="N667" s="413"/>
      <c r="O667" s="413"/>
      <c r="P667" s="413"/>
      <c r="Q667" s="413"/>
      <c r="R667" s="413"/>
      <c r="S667" s="413"/>
      <c r="T667" s="413"/>
      <c r="U667" s="413"/>
      <c r="V667" s="413"/>
      <c r="W667" s="413"/>
      <c r="X667" s="413"/>
      <c r="Y667" s="413"/>
      <c r="Z667" s="413"/>
      <c r="AA667" s="413"/>
      <c r="AB667" s="413"/>
      <c r="AC667" s="413"/>
      <c r="AD667" s="413"/>
      <c r="AE667" s="413"/>
      <c r="AF667" s="413"/>
      <c r="AG667" s="413"/>
    </row>
    <row r="668" spans="1:33" ht="11.25" customHeight="1">
      <c r="A668" s="413"/>
      <c r="B668" s="413"/>
      <c r="C668" s="413"/>
      <c r="D668" s="413"/>
      <c r="E668" s="413"/>
      <c r="F668" s="413"/>
      <c r="G668" s="413"/>
      <c r="H668" s="413"/>
      <c r="I668" s="413"/>
      <c r="J668" s="413"/>
      <c r="K668" s="413"/>
      <c r="L668" s="413"/>
      <c r="M668" s="413"/>
      <c r="N668" s="413"/>
      <c r="O668" s="413"/>
      <c r="P668" s="413"/>
      <c r="Q668" s="413"/>
      <c r="R668" s="413"/>
      <c r="S668" s="413"/>
      <c r="T668" s="413"/>
      <c r="U668" s="413"/>
      <c r="V668" s="413"/>
      <c r="W668" s="413"/>
      <c r="X668" s="413"/>
      <c r="Y668" s="413"/>
      <c r="Z668" s="413"/>
      <c r="AA668" s="413"/>
      <c r="AB668" s="413"/>
      <c r="AC668" s="413"/>
      <c r="AD668" s="413"/>
      <c r="AE668" s="413"/>
      <c r="AF668" s="413"/>
      <c r="AG668" s="413"/>
    </row>
    <row r="669" spans="1:33" ht="11.25" customHeight="1">
      <c r="A669" s="413"/>
      <c r="B669" s="413"/>
      <c r="C669" s="413"/>
      <c r="D669" s="413"/>
      <c r="E669" s="413"/>
      <c r="F669" s="413"/>
      <c r="G669" s="413"/>
      <c r="H669" s="413"/>
      <c r="I669" s="413"/>
      <c r="J669" s="413"/>
      <c r="K669" s="413"/>
      <c r="L669" s="413"/>
      <c r="M669" s="413"/>
      <c r="N669" s="413"/>
      <c r="O669" s="413"/>
      <c r="P669" s="413"/>
      <c r="Q669" s="413"/>
      <c r="R669" s="413"/>
      <c r="S669" s="413"/>
      <c r="T669" s="413"/>
      <c r="U669" s="413"/>
      <c r="V669" s="413"/>
      <c r="W669" s="413"/>
      <c r="X669" s="413"/>
      <c r="Y669" s="413"/>
      <c r="Z669" s="413"/>
      <c r="AA669" s="413"/>
      <c r="AB669" s="413"/>
      <c r="AC669" s="413"/>
      <c r="AD669" s="413"/>
      <c r="AE669" s="413"/>
      <c r="AF669" s="413"/>
      <c r="AG669" s="413"/>
    </row>
    <row r="670" spans="1:33" ht="11.25" customHeight="1">
      <c r="A670" s="413"/>
      <c r="B670" s="413"/>
      <c r="C670" s="413"/>
      <c r="D670" s="413"/>
      <c r="E670" s="413"/>
      <c r="F670" s="413"/>
      <c r="G670" s="413"/>
      <c r="H670" s="413"/>
      <c r="I670" s="413"/>
      <c r="J670" s="413"/>
      <c r="K670" s="413"/>
      <c r="L670" s="413"/>
      <c r="M670" s="413"/>
      <c r="N670" s="413"/>
      <c r="O670" s="413"/>
      <c r="P670" s="413"/>
      <c r="Q670" s="413"/>
      <c r="R670" s="413"/>
      <c r="S670" s="413"/>
      <c r="T670" s="413"/>
      <c r="U670" s="413"/>
      <c r="V670" s="413"/>
      <c r="W670" s="413"/>
      <c r="X670" s="413"/>
      <c r="Y670" s="413"/>
      <c r="Z670" s="413"/>
      <c r="AA670" s="413"/>
      <c r="AB670" s="413"/>
      <c r="AC670" s="413"/>
      <c r="AD670" s="413"/>
      <c r="AE670" s="413"/>
      <c r="AF670" s="413"/>
      <c r="AG670" s="413"/>
    </row>
    <row r="671" spans="1:33" ht="11.25" customHeight="1">
      <c r="A671" s="413"/>
      <c r="B671" s="413"/>
      <c r="C671" s="413"/>
      <c r="D671" s="413"/>
      <c r="E671" s="413"/>
      <c r="F671" s="413"/>
      <c r="G671" s="413"/>
      <c r="H671" s="413"/>
      <c r="I671" s="413"/>
      <c r="J671" s="413"/>
      <c r="K671" s="413"/>
      <c r="L671" s="413"/>
      <c r="M671" s="413"/>
      <c r="N671" s="413"/>
      <c r="O671" s="413"/>
      <c r="P671" s="413"/>
      <c r="Q671" s="413"/>
      <c r="R671" s="413"/>
      <c r="S671" s="413"/>
      <c r="T671" s="413"/>
      <c r="U671" s="413"/>
      <c r="V671" s="413"/>
      <c r="W671" s="413"/>
      <c r="X671" s="413"/>
      <c r="Y671" s="413"/>
      <c r="Z671" s="413"/>
      <c r="AA671" s="413"/>
      <c r="AB671" s="413"/>
      <c r="AC671" s="413"/>
      <c r="AD671" s="413"/>
      <c r="AE671" s="413"/>
      <c r="AF671" s="413"/>
      <c r="AG671" s="413"/>
    </row>
    <row r="672" spans="1:33" ht="11.25" customHeight="1">
      <c r="A672" s="413"/>
      <c r="B672" s="413"/>
      <c r="C672" s="413"/>
      <c r="D672" s="413"/>
      <c r="E672" s="413"/>
      <c r="F672" s="413"/>
      <c r="G672" s="413"/>
      <c r="H672" s="413"/>
      <c r="I672" s="413"/>
      <c r="J672" s="413"/>
      <c r="K672" s="413"/>
      <c r="L672" s="413"/>
      <c r="M672" s="413"/>
      <c r="N672" s="413"/>
      <c r="O672" s="413"/>
      <c r="P672" s="413"/>
      <c r="Q672" s="413"/>
      <c r="R672" s="413"/>
      <c r="S672" s="413"/>
      <c r="T672" s="413"/>
      <c r="U672" s="413"/>
      <c r="V672" s="413"/>
      <c r="W672" s="413"/>
      <c r="X672" s="413"/>
      <c r="Y672" s="413"/>
      <c r="Z672" s="413"/>
      <c r="AA672" s="413"/>
      <c r="AB672" s="413"/>
      <c r="AC672" s="413"/>
      <c r="AD672" s="413"/>
      <c r="AE672" s="413"/>
      <c r="AF672" s="413"/>
      <c r="AG672" s="413"/>
    </row>
    <row r="673" spans="1:33" ht="11.25" customHeight="1">
      <c r="A673" s="413"/>
      <c r="B673" s="413"/>
      <c r="C673" s="413"/>
      <c r="D673" s="413"/>
      <c r="E673" s="413"/>
      <c r="F673" s="413"/>
      <c r="G673" s="413"/>
      <c r="H673" s="413"/>
      <c r="I673" s="413"/>
      <c r="J673" s="413"/>
      <c r="K673" s="413"/>
      <c r="L673" s="413"/>
      <c r="M673" s="413"/>
      <c r="N673" s="413"/>
      <c r="O673" s="413"/>
      <c r="P673" s="413"/>
      <c r="Q673" s="413"/>
      <c r="R673" s="413"/>
      <c r="S673" s="413"/>
      <c r="T673" s="413"/>
      <c r="U673" s="413"/>
      <c r="V673" s="413"/>
      <c r="W673" s="413"/>
      <c r="X673" s="413"/>
      <c r="Y673" s="413"/>
      <c r="Z673" s="413"/>
      <c r="AA673" s="413"/>
      <c r="AB673" s="413"/>
      <c r="AC673" s="413"/>
      <c r="AD673" s="413"/>
      <c r="AE673" s="413"/>
      <c r="AF673" s="413"/>
      <c r="AG673" s="413"/>
    </row>
    <row r="674" spans="1:33" ht="11.25" customHeight="1">
      <c r="A674" s="413"/>
      <c r="B674" s="413"/>
      <c r="C674" s="413"/>
      <c r="D674" s="413"/>
      <c r="E674" s="413"/>
      <c r="F674" s="413"/>
      <c r="G674" s="413"/>
      <c r="H674" s="413"/>
      <c r="I674" s="413"/>
      <c r="J674" s="413"/>
      <c r="K674" s="413"/>
      <c r="L674" s="413"/>
      <c r="M674" s="413"/>
      <c r="N674" s="413"/>
      <c r="O674" s="413"/>
      <c r="P674" s="413"/>
      <c r="Q674" s="413"/>
      <c r="R674" s="413"/>
      <c r="S674" s="413"/>
      <c r="T674" s="413"/>
      <c r="U674" s="413"/>
      <c r="V674" s="413"/>
      <c r="W674" s="413"/>
      <c r="X674" s="413"/>
      <c r="Y674" s="413"/>
      <c r="Z674" s="413"/>
      <c r="AA674" s="413"/>
      <c r="AB674" s="413"/>
      <c r="AC674" s="413"/>
      <c r="AD674" s="413"/>
      <c r="AE674" s="413"/>
      <c r="AF674" s="413"/>
      <c r="AG674" s="413"/>
    </row>
    <row r="675" spans="1:33" ht="11.25" customHeight="1">
      <c r="A675" s="413"/>
      <c r="B675" s="413"/>
      <c r="C675" s="413"/>
      <c r="D675" s="413"/>
      <c r="E675" s="413"/>
      <c r="F675" s="413"/>
      <c r="G675" s="413"/>
      <c r="H675" s="413"/>
      <c r="I675" s="413"/>
      <c r="J675" s="413"/>
      <c r="K675" s="413"/>
      <c r="L675" s="413"/>
      <c r="M675" s="413"/>
      <c r="N675" s="413"/>
      <c r="O675" s="413"/>
      <c r="P675" s="413"/>
      <c r="Q675" s="413"/>
      <c r="R675" s="413"/>
      <c r="S675" s="413"/>
      <c r="T675" s="413"/>
      <c r="U675" s="413"/>
      <c r="V675" s="413"/>
      <c r="W675" s="413"/>
      <c r="X675" s="413"/>
      <c r="Y675" s="413"/>
      <c r="Z675" s="413"/>
      <c r="AA675" s="413"/>
      <c r="AB675" s="413"/>
      <c r="AC675" s="413"/>
      <c r="AD675" s="413"/>
      <c r="AE675" s="413"/>
      <c r="AF675" s="413"/>
      <c r="AG675" s="413"/>
    </row>
    <row r="676" spans="1:33" ht="11.25" customHeight="1">
      <c r="A676" s="413"/>
      <c r="B676" s="413"/>
      <c r="C676" s="413"/>
      <c r="D676" s="413"/>
      <c r="E676" s="413"/>
      <c r="F676" s="413"/>
      <c r="G676" s="413"/>
      <c r="H676" s="413"/>
      <c r="I676" s="413"/>
      <c r="J676" s="413"/>
      <c r="K676" s="413"/>
      <c r="L676" s="413"/>
      <c r="M676" s="413"/>
      <c r="N676" s="413"/>
      <c r="O676" s="413"/>
      <c r="P676" s="413"/>
      <c r="Q676" s="413"/>
      <c r="R676" s="413"/>
      <c r="S676" s="413"/>
      <c r="T676" s="413"/>
      <c r="U676" s="413"/>
      <c r="V676" s="413"/>
      <c r="W676" s="413"/>
      <c r="X676" s="413"/>
      <c r="Y676" s="413"/>
      <c r="Z676" s="413"/>
      <c r="AA676" s="413"/>
      <c r="AB676" s="413"/>
      <c r="AC676" s="413"/>
      <c r="AD676" s="413"/>
      <c r="AE676" s="413"/>
      <c r="AF676" s="413"/>
      <c r="AG676" s="413"/>
    </row>
    <row r="677" spans="1:33" ht="11.25" customHeight="1">
      <c r="A677" s="413"/>
      <c r="B677" s="413"/>
      <c r="C677" s="413"/>
      <c r="D677" s="413"/>
      <c r="E677" s="413"/>
      <c r="F677" s="413"/>
      <c r="G677" s="413"/>
      <c r="H677" s="413"/>
      <c r="I677" s="413"/>
      <c r="J677" s="413"/>
      <c r="K677" s="413"/>
      <c r="L677" s="413"/>
      <c r="M677" s="413"/>
      <c r="N677" s="413"/>
      <c r="O677" s="413"/>
      <c r="P677" s="413"/>
      <c r="Q677" s="413"/>
      <c r="R677" s="413"/>
      <c r="S677" s="413"/>
      <c r="T677" s="413"/>
      <c r="U677" s="413"/>
      <c r="V677" s="413"/>
      <c r="W677" s="413"/>
      <c r="X677" s="413"/>
      <c r="Y677" s="413"/>
      <c r="Z677" s="413"/>
      <c r="AA677" s="413"/>
      <c r="AB677" s="413"/>
      <c r="AC677" s="413"/>
      <c r="AD677" s="413"/>
      <c r="AE677" s="413"/>
      <c r="AF677" s="413"/>
      <c r="AG677" s="413"/>
    </row>
    <row r="678" spans="1:33" ht="11.25" customHeight="1">
      <c r="A678" s="413"/>
      <c r="B678" s="413"/>
      <c r="C678" s="413"/>
      <c r="D678" s="413"/>
      <c r="E678" s="413"/>
      <c r="F678" s="413"/>
      <c r="G678" s="413"/>
      <c r="H678" s="413"/>
      <c r="I678" s="413"/>
      <c r="J678" s="413"/>
      <c r="K678" s="413"/>
      <c r="L678" s="413"/>
      <c r="M678" s="413"/>
      <c r="N678" s="413"/>
      <c r="O678" s="413"/>
      <c r="P678" s="413"/>
      <c r="Q678" s="413"/>
      <c r="R678" s="413"/>
      <c r="S678" s="413"/>
      <c r="T678" s="413"/>
      <c r="U678" s="413"/>
      <c r="V678" s="413"/>
      <c r="W678" s="413"/>
      <c r="X678" s="413"/>
      <c r="Y678" s="413"/>
      <c r="Z678" s="413"/>
      <c r="AA678" s="413"/>
      <c r="AB678" s="413"/>
      <c r="AC678" s="413"/>
      <c r="AD678" s="413"/>
      <c r="AE678" s="413"/>
      <c r="AF678" s="413"/>
      <c r="AG678" s="413"/>
    </row>
    <row r="679" spans="1:33" ht="11.25" customHeight="1">
      <c r="A679" s="413"/>
      <c r="B679" s="413"/>
      <c r="C679" s="413"/>
      <c r="D679" s="413"/>
      <c r="E679" s="413"/>
      <c r="F679" s="413"/>
      <c r="G679" s="413"/>
      <c r="H679" s="413"/>
      <c r="I679" s="413"/>
      <c r="J679" s="413"/>
      <c r="K679" s="413"/>
      <c r="L679" s="413"/>
      <c r="M679" s="413"/>
      <c r="N679" s="413"/>
      <c r="O679" s="413"/>
      <c r="P679" s="413"/>
      <c r="Q679" s="413"/>
      <c r="R679" s="413"/>
      <c r="S679" s="413"/>
      <c r="T679" s="413"/>
      <c r="U679" s="413"/>
      <c r="V679" s="413"/>
      <c r="W679" s="413"/>
      <c r="X679" s="413"/>
      <c r="Y679" s="413"/>
      <c r="Z679" s="413"/>
      <c r="AA679" s="413"/>
      <c r="AB679" s="413"/>
      <c r="AC679" s="413"/>
      <c r="AD679" s="413"/>
      <c r="AE679" s="413"/>
      <c r="AF679" s="413"/>
      <c r="AG679" s="413"/>
    </row>
    <row r="680" spans="1:33" ht="11.25" customHeight="1">
      <c r="A680" s="413"/>
      <c r="B680" s="413"/>
      <c r="C680" s="413"/>
      <c r="D680" s="413"/>
      <c r="E680" s="413"/>
      <c r="F680" s="413"/>
      <c r="G680" s="413"/>
      <c r="H680" s="413"/>
      <c r="I680" s="413"/>
      <c r="J680" s="413"/>
      <c r="K680" s="413"/>
      <c r="L680" s="413"/>
      <c r="M680" s="413"/>
      <c r="N680" s="413"/>
      <c r="O680" s="413"/>
      <c r="P680" s="413"/>
      <c r="Q680" s="413"/>
      <c r="R680" s="413"/>
      <c r="S680" s="413"/>
      <c r="T680" s="413"/>
      <c r="U680" s="413"/>
      <c r="V680" s="413"/>
      <c r="W680" s="413"/>
      <c r="X680" s="413"/>
      <c r="Y680" s="413"/>
      <c r="Z680" s="413"/>
      <c r="AA680" s="413"/>
      <c r="AB680" s="413"/>
      <c r="AC680" s="413"/>
      <c r="AD680" s="413"/>
      <c r="AE680" s="413"/>
      <c r="AF680" s="413"/>
      <c r="AG680" s="413"/>
    </row>
    <row r="681" spans="1:33" ht="11.25" customHeight="1">
      <c r="A681" s="413"/>
      <c r="B681" s="413"/>
      <c r="C681" s="413"/>
      <c r="D681" s="413"/>
      <c r="E681" s="413"/>
      <c r="F681" s="413"/>
      <c r="G681" s="413"/>
      <c r="H681" s="413"/>
      <c r="I681" s="413"/>
      <c r="J681" s="413"/>
      <c r="K681" s="413"/>
      <c r="L681" s="413"/>
      <c r="M681" s="413"/>
      <c r="N681" s="413"/>
      <c r="O681" s="413"/>
      <c r="P681" s="413"/>
      <c r="Q681" s="413"/>
      <c r="R681" s="413"/>
      <c r="S681" s="413"/>
      <c r="T681" s="413"/>
      <c r="U681" s="413"/>
      <c r="V681" s="413"/>
      <c r="W681" s="413"/>
      <c r="X681" s="413"/>
      <c r="Y681" s="413"/>
      <c r="Z681" s="413"/>
      <c r="AA681" s="413"/>
      <c r="AB681" s="413"/>
      <c r="AC681" s="413"/>
      <c r="AD681" s="413"/>
      <c r="AE681" s="413"/>
      <c r="AF681" s="413"/>
      <c r="AG681" s="413"/>
    </row>
    <row r="682" spans="1:33" ht="11.25" customHeight="1">
      <c r="A682" s="413"/>
      <c r="B682" s="413"/>
      <c r="C682" s="413"/>
      <c r="D682" s="413"/>
      <c r="E682" s="413"/>
      <c r="F682" s="413"/>
      <c r="G682" s="413"/>
      <c r="H682" s="413"/>
      <c r="I682" s="413"/>
      <c r="J682" s="413"/>
      <c r="K682" s="413"/>
      <c r="L682" s="413"/>
      <c r="M682" s="413"/>
      <c r="N682" s="413"/>
      <c r="O682" s="413"/>
      <c r="P682" s="413"/>
      <c r="Q682" s="413"/>
      <c r="R682" s="413"/>
      <c r="S682" s="413"/>
      <c r="T682" s="413"/>
      <c r="U682" s="413"/>
      <c r="V682" s="413"/>
      <c r="W682" s="413"/>
      <c r="X682" s="413"/>
      <c r="Y682" s="413"/>
      <c r="Z682" s="413"/>
      <c r="AA682" s="413"/>
      <c r="AB682" s="413"/>
      <c r="AC682" s="413"/>
      <c r="AD682" s="413"/>
      <c r="AE682" s="413"/>
      <c r="AF682" s="413"/>
      <c r="AG682" s="413"/>
    </row>
    <row r="683" spans="1:33" ht="11.25" customHeight="1">
      <c r="A683" s="413"/>
      <c r="B683" s="413"/>
      <c r="C683" s="413"/>
      <c r="D683" s="413"/>
      <c r="E683" s="413"/>
      <c r="F683" s="413"/>
      <c r="G683" s="413"/>
      <c r="H683" s="413"/>
      <c r="I683" s="413"/>
      <c r="J683" s="413"/>
      <c r="K683" s="413"/>
      <c r="L683" s="413"/>
      <c r="M683" s="413"/>
      <c r="N683" s="413"/>
      <c r="O683" s="413"/>
      <c r="P683" s="413"/>
      <c r="Q683" s="413"/>
      <c r="R683" s="413"/>
      <c r="S683" s="413"/>
      <c r="T683" s="413"/>
      <c r="U683" s="413"/>
      <c r="V683" s="413"/>
      <c r="W683" s="413"/>
      <c r="X683" s="413"/>
      <c r="Y683" s="413"/>
      <c r="Z683" s="413"/>
      <c r="AA683" s="413"/>
      <c r="AB683" s="413"/>
      <c r="AC683" s="413"/>
      <c r="AD683" s="413"/>
      <c r="AE683" s="413"/>
      <c r="AF683" s="413"/>
      <c r="AG683" s="413"/>
    </row>
    <row r="684" spans="1:33" ht="11.25" customHeight="1">
      <c r="A684" s="413"/>
      <c r="B684" s="413"/>
      <c r="C684" s="413"/>
      <c r="D684" s="413"/>
      <c r="E684" s="413"/>
      <c r="F684" s="413"/>
      <c r="G684" s="413"/>
      <c r="H684" s="413"/>
      <c r="I684" s="413"/>
      <c r="J684" s="413"/>
      <c r="K684" s="413"/>
      <c r="L684" s="413"/>
      <c r="M684" s="413"/>
      <c r="N684" s="413"/>
      <c r="O684" s="413"/>
      <c r="P684" s="413"/>
      <c r="Q684" s="413"/>
      <c r="R684" s="413"/>
      <c r="S684" s="413"/>
      <c r="T684" s="413"/>
      <c r="U684" s="413"/>
      <c r="V684" s="413"/>
      <c r="W684" s="413"/>
      <c r="X684" s="413"/>
      <c r="Y684" s="413"/>
      <c r="Z684" s="413"/>
      <c r="AA684" s="413"/>
      <c r="AB684" s="413"/>
      <c r="AC684" s="413"/>
      <c r="AD684" s="413"/>
      <c r="AE684" s="413"/>
      <c r="AF684" s="413"/>
      <c r="AG684" s="413"/>
    </row>
    <row r="685" spans="1:33" ht="11.25" customHeight="1">
      <c r="A685" s="413"/>
      <c r="B685" s="413"/>
      <c r="C685" s="413"/>
      <c r="D685" s="413"/>
      <c r="E685" s="413"/>
      <c r="F685" s="413"/>
      <c r="G685" s="413"/>
      <c r="H685" s="413"/>
      <c r="I685" s="413"/>
      <c r="J685" s="413"/>
      <c r="K685" s="413"/>
      <c r="L685" s="413"/>
      <c r="M685" s="413"/>
      <c r="N685" s="413"/>
      <c r="O685" s="413"/>
      <c r="P685" s="413"/>
      <c r="Q685" s="413"/>
      <c r="R685" s="413"/>
      <c r="S685" s="413"/>
      <c r="T685" s="413"/>
      <c r="U685" s="413"/>
      <c r="V685" s="413"/>
      <c r="W685" s="413"/>
      <c r="X685" s="413"/>
      <c r="Y685" s="413"/>
      <c r="Z685" s="413"/>
      <c r="AA685" s="413"/>
      <c r="AB685" s="413"/>
      <c r="AC685" s="413"/>
      <c r="AD685" s="413"/>
      <c r="AE685" s="413"/>
      <c r="AF685" s="413"/>
      <c r="AG685" s="413"/>
    </row>
    <row r="686" spans="1:33" ht="11.25" customHeight="1">
      <c r="A686" s="413"/>
      <c r="B686" s="413"/>
      <c r="C686" s="413"/>
      <c r="D686" s="413"/>
      <c r="E686" s="413"/>
      <c r="F686" s="413"/>
      <c r="G686" s="413"/>
      <c r="H686" s="413"/>
      <c r="I686" s="413"/>
      <c r="J686" s="413"/>
      <c r="K686" s="413"/>
      <c r="L686" s="413"/>
      <c r="M686" s="413"/>
      <c r="N686" s="413"/>
      <c r="O686" s="413"/>
      <c r="P686" s="413"/>
      <c r="Q686" s="413"/>
      <c r="R686" s="413"/>
      <c r="S686" s="413"/>
      <c r="T686" s="413"/>
      <c r="U686" s="413"/>
      <c r="V686" s="413"/>
      <c r="W686" s="413"/>
      <c r="X686" s="413"/>
      <c r="Y686" s="413"/>
      <c r="Z686" s="413"/>
      <c r="AA686" s="413"/>
      <c r="AB686" s="413"/>
      <c r="AC686" s="413"/>
      <c r="AD686" s="413"/>
      <c r="AE686" s="413"/>
      <c r="AF686" s="413"/>
      <c r="AG686" s="413"/>
    </row>
    <row r="687" spans="1:33" ht="11.25" customHeight="1">
      <c r="A687" s="413"/>
      <c r="B687" s="413"/>
      <c r="C687" s="413"/>
      <c r="D687" s="413"/>
      <c r="E687" s="413"/>
      <c r="F687" s="413"/>
      <c r="G687" s="413"/>
      <c r="H687" s="413"/>
      <c r="I687" s="413"/>
      <c r="J687" s="413"/>
      <c r="K687" s="413"/>
      <c r="L687" s="413"/>
      <c r="M687" s="413"/>
      <c r="N687" s="413"/>
      <c r="O687" s="413"/>
      <c r="P687" s="413"/>
      <c r="Q687" s="413"/>
      <c r="R687" s="413"/>
      <c r="S687" s="413"/>
      <c r="T687" s="413"/>
      <c r="U687" s="413"/>
      <c r="V687" s="413"/>
      <c r="W687" s="413"/>
      <c r="X687" s="413"/>
      <c r="Y687" s="413"/>
      <c r="Z687" s="413"/>
      <c r="AA687" s="413"/>
      <c r="AB687" s="413"/>
      <c r="AC687" s="413"/>
      <c r="AD687" s="413"/>
      <c r="AE687" s="413"/>
      <c r="AF687" s="413"/>
      <c r="AG687" s="413"/>
    </row>
    <row r="688" spans="1:33" ht="11.25" customHeight="1">
      <c r="A688" s="413"/>
      <c r="B688" s="413"/>
      <c r="C688" s="413"/>
      <c r="D688" s="413"/>
      <c r="E688" s="413"/>
      <c r="F688" s="413"/>
      <c r="G688" s="413"/>
      <c r="H688" s="413"/>
      <c r="I688" s="413"/>
      <c r="J688" s="413"/>
      <c r="K688" s="413"/>
      <c r="L688" s="413"/>
      <c r="M688" s="413"/>
      <c r="N688" s="413"/>
      <c r="O688" s="413"/>
      <c r="P688" s="413"/>
      <c r="Q688" s="413"/>
      <c r="R688" s="413"/>
      <c r="S688" s="413"/>
      <c r="T688" s="413"/>
      <c r="U688" s="413"/>
      <c r="V688" s="413"/>
      <c r="W688" s="413"/>
      <c r="X688" s="413"/>
      <c r="Y688" s="413"/>
      <c r="Z688" s="413"/>
      <c r="AA688" s="413"/>
      <c r="AB688" s="413"/>
      <c r="AC688" s="413"/>
      <c r="AD688" s="413"/>
      <c r="AE688" s="413"/>
      <c r="AF688" s="413"/>
      <c r="AG688" s="413"/>
    </row>
    <row r="689" spans="1:33" ht="11.25" customHeight="1">
      <c r="A689" s="413"/>
      <c r="B689" s="413"/>
      <c r="C689" s="413"/>
      <c r="D689" s="413"/>
      <c r="E689" s="413"/>
      <c r="F689" s="413"/>
      <c r="G689" s="413"/>
      <c r="H689" s="413"/>
      <c r="I689" s="413"/>
      <c r="J689" s="413"/>
      <c r="K689" s="413"/>
      <c r="L689" s="413"/>
      <c r="M689" s="413"/>
      <c r="N689" s="413"/>
      <c r="O689" s="413"/>
      <c r="P689" s="413"/>
      <c r="Q689" s="413"/>
      <c r="R689" s="413"/>
      <c r="S689" s="413"/>
      <c r="T689" s="413"/>
      <c r="U689" s="413"/>
      <c r="V689" s="413"/>
      <c r="W689" s="413"/>
      <c r="X689" s="413"/>
      <c r="Y689" s="413"/>
      <c r="Z689" s="413"/>
      <c r="AA689" s="413"/>
      <c r="AB689" s="413"/>
      <c r="AC689" s="413"/>
      <c r="AD689" s="413"/>
      <c r="AE689" s="413"/>
      <c r="AF689" s="413"/>
      <c r="AG689" s="413"/>
    </row>
    <row r="690" spans="1:33" ht="11.25" customHeight="1">
      <c r="A690" s="413"/>
      <c r="B690" s="413"/>
      <c r="C690" s="413"/>
      <c r="D690" s="413"/>
      <c r="E690" s="413"/>
      <c r="F690" s="413"/>
      <c r="G690" s="413"/>
      <c r="H690" s="413"/>
      <c r="I690" s="413"/>
      <c r="J690" s="413"/>
      <c r="K690" s="413"/>
      <c r="L690" s="413"/>
      <c r="M690" s="413"/>
      <c r="N690" s="413"/>
      <c r="O690" s="413"/>
      <c r="P690" s="413"/>
      <c r="Q690" s="413"/>
      <c r="R690" s="413"/>
      <c r="S690" s="413"/>
      <c r="T690" s="413"/>
      <c r="U690" s="413"/>
      <c r="V690" s="413"/>
      <c r="W690" s="413"/>
      <c r="X690" s="413"/>
      <c r="Y690" s="413"/>
      <c r="Z690" s="413"/>
      <c r="AA690" s="413"/>
      <c r="AB690" s="413"/>
      <c r="AC690" s="413"/>
      <c r="AD690" s="413"/>
      <c r="AE690" s="413"/>
      <c r="AF690" s="413"/>
      <c r="AG690" s="413"/>
    </row>
    <row r="691" spans="1:33" ht="11.25" customHeight="1">
      <c r="A691" s="413"/>
      <c r="B691" s="413"/>
      <c r="C691" s="413"/>
      <c r="D691" s="413"/>
      <c r="E691" s="413"/>
      <c r="F691" s="413"/>
      <c r="G691" s="413"/>
      <c r="H691" s="413"/>
      <c r="I691" s="413"/>
      <c r="J691" s="413"/>
      <c r="K691" s="413"/>
      <c r="L691" s="413"/>
      <c r="M691" s="413"/>
      <c r="N691" s="413"/>
      <c r="O691" s="413"/>
      <c r="P691" s="413"/>
      <c r="Q691" s="413"/>
      <c r="R691" s="413"/>
      <c r="S691" s="413"/>
      <c r="T691" s="413"/>
      <c r="U691" s="413"/>
      <c r="V691" s="413"/>
      <c r="W691" s="413"/>
      <c r="X691" s="413"/>
      <c r="Y691" s="413"/>
      <c r="Z691" s="413"/>
      <c r="AA691" s="413"/>
      <c r="AB691" s="413"/>
      <c r="AC691" s="413"/>
      <c r="AD691" s="413"/>
      <c r="AE691" s="413"/>
      <c r="AF691" s="413"/>
      <c r="AG691" s="413"/>
    </row>
    <row r="692" spans="1:33" ht="11.25" customHeight="1">
      <c r="A692" s="413"/>
      <c r="B692" s="413"/>
      <c r="C692" s="413"/>
      <c r="D692" s="413"/>
      <c r="E692" s="413"/>
      <c r="F692" s="413"/>
      <c r="G692" s="413"/>
      <c r="H692" s="413"/>
      <c r="I692" s="413"/>
      <c r="J692" s="413"/>
      <c r="K692" s="413"/>
      <c r="L692" s="413"/>
      <c r="M692" s="413"/>
      <c r="N692" s="413"/>
      <c r="O692" s="413"/>
      <c r="P692" s="413"/>
      <c r="Q692" s="413"/>
      <c r="R692" s="413"/>
      <c r="S692" s="413"/>
      <c r="T692" s="413"/>
      <c r="U692" s="413"/>
      <c r="V692" s="413"/>
      <c r="W692" s="413"/>
      <c r="X692" s="413"/>
      <c r="Y692" s="413"/>
      <c r="Z692" s="413"/>
      <c r="AA692" s="413"/>
      <c r="AB692" s="413"/>
      <c r="AC692" s="413"/>
      <c r="AD692" s="413"/>
      <c r="AE692" s="413"/>
      <c r="AF692" s="413"/>
      <c r="AG692" s="413"/>
    </row>
    <row r="693" spans="1:33" ht="11.25" customHeight="1">
      <c r="A693" s="413"/>
      <c r="B693" s="413"/>
      <c r="C693" s="413"/>
      <c r="D693" s="413"/>
      <c r="E693" s="413"/>
      <c r="F693" s="413"/>
      <c r="G693" s="413"/>
      <c r="H693" s="413"/>
      <c r="I693" s="413"/>
      <c r="J693" s="413"/>
      <c r="K693" s="413"/>
      <c r="L693" s="413"/>
      <c r="M693" s="413"/>
      <c r="N693" s="413"/>
      <c r="O693" s="413"/>
      <c r="P693" s="413"/>
      <c r="Q693" s="413"/>
      <c r="R693" s="413"/>
      <c r="S693" s="413"/>
      <c r="T693" s="413"/>
      <c r="U693" s="413"/>
      <c r="V693" s="413"/>
      <c r="W693" s="413"/>
      <c r="X693" s="413"/>
      <c r="Y693" s="413"/>
      <c r="Z693" s="413"/>
      <c r="AA693" s="413"/>
      <c r="AB693" s="413"/>
      <c r="AC693" s="413"/>
      <c r="AD693" s="413"/>
      <c r="AE693" s="413"/>
      <c r="AF693" s="413"/>
      <c r="AG693" s="413"/>
    </row>
    <row r="694" spans="1:33" ht="11.25" customHeight="1">
      <c r="A694" s="413"/>
      <c r="B694" s="413"/>
      <c r="C694" s="413"/>
      <c r="D694" s="413"/>
      <c r="E694" s="413"/>
      <c r="F694" s="413"/>
      <c r="G694" s="413"/>
      <c r="H694" s="413"/>
      <c r="I694" s="413"/>
      <c r="J694" s="413"/>
      <c r="K694" s="413"/>
      <c r="L694" s="413"/>
      <c r="M694" s="413"/>
      <c r="N694" s="413"/>
      <c r="O694" s="413"/>
      <c r="P694" s="413"/>
      <c r="Q694" s="413"/>
      <c r="R694" s="413"/>
      <c r="S694" s="413"/>
      <c r="T694" s="413"/>
      <c r="U694" s="413"/>
      <c r="V694" s="413"/>
      <c r="W694" s="413"/>
      <c r="X694" s="413"/>
      <c r="Y694" s="413"/>
      <c r="Z694" s="413"/>
      <c r="AA694" s="413"/>
      <c r="AB694" s="413"/>
      <c r="AC694" s="413"/>
      <c r="AD694" s="413"/>
      <c r="AE694" s="413"/>
      <c r="AF694" s="413"/>
      <c r="AG694" s="413"/>
    </row>
    <row r="695" spans="1:33" ht="11.25" customHeight="1">
      <c r="A695" s="413"/>
      <c r="B695" s="413"/>
      <c r="C695" s="413"/>
      <c r="D695" s="413"/>
      <c r="E695" s="413"/>
      <c r="F695" s="413"/>
      <c r="G695" s="413"/>
      <c r="H695" s="413"/>
      <c r="I695" s="413"/>
      <c r="J695" s="413"/>
      <c r="K695" s="413"/>
      <c r="L695" s="413"/>
      <c r="M695" s="413"/>
      <c r="N695" s="413"/>
      <c r="O695" s="413"/>
      <c r="P695" s="413"/>
      <c r="Q695" s="413"/>
      <c r="R695" s="413"/>
      <c r="S695" s="413"/>
      <c r="T695" s="413"/>
      <c r="U695" s="413"/>
      <c r="V695" s="413"/>
      <c r="W695" s="413"/>
      <c r="X695" s="413"/>
      <c r="Y695" s="413"/>
      <c r="Z695" s="413"/>
      <c r="AA695" s="413"/>
      <c r="AB695" s="413"/>
      <c r="AC695" s="413"/>
      <c r="AD695" s="413"/>
      <c r="AE695" s="413"/>
      <c r="AF695" s="413"/>
      <c r="AG695" s="413"/>
    </row>
    <row r="696" spans="1:33" ht="11.25" customHeight="1">
      <c r="A696" s="413"/>
      <c r="B696" s="413"/>
      <c r="C696" s="413"/>
      <c r="D696" s="413"/>
      <c r="E696" s="413"/>
      <c r="F696" s="413"/>
      <c r="G696" s="413"/>
      <c r="H696" s="413"/>
      <c r="I696" s="413"/>
      <c r="J696" s="413"/>
      <c r="K696" s="413"/>
      <c r="L696" s="413"/>
      <c r="M696" s="413"/>
      <c r="N696" s="413"/>
      <c r="O696" s="413"/>
      <c r="P696" s="413"/>
      <c r="Q696" s="413"/>
      <c r="R696" s="413"/>
      <c r="S696" s="413"/>
      <c r="T696" s="413"/>
      <c r="U696" s="413"/>
      <c r="V696" s="413"/>
      <c r="W696" s="413"/>
      <c r="X696" s="413"/>
      <c r="Y696" s="413"/>
      <c r="Z696" s="413"/>
      <c r="AA696" s="413"/>
      <c r="AB696" s="413"/>
      <c r="AC696" s="413"/>
      <c r="AD696" s="413"/>
      <c r="AE696" s="413"/>
      <c r="AF696" s="413"/>
      <c r="AG696" s="413"/>
    </row>
    <row r="697" spans="1:33" ht="11.25" customHeight="1">
      <c r="A697" s="413"/>
      <c r="B697" s="413"/>
      <c r="C697" s="413"/>
      <c r="D697" s="413"/>
      <c r="E697" s="413"/>
      <c r="F697" s="413"/>
      <c r="G697" s="413"/>
      <c r="H697" s="413"/>
      <c r="I697" s="413"/>
      <c r="J697" s="413"/>
      <c r="K697" s="413"/>
      <c r="L697" s="413"/>
      <c r="M697" s="413"/>
      <c r="N697" s="413"/>
      <c r="O697" s="413"/>
      <c r="P697" s="413"/>
      <c r="Q697" s="413"/>
      <c r="R697" s="413"/>
      <c r="S697" s="413"/>
      <c r="T697" s="413"/>
      <c r="U697" s="413"/>
      <c r="V697" s="413"/>
      <c r="W697" s="413"/>
      <c r="X697" s="413"/>
      <c r="Y697" s="413"/>
      <c r="Z697" s="413"/>
      <c r="AA697" s="413"/>
      <c r="AB697" s="413"/>
      <c r="AC697" s="413"/>
      <c r="AD697" s="413"/>
      <c r="AE697" s="413"/>
      <c r="AF697" s="413"/>
      <c r="AG697" s="413"/>
    </row>
    <row r="698" spans="1:33" ht="11.25" customHeight="1">
      <c r="A698" s="413"/>
      <c r="B698" s="413"/>
      <c r="C698" s="413"/>
      <c r="D698" s="413"/>
      <c r="E698" s="413"/>
      <c r="F698" s="413"/>
      <c r="G698" s="413"/>
      <c r="H698" s="413"/>
      <c r="I698" s="413"/>
      <c r="J698" s="413"/>
      <c r="K698" s="413"/>
      <c r="L698" s="413"/>
      <c r="M698" s="413"/>
      <c r="N698" s="413"/>
      <c r="O698" s="413"/>
      <c r="P698" s="413"/>
      <c r="Q698" s="413"/>
      <c r="R698" s="413"/>
      <c r="S698" s="413"/>
      <c r="T698" s="413"/>
      <c r="U698" s="413"/>
      <c r="V698" s="413"/>
      <c r="W698" s="413"/>
      <c r="X698" s="413"/>
      <c r="Y698" s="413"/>
      <c r="Z698" s="413"/>
      <c r="AA698" s="413"/>
      <c r="AB698" s="413"/>
      <c r="AC698" s="413"/>
      <c r="AD698" s="413"/>
      <c r="AE698" s="413"/>
      <c r="AF698" s="413"/>
      <c r="AG698" s="413"/>
    </row>
    <row r="699" spans="1:33" ht="11.25" customHeight="1">
      <c r="A699" s="413"/>
      <c r="B699" s="413"/>
      <c r="C699" s="413"/>
      <c r="D699" s="413"/>
      <c r="E699" s="413"/>
      <c r="F699" s="413"/>
      <c r="G699" s="413"/>
      <c r="H699" s="413"/>
      <c r="I699" s="413"/>
      <c r="J699" s="413"/>
      <c r="K699" s="413"/>
      <c r="L699" s="413"/>
      <c r="M699" s="413"/>
      <c r="N699" s="413"/>
      <c r="O699" s="413"/>
      <c r="P699" s="413"/>
      <c r="Q699" s="413"/>
      <c r="R699" s="413"/>
      <c r="S699" s="413"/>
      <c r="T699" s="413"/>
      <c r="U699" s="413"/>
      <c r="V699" s="413"/>
      <c r="W699" s="413"/>
      <c r="X699" s="413"/>
      <c r="Y699" s="413"/>
      <c r="Z699" s="413"/>
      <c r="AA699" s="413"/>
      <c r="AB699" s="413"/>
      <c r="AC699" s="413"/>
      <c r="AD699" s="413"/>
      <c r="AE699" s="413"/>
      <c r="AF699" s="413"/>
      <c r="AG699" s="413"/>
    </row>
    <row r="700" spans="1:33" ht="11.25" customHeight="1">
      <c r="A700" s="413"/>
      <c r="B700" s="413"/>
      <c r="C700" s="413"/>
      <c r="D700" s="413"/>
      <c r="E700" s="413"/>
      <c r="F700" s="413"/>
      <c r="G700" s="413"/>
      <c r="H700" s="413"/>
      <c r="I700" s="413"/>
      <c r="J700" s="413"/>
      <c r="K700" s="413"/>
      <c r="L700" s="413"/>
      <c r="M700" s="413"/>
      <c r="N700" s="413"/>
      <c r="O700" s="413"/>
      <c r="P700" s="413"/>
      <c r="Q700" s="413"/>
      <c r="R700" s="413"/>
      <c r="S700" s="413"/>
      <c r="T700" s="413"/>
      <c r="U700" s="413"/>
      <c r="V700" s="413"/>
      <c r="W700" s="413"/>
      <c r="X700" s="413"/>
      <c r="Y700" s="413"/>
      <c r="Z700" s="413"/>
      <c r="AA700" s="413"/>
      <c r="AB700" s="413"/>
      <c r="AC700" s="413"/>
      <c r="AD700" s="413"/>
      <c r="AE700" s="413"/>
      <c r="AF700" s="413"/>
      <c r="AG700" s="413"/>
    </row>
    <row r="701" spans="1:33" ht="11.25" customHeight="1">
      <c r="A701" s="413"/>
      <c r="B701" s="413"/>
      <c r="C701" s="413"/>
      <c r="D701" s="413"/>
      <c r="E701" s="413"/>
      <c r="F701" s="413"/>
      <c r="G701" s="413"/>
      <c r="H701" s="413"/>
      <c r="I701" s="413"/>
      <c r="J701" s="413"/>
      <c r="K701" s="413"/>
      <c r="L701" s="413"/>
      <c r="M701" s="413"/>
      <c r="N701" s="413"/>
      <c r="O701" s="413"/>
      <c r="P701" s="413"/>
      <c r="Q701" s="413"/>
      <c r="R701" s="413"/>
      <c r="S701" s="413"/>
      <c r="T701" s="413"/>
      <c r="U701" s="413"/>
      <c r="V701" s="413"/>
      <c r="W701" s="413"/>
      <c r="X701" s="413"/>
      <c r="Y701" s="413"/>
      <c r="Z701" s="413"/>
      <c r="AA701" s="413"/>
      <c r="AB701" s="413"/>
      <c r="AC701" s="413"/>
      <c r="AD701" s="413"/>
      <c r="AE701" s="413"/>
      <c r="AF701" s="413"/>
      <c r="AG701" s="413"/>
    </row>
    <row r="702" spans="1:33" ht="11.25" customHeight="1">
      <c r="A702" s="413"/>
      <c r="B702" s="413"/>
      <c r="C702" s="413"/>
      <c r="D702" s="413"/>
      <c r="E702" s="413"/>
      <c r="F702" s="413"/>
      <c r="G702" s="413"/>
      <c r="H702" s="413"/>
      <c r="I702" s="413"/>
      <c r="J702" s="413"/>
      <c r="K702" s="413"/>
      <c r="L702" s="413"/>
      <c r="M702" s="413"/>
      <c r="N702" s="413"/>
      <c r="O702" s="413"/>
      <c r="P702" s="413"/>
      <c r="Q702" s="413"/>
      <c r="R702" s="413"/>
      <c r="S702" s="413"/>
      <c r="T702" s="413"/>
      <c r="U702" s="413"/>
      <c r="V702" s="413"/>
      <c r="W702" s="413"/>
      <c r="X702" s="413"/>
      <c r="Y702" s="413"/>
      <c r="Z702" s="413"/>
      <c r="AA702" s="413"/>
      <c r="AB702" s="413"/>
      <c r="AC702" s="413"/>
      <c r="AD702" s="413"/>
      <c r="AE702" s="413"/>
      <c r="AF702" s="413"/>
      <c r="AG702" s="413"/>
    </row>
    <row r="703" spans="1:33" ht="11.25" customHeight="1">
      <c r="A703" s="413"/>
      <c r="B703" s="413"/>
      <c r="C703" s="413"/>
      <c r="D703" s="413"/>
      <c r="E703" s="413"/>
      <c r="F703" s="413"/>
      <c r="G703" s="413"/>
      <c r="H703" s="413"/>
      <c r="I703" s="413"/>
      <c r="J703" s="413"/>
      <c r="K703" s="413"/>
      <c r="L703" s="413"/>
      <c r="M703" s="413"/>
      <c r="N703" s="413"/>
      <c r="O703" s="413"/>
      <c r="P703" s="413"/>
      <c r="Q703" s="413"/>
      <c r="R703" s="413"/>
      <c r="S703" s="413"/>
      <c r="T703" s="413"/>
      <c r="U703" s="413"/>
      <c r="V703" s="413"/>
      <c r="W703" s="413"/>
      <c r="X703" s="413"/>
      <c r="Y703" s="413"/>
      <c r="Z703" s="413"/>
      <c r="AA703" s="413"/>
      <c r="AB703" s="413"/>
      <c r="AC703" s="413"/>
      <c r="AD703" s="413"/>
      <c r="AE703" s="413"/>
      <c r="AF703" s="413"/>
      <c r="AG703" s="413"/>
    </row>
    <row r="704" spans="1:33" ht="11.25" customHeight="1">
      <c r="A704" s="413"/>
      <c r="B704" s="413"/>
      <c r="C704" s="413"/>
      <c r="D704" s="413"/>
      <c r="E704" s="413"/>
      <c r="F704" s="413"/>
      <c r="G704" s="413"/>
      <c r="H704" s="413"/>
      <c r="I704" s="413"/>
      <c r="J704" s="413"/>
      <c r="K704" s="413"/>
      <c r="L704" s="413"/>
      <c r="M704" s="413"/>
      <c r="N704" s="413"/>
      <c r="O704" s="413"/>
      <c r="P704" s="413"/>
      <c r="Q704" s="413"/>
      <c r="R704" s="413"/>
      <c r="S704" s="413"/>
      <c r="T704" s="413"/>
      <c r="U704" s="413"/>
      <c r="V704" s="413"/>
      <c r="W704" s="413"/>
      <c r="X704" s="413"/>
      <c r="Y704" s="413"/>
      <c r="Z704" s="413"/>
      <c r="AA704" s="413"/>
      <c r="AB704" s="413"/>
      <c r="AC704" s="413"/>
      <c r="AD704" s="413"/>
      <c r="AE704" s="413"/>
      <c r="AF704" s="413"/>
      <c r="AG704" s="413"/>
    </row>
    <row r="705" spans="1:33" ht="11.25" customHeight="1">
      <c r="A705" s="413"/>
      <c r="B705" s="413"/>
      <c r="C705" s="413"/>
      <c r="D705" s="413"/>
      <c r="E705" s="413"/>
      <c r="F705" s="413"/>
      <c r="G705" s="413"/>
      <c r="H705" s="413"/>
      <c r="I705" s="413"/>
      <c r="J705" s="413"/>
      <c r="K705" s="413"/>
      <c r="L705" s="413"/>
      <c r="M705" s="413"/>
      <c r="N705" s="413"/>
      <c r="O705" s="413"/>
      <c r="P705" s="413"/>
      <c r="Q705" s="413"/>
      <c r="R705" s="413"/>
      <c r="S705" s="413"/>
      <c r="T705" s="413"/>
      <c r="U705" s="413"/>
      <c r="V705" s="413"/>
      <c r="W705" s="413"/>
      <c r="X705" s="413"/>
      <c r="Y705" s="413"/>
      <c r="Z705" s="413"/>
      <c r="AA705" s="413"/>
      <c r="AB705" s="413"/>
      <c r="AC705" s="413"/>
      <c r="AD705" s="413"/>
      <c r="AE705" s="413"/>
      <c r="AF705" s="413"/>
      <c r="AG705" s="413"/>
    </row>
    <row r="706" spans="1:33" ht="11.25" customHeight="1">
      <c r="A706" s="413"/>
      <c r="B706" s="413"/>
      <c r="C706" s="413"/>
      <c r="D706" s="413"/>
      <c r="E706" s="413"/>
      <c r="F706" s="413"/>
      <c r="G706" s="413"/>
      <c r="H706" s="413"/>
      <c r="I706" s="413"/>
      <c r="J706" s="413"/>
      <c r="K706" s="413"/>
      <c r="L706" s="413"/>
      <c r="M706" s="413"/>
      <c r="N706" s="413"/>
      <c r="O706" s="413"/>
      <c r="P706" s="413"/>
      <c r="Q706" s="413"/>
      <c r="R706" s="413"/>
      <c r="S706" s="413"/>
      <c r="T706" s="413"/>
      <c r="U706" s="413"/>
      <c r="V706" s="413"/>
      <c r="W706" s="413"/>
      <c r="X706" s="413"/>
      <c r="Y706" s="413"/>
      <c r="Z706" s="413"/>
      <c r="AA706" s="413"/>
      <c r="AB706" s="413"/>
      <c r="AC706" s="413"/>
      <c r="AD706" s="413"/>
      <c r="AE706" s="413"/>
      <c r="AF706" s="413"/>
      <c r="AG706" s="413"/>
    </row>
    <row r="707" spans="1:33" ht="11.25" customHeight="1">
      <c r="A707" s="413"/>
      <c r="B707" s="413"/>
      <c r="C707" s="413"/>
      <c r="D707" s="413"/>
      <c r="E707" s="413"/>
      <c r="F707" s="413"/>
      <c r="G707" s="413"/>
      <c r="H707" s="413"/>
      <c r="I707" s="413"/>
      <c r="J707" s="413"/>
      <c r="K707" s="413"/>
      <c r="L707" s="413"/>
      <c r="M707" s="413"/>
      <c r="N707" s="413"/>
      <c r="O707" s="413"/>
      <c r="P707" s="413"/>
      <c r="Q707" s="413"/>
      <c r="R707" s="413"/>
      <c r="S707" s="413"/>
      <c r="T707" s="413"/>
      <c r="U707" s="413"/>
      <c r="V707" s="413"/>
      <c r="W707" s="413"/>
      <c r="X707" s="413"/>
      <c r="Y707" s="413"/>
      <c r="Z707" s="413"/>
      <c r="AA707" s="413"/>
      <c r="AB707" s="413"/>
      <c r="AC707" s="413"/>
      <c r="AD707" s="413"/>
      <c r="AE707" s="413"/>
      <c r="AF707" s="413"/>
      <c r="AG707" s="413"/>
    </row>
    <row r="708" spans="1:33" ht="11.25" customHeight="1">
      <c r="A708" s="413"/>
      <c r="B708" s="413"/>
      <c r="C708" s="413"/>
      <c r="D708" s="413"/>
      <c r="E708" s="413"/>
      <c r="F708" s="413"/>
      <c r="G708" s="413"/>
      <c r="H708" s="413"/>
      <c r="I708" s="413"/>
      <c r="J708" s="413"/>
      <c r="K708" s="413"/>
      <c r="L708" s="413"/>
      <c r="M708" s="413"/>
      <c r="N708" s="413"/>
      <c r="O708" s="413"/>
      <c r="P708" s="413"/>
      <c r="Q708" s="413"/>
      <c r="R708" s="413"/>
      <c r="S708" s="413"/>
      <c r="T708" s="413"/>
      <c r="U708" s="413"/>
      <c r="V708" s="413"/>
      <c r="W708" s="413"/>
      <c r="X708" s="413"/>
      <c r="Y708" s="413"/>
      <c r="Z708" s="413"/>
      <c r="AA708" s="413"/>
      <c r="AB708" s="413"/>
      <c r="AC708" s="413"/>
      <c r="AD708" s="413"/>
      <c r="AE708" s="413"/>
      <c r="AF708" s="413"/>
      <c r="AG708" s="413"/>
    </row>
    <row r="709" spans="1:33" ht="11.25" customHeight="1">
      <c r="A709" s="413"/>
      <c r="B709" s="413"/>
      <c r="C709" s="413"/>
      <c r="D709" s="413"/>
      <c r="E709" s="413"/>
      <c r="F709" s="413"/>
      <c r="G709" s="413"/>
      <c r="H709" s="413"/>
      <c r="I709" s="413"/>
      <c r="J709" s="413"/>
      <c r="K709" s="413"/>
      <c r="L709" s="413"/>
      <c r="M709" s="413"/>
      <c r="N709" s="413"/>
      <c r="O709" s="413"/>
      <c r="P709" s="413"/>
      <c r="Q709" s="413"/>
      <c r="R709" s="413"/>
      <c r="S709" s="413"/>
      <c r="T709" s="413"/>
      <c r="U709" s="413"/>
      <c r="V709" s="413"/>
      <c r="W709" s="413"/>
      <c r="X709" s="413"/>
      <c r="Y709" s="413"/>
      <c r="Z709" s="413"/>
      <c r="AA709" s="413"/>
      <c r="AB709" s="413"/>
      <c r="AC709" s="413"/>
      <c r="AD709" s="413"/>
      <c r="AE709" s="413"/>
      <c r="AF709" s="413"/>
      <c r="AG709" s="413"/>
    </row>
    <row r="710" spans="1:33" ht="11.25" customHeight="1">
      <c r="A710" s="413"/>
      <c r="B710" s="413"/>
      <c r="C710" s="413"/>
      <c r="D710" s="413"/>
      <c r="E710" s="413"/>
      <c r="F710" s="413"/>
      <c r="G710" s="413"/>
      <c r="H710" s="413"/>
      <c r="I710" s="413"/>
      <c r="J710" s="413"/>
      <c r="K710" s="413"/>
      <c r="L710" s="413"/>
      <c r="M710" s="413"/>
      <c r="N710" s="413"/>
      <c r="O710" s="413"/>
      <c r="P710" s="413"/>
      <c r="Q710" s="413"/>
      <c r="R710" s="413"/>
      <c r="S710" s="413"/>
      <c r="T710" s="413"/>
      <c r="U710" s="413"/>
      <c r="V710" s="413"/>
      <c r="W710" s="413"/>
      <c r="X710" s="413"/>
      <c r="Y710" s="413"/>
      <c r="Z710" s="413"/>
      <c r="AA710" s="413"/>
      <c r="AB710" s="413"/>
      <c r="AC710" s="413"/>
      <c r="AD710" s="413"/>
      <c r="AE710" s="413"/>
      <c r="AF710" s="413"/>
      <c r="AG710" s="413"/>
    </row>
    <row r="711" spans="1:33" ht="11.25" customHeight="1">
      <c r="A711" s="413"/>
      <c r="B711" s="413"/>
      <c r="C711" s="413"/>
      <c r="D711" s="413"/>
      <c r="E711" s="413"/>
      <c r="F711" s="413"/>
      <c r="G711" s="413"/>
      <c r="H711" s="413"/>
      <c r="I711" s="413"/>
      <c r="J711" s="413"/>
      <c r="K711" s="413"/>
      <c r="L711" s="413"/>
      <c r="M711" s="413"/>
      <c r="N711" s="413"/>
      <c r="O711" s="413"/>
      <c r="P711" s="413"/>
      <c r="Q711" s="413"/>
      <c r="R711" s="413"/>
      <c r="S711" s="413"/>
      <c r="T711" s="413"/>
      <c r="U711" s="413"/>
      <c r="V711" s="413"/>
      <c r="W711" s="413"/>
      <c r="X711" s="413"/>
      <c r="Y711" s="413"/>
      <c r="Z711" s="413"/>
      <c r="AA711" s="413"/>
      <c r="AB711" s="413"/>
      <c r="AC711" s="413"/>
      <c r="AD711" s="413"/>
      <c r="AE711" s="413"/>
      <c r="AF711" s="413"/>
      <c r="AG711" s="413"/>
    </row>
    <row r="712" spans="1:33" ht="11.25" customHeight="1">
      <c r="A712" s="413"/>
      <c r="B712" s="413"/>
      <c r="C712" s="413"/>
      <c r="D712" s="413"/>
      <c r="E712" s="413"/>
      <c r="F712" s="413"/>
      <c r="G712" s="413"/>
      <c r="H712" s="413"/>
      <c r="I712" s="413"/>
      <c r="J712" s="413"/>
      <c r="K712" s="413"/>
      <c r="L712" s="413"/>
      <c r="M712" s="413"/>
      <c r="N712" s="413"/>
      <c r="O712" s="413"/>
      <c r="P712" s="413"/>
      <c r="Q712" s="413"/>
      <c r="R712" s="413"/>
      <c r="S712" s="413"/>
      <c r="T712" s="413"/>
      <c r="U712" s="413"/>
      <c r="V712" s="413"/>
      <c r="W712" s="413"/>
      <c r="X712" s="413"/>
      <c r="Y712" s="413"/>
      <c r="Z712" s="413"/>
      <c r="AA712" s="413"/>
      <c r="AB712" s="413"/>
      <c r="AC712" s="413"/>
      <c r="AD712" s="413"/>
      <c r="AE712" s="413"/>
      <c r="AF712" s="413"/>
      <c r="AG712" s="413"/>
    </row>
    <row r="713" spans="1:33" ht="11.25" customHeight="1">
      <c r="A713" s="413"/>
      <c r="B713" s="413"/>
      <c r="C713" s="413"/>
      <c r="D713" s="413"/>
      <c r="E713" s="413"/>
      <c r="F713" s="413"/>
      <c r="G713" s="413"/>
      <c r="H713" s="413"/>
      <c r="I713" s="413"/>
      <c r="J713" s="413"/>
      <c r="K713" s="413"/>
      <c r="L713" s="413"/>
      <c r="M713" s="413"/>
      <c r="N713" s="413"/>
      <c r="O713" s="413"/>
      <c r="P713" s="413"/>
      <c r="Q713" s="413"/>
      <c r="R713" s="413"/>
      <c r="S713" s="413"/>
      <c r="T713" s="413"/>
      <c r="U713" s="413"/>
      <c r="V713" s="413"/>
      <c r="W713" s="413"/>
      <c r="X713" s="413"/>
      <c r="Y713" s="413"/>
      <c r="Z713" s="413"/>
      <c r="AA713" s="413"/>
      <c r="AB713" s="413"/>
      <c r="AC713" s="413"/>
      <c r="AD713" s="413"/>
      <c r="AE713" s="413"/>
      <c r="AF713" s="413"/>
      <c r="AG713" s="413"/>
    </row>
    <row r="714" spans="1:33" ht="11.25" customHeight="1">
      <c r="A714" s="413"/>
      <c r="B714" s="413"/>
      <c r="C714" s="413"/>
      <c r="D714" s="413"/>
      <c r="E714" s="413"/>
      <c r="F714" s="413"/>
      <c r="G714" s="413"/>
      <c r="H714" s="413"/>
      <c r="I714" s="413"/>
      <c r="J714" s="413"/>
      <c r="K714" s="413"/>
      <c r="L714" s="413"/>
      <c r="M714" s="413"/>
      <c r="N714" s="413"/>
      <c r="O714" s="413"/>
      <c r="P714" s="413"/>
      <c r="Q714" s="413"/>
      <c r="R714" s="413"/>
      <c r="S714" s="413"/>
      <c r="T714" s="413"/>
      <c r="U714" s="413"/>
      <c r="V714" s="413"/>
      <c r="W714" s="413"/>
      <c r="X714" s="413"/>
      <c r="Y714" s="413"/>
      <c r="Z714" s="413"/>
      <c r="AA714" s="413"/>
      <c r="AB714" s="413"/>
      <c r="AC714" s="413"/>
      <c r="AD714" s="413"/>
      <c r="AE714" s="413"/>
      <c r="AF714" s="413"/>
      <c r="AG714" s="413"/>
    </row>
    <row r="715" spans="1:33" ht="11.25" customHeight="1">
      <c r="A715" s="413"/>
      <c r="B715" s="413"/>
      <c r="C715" s="413"/>
      <c r="D715" s="413"/>
      <c r="E715" s="413"/>
      <c r="F715" s="413"/>
      <c r="G715" s="413"/>
      <c r="H715" s="413"/>
      <c r="I715" s="413"/>
      <c r="J715" s="413"/>
      <c r="K715" s="413"/>
      <c r="L715" s="413"/>
      <c r="M715" s="413"/>
      <c r="N715" s="413"/>
      <c r="O715" s="413"/>
      <c r="P715" s="413"/>
      <c r="Q715" s="413"/>
      <c r="R715" s="413"/>
      <c r="S715" s="413"/>
      <c r="T715" s="413"/>
      <c r="U715" s="413"/>
      <c r="V715" s="413"/>
      <c r="W715" s="413"/>
      <c r="X715" s="413"/>
      <c r="Y715" s="413"/>
      <c r="Z715" s="413"/>
      <c r="AA715" s="413"/>
      <c r="AB715" s="413"/>
      <c r="AC715" s="413"/>
      <c r="AD715" s="413"/>
      <c r="AE715" s="413"/>
      <c r="AF715" s="413"/>
      <c r="AG715" s="413"/>
    </row>
    <row r="716" spans="1:33" ht="11.25" customHeight="1">
      <c r="A716" s="413"/>
      <c r="B716" s="413"/>
      <c r="C716" s="413"/>
      <c r="D716" s="413"/>
      <c r="E716" s="413"/>
      <c r="F716" s="413"/>
      <c r="G716" s="413"/>
      <c r="H716" s="413"/>
      <c r="I716" s="413"/>
      <c r="J716" s="413"/>
      <c r="K716" s="413"/>
      <c r="L716" s="413"/>
      <c r="M716" s="413"/>
      <c r="N716" s="413"/>
      <c r="O716" s="413"/>
      <c r="P716" s="413"/>
      <c r="Q716" s="413"/>
      <c r="R716" s="413"/>
      <c r="S716" s="413"/>
      <c r="T716" s="413"/>
      <c r="U716" s="413"/>
      <c r="V716" s="413"/>
      <c r="W716" s="413"/>
      <c r="X716" s="413"/>
      <c r="Y716" s="413"/>
      <c r="Z716" s="413"/>
      <c r="AA716" s="413"/>
      <c r="AB716" s="413"/>
      <c r="AC716" s="413"/>
      <c r="AD716" s="413"/>
      <c r="AE716" s="413"/>
      <c r="AF716" s="413"/>
      <c r="AG716" s="413"/>
    </row>
    <row r="717" spans="1:33" ht="11.25" customHeight="1">
      <c r="A717" s="413"/>
      <c r="B717" s="413"/>
      <c r="C717" s="413"/>
      <c r="D717" s="413"/>
      <c r="E717" s="413"/>
      <c r="F717" s="413"/>
      <c r="G717" s="413"/>
      <c r="H717" s="413"/>
      <c r="I717" s="413"/>
      <c r="J717" s="413"/>
      <c r="K717" s="413"/>
      <c r="L717" s="413"/>
      <c r="M717" s="413"/>
      <c r="N717" s="413"/>
      <c r="O717" s="413"/>
      <c r="P717" s="413"/>
      <c r="Q717" s="413"/>
      <c r="R717" s="413"/>
      <c r="S717" s="413"/>
      <c r="T717" s="413"/>
      <c r="U717" s="413"/>
      <c r="V717" s="413"/>
      <c r="W717" s="413"/>
      <c r="X717" s="413"/>
      <c r="Y717" s="413"/>
      <c r="Z717" s="413"/>
      <c r="AA717" s="413"/>
      <c r="AB717" s="413"/>
      <c r="AC717" s="413"/>
      <c r="AD717" s="413"/>
      <c r="AE717" s="413"/>
      <c r="AF717" s="413"/>
      <c r="AG717" s="413"/>
    </row>
    <row r="718" spans="1:33" ht="11.25" customHeight="1">
      <c r="A718" s="413"/>
      <c r="B718" s="413"/>
      <c r="C718" s="413"/>
      <c r="D718" s="413"/>
      <c r="E718" s="413"/>
      <c r="F718" s="413"/>
      <c r="G718" s="413"/>
      <c r="H718" s="413"/>
      <c r="I718" s="413"/>
      <c r="J718" s="413"/>
      <c r="K718" s="413"/>
      <c r="L718" s="413"/>
      <c r="M718" s="413"/>
      <c r="N718" s="413"/>
      <c r="O718" s="413"/>
      <c r="P718" s="413"/>
      <c r="Q718" s="413"/>
      <c r="R718" s="413"/>
      <c r="S718" s="413"/>
      <c r="T718" s="413"/>
      <c r="U718" s="413"/>
      <c r="V718" s="413"/>
      <c r="W718" s="413"/>
      <c r="X718" s="413"/>
      <c r="Y718" s="413"/>
      <c r="Z718" s="413"/>
      <c r="AA718" s="413"/>
      <c r="AB718" s="413"/>
      <c r="AC718" s="413"/>
      <c r="AD718" s="413"/>
      <c r="AE718" s="413"/>
      <c r="AF718" s="413"/>
      <c r="AG718" s="413"/>
    </row>
    <row r="719" spans="1:33" ht="11.25" customHeight="1">
      <c r="A719" s="413"/>
      <c r="B719" s="413"/>
      <c r="C719" s="413"/>
      <c r="D719" s="413"/>
      <c r="E719" s="413"/>
      <c r="F719" s="413"/>
      <c r="G719" s="413"/>
      <c r="H719" s="413"/>
      <c r="I719" s="413"/>
      <c r="J719" s="413"/>
      <c r="K719" s="413"/>
      <c r="L719" s="413"/>
      <c r="M719" s="413"/>
      <c r="N719" s="413"/>
      <c r="O719" s="413"/>
      <c r="P719" s="413"/>
      <c r="Q719" s="413"/>
      <c r="R719" s="413"/>
      <c r="S719" s="413"/>
      <c r="T719" s="413"/>
      <c r="U719" s="413"/>
      <c r="V719" s="413"/>
      <c r="W719" s="413"/>
      <c r="X719" s="413"/>
      <c r="Y719" s="413"/>
      <c r="Z719" s="413"/>
      <c r="AA719" s="413"/>
      <c r="AB719" s="413"/>
      <c r="AC719" s="413"/>
      <c r="AD719" s="413"/>
      <c r="AE719" s="413"/>
      <c r="AF719" s="413"/>
      <c r="AG719" s="413"/>
    </row>
    <row r="720" spans="1:33" ht="11.25" customHeight="1">
      <c r="A720" s="413"/>
      <c r="B720" s="413"/>
      <c r="C720" s="413"/>
      <c r="D720" s="413"/>
      <c r="E720" s="413"/>
      <c r="F720" s="413"/>
      <c r="G720" s="413"/>
      <c r="H720" s="413"/>
      <c r="I720" s="413"/>
      <c r="J720" s="413"/>
      <c r="K720" s="413"/>
      <c r="L720" s="413"/>
      <c r="M720" s="413"/>
      <c r="N720" s="413"/>
      <c r="O720" s="413"/>
      <c r="P720" s="413"/>
      <c r="Q720" s="413"/>
      <c r="R720" s="413"/>
      <c r="S720" s="413"/>
      <c r="T720" s="413"/>
      <c r="U720" s="413"/>
      <c r="V720" s="413"/>
      <c r="W720" s="413"/>
      <c r="X720" s="413"/>
      <c r="Y720" s="413"/>
      <c r="Z720" s="413"/>
      <c r="AA720" s="413"/>
      <c r="AB720" s="413"/>
      <c r="AC720" s="413"/>
      <c r="AD720" s="413"/>
      <c r="AE720" s="413"/>
      <c r="AF720" s="413"/>
      <c r="AG720" s="413"/>
    </row>
    <row r="721" spans="1:33" ht="11.25" customHeight="1">
      <c r="A721" s="413"/>
      <c r="B721" s="413"/>
      <c r="C721" s="413"/>
      <c r="D721" s="413"/>
      <c r="E721" s="413"/>
      <c r="F721" s="413"/>
      <c r="G721" s="413"/>
      <c r="H721" s="413"/>
      <c r="I721" s="413"/>
      <c r="J721" s="413"/>
      <c r="K721" s="413"/>
      <c r="L721" s="413"/>
      <c r="M721" s="413"/>
      <c r="N721" s="413"/>
      <c r="O721" s="413"/>
      <c r="P721" s="413"/>
      <c r="Q721" s="413"/>
      <c r="R721" s="413"/>
      <c r="S721" s="413"/>
      <c r="T721" s="413"/>
      <c r="U721" s="413"/>
      <c r="V721" s="413"/>
      <c r="W721" s="413"/>
      <c r="X721" s="413"/>
      <c r="Y721" s="413"/>
      <c r="Z721" s="413"/>
      <c r="AA721" s="413"/>
      <c r="AB721" s="413"/>
      <c r="AC721" s="413"/>
      <c r="AD721" s="413"/>
      <c r="AE721" s="413"/>
      <c r="AF721" s="413"/>
      <c r="AG721" s="413"/>
    </row>
    <row r="722" spans="1:33" ht="11.25" customHeight="1">
      <c r="A722" s="413"/>
      <c r="B722" s="413"/>
      <c r="C722" s="413"/>
      <c r="D722" s="413"/>
      <c r="E722" s="413"/>
      <c r="F722" s="413"/>
      <c r="G722" s="413"/>
      <c r="H722" s="413"/>
      <c r="I722" s="413"/>
      <c r="J722" s="413"/>
      <c r="K722" s="413"/>
      <c r="L722" s="413"/>
      <c r="M722" s="413"/>
      <c r="N722" s="413"/>
      <c r="O722" s="413"/>
      <c r="P722" s="413"/>
      <c r="Q722" s="413"/>
      <c r="R722" s="413"/>
      <c r="S722" s="413"/>
      <c r="T722" s="413"/>
      <c r="U722" s="413"/>
      <c r="V722" s="413"/>
      <c r="W722" s="413"/>
      <c r="X722" s="413"/>
      <c r="Y722" s="413"/>
      <c r="Z722" s="413"/>
      <c r="AA722" s="413"/>
      <c r="AB722" s="413"/>
      <c r="AC722" s="413"/>
      <c r="AD722" s="413"/>
      <c r="AE722" s="413"/>
      <c r="AF722" s="413"/>
      <c r="AG722" s="413"/>
    </row>
    <row r="723" spans="1:33" ht="11.25" customHeight="1">
      <c r="A723" s="413"/>
      <c r="B723" s="413"/>
      <c r="C723" s="413"/>
      <c r="D723" s="413"/>
      <c r="E723" s="413"/>
      <c r="F723" s="413"/>
      <c r="G723" s="413"/>
      <c r="H723" s="413"/>
      <c r="I723" s="413"/>
      <c r="J723" s="413"/>
      <c r="K723" s="413"/>
      <c r="L723" s="413"/>
      <c r="M723" s="413"/>
      <c r="N723" s="413"/>
      <c r="O723" s="413"/>
      <c r="P723" s="413"/>
      <c r="Q723" s="413"/>
      <c r="R723" s="413"/>
      <c r="S723" s="413"/>
      <c r="T723" s="413"/>
      <c r="U723" s="413"/>
      <c r="V723" s="413"/>
      <c r="W723" s="413"/>
      <c r="X723" s="413"/>
      <c r="Y723" s="413"/>
      <c r="Z723" s="413"/>
      <c r="AA723" s="413"/>
      <c r="AB723" s="413"/>
      <c r="AC723" s="413"/>
      <c r="AD723" s="413"/>
      <c r="AE723" s="413"/>
      <c r="AF723" s="413"/>
      <c r="AG723" s="413"/>
    </row>
    <row r="724" spans="1:33" ht="11.25" customHeight="1">
      <c r="A724" s="413"/>
      <c r="B724" s="413"/>
      <c r="C724" s="413"/>
      <c r="D724" s="413"/>
      <c r="E724" s="413"/>
      <c r="F724" s="413"/>
      <c r="G724" s="413"/>
      <c r="H724" s="413"/>
      <c r="I724" s="413"/>
      <c r="J724" s="413"/>
      <c r="K724" s="413"/>
      <c r="L724" s="413"/>
      <c r="M724" s="413"/>
      <c r="N724" s="413"/>
      <c r="O724" s="413"/>
      <c r="P724" s="413"/>
      <c r="Q724" s="413"/>
      <c r="R724" s="413"/>
      <c r="S724" s="413"/>
      <c r="T724" s="413"/>
      <c r="U724" s="413"/>
      <c r="V724" s="413"/>
      <c r="W724" s="413"/>
      <c r="X724" s="413"/>
      <c r="Y724" s="413"/>
      <c r="Z724" s="413"/>
      <c r="AA724" s="413"/>
      <c r="AB724" s="413"/>
      <c r="AC724" s="413"/>
      <c r="AD724" s="413"/>
      <c r="AE724" s="413"/>
      <c r="AF724" s="413"/>
      <c r="AG724" s="413"/>
    </row>
    <row r="725" spans="1:33" ht="11.25" customHeight="1">
      <c r="A725" s="413"/>
      <c r="B725" s="413"/>
      <c r="C725" s="413"/>
      <c r="D725" s="413"/>
      <c r="E725" s="413"/>
      <c r="F725" s="413"/>
      <c r="G725" s="413"/>
      <c r="H725" s="413"/>
      <c r="I725" s="413"/>
      <c r="J725" s="413"/>
      <c r="K725" s="413"/>
      <c r="L725" s="413"/>
      <c r="M725" s="413"/>
      <c r="N725" s="413"/>
      <c r="O725" s="413"/>
      <c r="P725" s="413"/>
      <c r="Q725" s="413"/>
      <c r="R725" s="413"/>
      <c r="S725" s="413"/>
      <c r="T725" s="413"/>
      <c r="U725" s="413"/>
      <c r="V725" s="413"/>
      <c r="W725" s="413"/>
      <c r="X725" s="413"/>
      <c r="Y725" s="413"/>
      <c r="Z725" s="413"/>
      <c r="AA725" s="413"/>
      <c r="AB725" s="413"/>
      <c r="AC725" s="413"/>
      <c r="AD725" s="413"/>
      <c r="AE725" s="413"/>
      <c r="AF725" s="413"/>
      <c r="AG725" s="413"/>
    </row>
    <row r="726" spans="1:33" ht="11.25" customHeight="1">
      <c r="A726" s="413"/>
      <c r="B726" s="413"/>
      <c r="C726" s="413"/>
      <c r="D726" s="413"/>
      <c r="E726" s="413"/>
      <c r="F726" s="413"/>
      <c r="G726" s="413"/>
      <c r="H726" s="413"/>
      <c r="I726" s="413"/>
      <c r="J726" s="413"/>
      <c r="K726" s="413"/>
      <c r="L726" s="413"/>
      <c r="M726" s="413"/>
      <c r="N726" s="413"/>
      <c r="O726" s="413"/>
      <c r="P726" s="413"/>
      <c r="Q726" s="413"/>
      <c r="R726" s="413"/>
      <c r="S726" s="413"/>
      <c r="T726" s="413"/>
      <c r="U726" s="413"/>
      <c r="V726" s="413"/>
      <c r="W726" s="413"/>
      <c r="X726" s="413"/>
      <c r="Y726" s="413"/>
      <c r="Z726" s="413"/>
      <c r="AA726" s="413"/>
      <c r="AB726" s="413"/>
      <c r="AC726" s="413"/>
      <c r="AD726" s="413"/>
      <c r="AE726" s="413"/>
      <c r="AF726" s="413"/>
      <c r="AG726" s="413"/>
    </row>
    <row r="727" spans="1:33" ht="11.25" customHeight="1">
      <c r="A727" s="413"/>
      <c r="B727" s="413"/>
      <c r="C727" s="413"/>
      <c r="D727" s="413"/>
      <c r="E727" s="413"/>
      <c r="F727" s="413"/>
      <c r="G727" s="413"/>
      <c r="H727" s="413"/>
      <c r="I727" s="413"/>
      <c r="J727" s="413"/>
      <c r="K727" s="413"/>
      <c r="L727" s="413"/>
      <c r="M727" s="413"/>
      <c r="N727" s="413"/>
      <c r="O727" s="413"/>
      <c r="P727" s="413"/>
      <c r="Q727" s="413"/>
      <c r="R727" s="413"/>
      <c r="S727" s="413"/>
      <c r="T727" s="413"/>
      <c r="U727" s="413"/>
      <c r="V727" s="413"/>
      <c r="W727" s="413"/>
      <c r="X727" s="413"/>
      <c r="Y727" s="413"/>
      <c r="Z727" s="413"/>
      <c r="AA727" s="413"/>
      <c r="AB727" s="413"/>
      <c r="AC727" s="413"/>
      <c r="AD727" s="413"/>
      <c r="AE727" s="413"/>
      <c r="AF727" s="413"/>
      <c r="AG727" s="413"/>
    </row>
    <row r="728" spans="1:33" ht="11.25" customHeight="1">
      <c r="A728" s="413"/>
      <c r="B728" s="413"/>
      <c r="C728" s="413"/>
      <c r="D728" s="413"/>
      <c r="E728" s="413"/>
      <c r="F728" s="413"/>
      <c r="G728" s="413"/>
      <c r="H728" s="413"/>
      <c r="I728" s="413"/>
      <c r="J728" s="413"/>
      <c r="K728" s="413"/>
      <c r="L728" s="413"/>
      <c r="M728" s="413"/>
      <c r="N728" s="413"/>
      <c r="O728" s="413"/>
      <c r="P728" s="413"/>
      <c r="Q728" s="413"/>
      <c r="R728" s="413"/>
      <c r="S728" s="413"/>
      <c r="T728" s="413"/>
      <c r="U728" s="413"/>
      <c r="V728" s="413"/>
      <c r="W728" s="413"/>
      <c r="X728" s="413"/>
      <c r="Y728" s="413"/>
      <c r="Z728" s="413"/>
      <c r="AA728" s="413"/>
      <c r="AB728" s="413"/>
      <c r="AC728" s="413"/>
      <c r="AD728" s="413"/>
      <c r="AE728" s="413"/>
      <c r="AF728" s="413"/>
      <c r="AG728" s="413"/>
    </row>
    <row r="729" spans="1:33" ht="11.25" customHeight="1">
      <c r="A729" s="413"/>
      <c r="B729" s="413"/>
      <c r="C729" s="413"/>
      <c r="D729" s="413"/>
      <c r="E729" s="413"/>
      <c r="F729" s="413"/>
      <c r="G729" s="413"/>
      <c r="H729" s="413"/>
      <c r="I729" s="413"/>
      <c r="J729" s="413"/>
      <c r="K729" s="413"/>
      <c r="L729" s="413"/>
      <c r="M729" s="413"/>
      <c r="N729" s="413"/>
      <c r="O729" s="413"/>
      <c r="P729" s="413"/>
      <c r="Q729" s="413"/>
      <c r="R729" s="413"/>
      <c r="S729" s="413"/>
      <c r="T729" s="413"/>
      <c r="U729" s="413"/>
      <c r="V729" s="413"/>
      <c r="W729" s="413"/>
      <c r="X729" s="413"/>
      <c r="Y729" s="413"/>
      <c r="Z729" s="413"/>
      <c r="AA729" s="413"/>
      <c r="AB729" s="413"/>
      <c r="AC729" s="413"/>
      <c r="AD729" s="413"/>
      <c r="AE729" s="413"/>
      <c r="AF729" s="413"/>
      <c r="AG729" s="413"/>
    </row>
    <row r="730" spans="1:33" ht="11.25" customHeight="1">
      <c r="A730" s="413"/>
      <c r="B730" s="413"/>
      <c r="C730" s="413"/>
      <c r="D730" s="413"/>
      <c r="E730" s="413"/>
      <c r="F730" s="413"/>
      <c r="G730" s="413"/>
      <c r="H730" s="413"/>
      <c r="I730" s="413"/>
      <c r="J730" s="413"/>
      <c r="K730" s="413"/>
      <c r="L730" s="413"/>
      <c r="M730" s="413"/>
      <c r="N730" s="413"/>
      <c r="O730" s="413"/>
      <c r="P730" s="413"/>
      <c r="Q730" s="413"/>
      <c r="R730" s="413"/>
      <c r="S730" s="413"/>
      <c r="T730" s="413"/>
      <c r="U730" s="413"/>
      <c r="V730" s="413"/>
      <c r="W730" s="413"/>
      <c r="X730" s="413"/>
      <c r="Y730" s="413"/>
      <c r="Z730" s="413"/>
      <c r="AA730" s="413"/>
      <c r="AB730" s="413"/>
      <c r="AC730" s="413"/>
      <c r="AD730" s="413"/>
      <c r="AE730" s="413"/>
      <c r="AF730" s="413"/>
      <c r="AG730" s="413"/>
    </row>
    <row r="731" spans="1:33" ht="11.25" customHeight="1">
      <c r="A731" s="413"/>
      <c r="B731" s="413"/>
      <c r="C731" s="413"/>
      <c r="D731" s="413"/>
      <c r="E731" s="413"/>
      <c r="F731" s="413"/>
      <c r="G731" s="413"/>
      <c r="H731" s="413"/>
      <c r="I731" s="413"/>
      <c r="J731" s="413"/>
      <c r="K731" s="413"/>
      <c r="L731" s="413"/>
      <c r="M731" s="413"/>
      <c r="N731" s="413"/>
      <c r="O731" s="413"/>
      <c r="P731" s="413"/>
      <c r="Q731" s="413"/>
      <c r="R731" s="413"/>
      <c r="S731" s="413"/>
      <c r="T731" s="413"/>
      <c r="U731" s="413"/>
      <c r="V731" s="413"/>
      <c r="W731" s="413"/>
      <c r="X731" s="413"/>
      <c r="Y731" s="413"/>
      <c r="Z731" s="413"/>
      <c r="AA731" s="413"/>
      <c r="AB731" s="413"/>
      <c r="AC731" s="413"/>
      <c r="AD731" s="413"/>
      <c r="AE731" s="413"/>
      <c r="AF731" s="413"/>
      <c r="AG731" s="413"/>
    </row>
    <row r="732" spans="1:33" ht="11.25" customHeight="1">
      <c r="A732" s="413"/>
      <c r="B732" s="413"/>
      <c r="C732" s="413"/>
      <c r="D732" s="413"/>
      <c r="E732" s="413"/>
      <c r="F732" s="413"/>
      <c r="G732" s="413"/>
      <c r="H732" s="413"/>
      <c r="I732" s="413"/>
      <c r="J732" s="413"/>
      <c r="K732" s="413"/>
      <c r="L732" s="413"/>
      <c r="M732" s="413"/>
      <c r="N732" s="413"/>
      <c r="O732" s="413"/>
      <c r="P732" s="413"/>
      <c r="Q732" s="413"/>
      <c r="R732" s="413"/>
      <c r="S732" s="413"/>
      <c r="T732" s="413"/>
      <c r="U732" s="413"/>
      <c r="V732" s="413"/>
      <c r="W732" s="413"/>
      <c r="X732" s="413"/>
      <c r="Y732" s="413"/>
      <c r="Z732" s="413"/>
      <c r="AA732" s="413"/>
      <c r="AB732" s="413"/>
      <c r="AC732" s="413"/>
      <c r="AD732" s="413"/>
      <c r="AE732" s="413"/>
      <c r="AF732" s="413"/>
      <c r="AG732" s="413"/>
    </row>
    <row r="733" spans="1:33" ht="11.25" customHeight="1">
      <c r="A733" s="413"/>
      <c r="B733" s="413"/>
      <c r="C733" s="413"/>
      <c r="D733" s="413"/>
      <c r="E733" s="413"/>
      <c r="F733" s="413"/>
      <c r="G733" s="413"/>
      <c r="H733" s="413"/>
      <c r="I733" s="413"/>
      <c r="J733" s="413"/>
      <c r="K733" s="413"/>
      <c r="L733" s="413"/>
      <c r="M733" s="413"/>
      <c r="N733" s="413"/>
      <c r="O733" s="413"/>
      <c r="P733" s="413"/>
      <c r="Q733" s="413"/>
      <c r="R733" s="413"/>
      <c r="S733" s="413"/>
      <c r="T733" s="413"/>
      <c r="U733" s="413"/>
      <c r="V733" s="413"/>
      <c r="W733" s="413"/>
      <c r="X733" s="413"/>
      <c r="Y733" s="413"/>
      <c r="Z733" s="413"/>
      <c r="AA733" s="413"/>
      <c r="AB733" s="413"/>
      <c r="AC733" s="413"/>
      <c r="AD733" s="413"/>
      <c r="AE733" s="413"/>
      <c r="AF733" s="413"/>
      <c r="AG733" s="413"/>
    </row>
    <row r="734" spans="1:33" ht="11.25" customHeight="1">
      <c r="A734" s="413"/>
      <c r="B734" s="413"/>
      <c r="C734" s="413"/>
      <c r="D734" s="413"/>
      <c r="E734" s="413"/>
      <c r="F734" s="413"/>
      <c r="G734" s="413"/>
      <c r="H734" s="413"/>
      <c r="I734" s="413"/>
      <c r="J734" s="413"/>
      <c r="K734" s="413"/>
      <c r="L734" s="413"/>
      <c r="M734" s="413"/>
      <c r="N734" s="413"/>
      <c r="O734" s="413"/>
      <c r="P734" s="413"/>
      <c r="Q734" s="413"/>
      <c r="R734" s="413"/>
      <c r="S734" s="413"/>
      <c r="T734" s="413"/>
      <c r="U734" s="413"/>
      <c r="V734" s="413"/>
      <c r="W734" s="413"/>
      <c r="X734" s="413"/>
      <c r="Y734" s="413"/>
      <c r="Z734" s="413"/>
      <c r="AA734" s="413"/>
      <c r="AB734" s="413"/>
      <c r="AC734" s="413"/>
      <c r="AD734" s="413"/>
      <c r="AE734" s="413"/>
      <c r="AF734" s="413"/>
      <c r="AG734" s="413"/>
    </row>
    <row r="735" spans="1:33" ht="11.25" customHeight="1">
      <c r="A735" s="413"/>
      <c r="B735" s="413"/>
      <c r="C735" s="413"/>
      <c r="D735" s="413"/>
      <c r="E735" s="413"/>
      <c r="F735" s="413"/>
      <c r="G735" s="413"/>
      <c r="H735" s="413"/>
      <c r="I735" s="413"/>
      <c r="J735" s="413"/>
      <c r="K735" s="413"/>
      <c r="L735" s="413"/>
      <c r="M735" s="413"/>
      <c r="N735" s="413"/>
      <c r="O735" s="413"/>
      <c r="P735" s="413"/>
      <c r="Q735" s="413"/>
      <c r="R735" s="413"/>
      <c r="S735" s="413"/>
      <c r="T735" s="413"/>
      <c r="U735" s="413"/>
      <c r="V735" s="413"/>
      <c r="W735" s="413"/>
      <c r="X735" s="413"/>
      <c r="Y735" s="413"/>
      <c r="Z735" s="413"/>
      <c r="AA735" s="413"/>
      <c r="AB735" s="413"/>
      <c r="AC735" s="413"/>
      <c r="AD735" s="413"/>
      <c r="AE735" s="413"/>
      <c r="AF735" s="413"/>
      <c r="AG735" s="413"/>
    </row>
    <row r="736" spans="1:33" ht="11.25" customHeight="1">
      <c r="A736" s="413"/>
      <c r="B736" s="413"/>
      <c r="C736" s="413"/>
      <c r="D736" s="413"/>
      <c r="E736" s="413"/>
      <c r="F736" s="413"/>
      <c r="G736" s="413"/>
      <c r="H736" s="413"/>
      <c r="I736" s="413"/>
      <c r="J736" s="413"/>
      <c r="K736" s="413"/>
      <c r="L736" s="413"/>
      <c r="M736" s="413"/>
      <c r="N736" s="413"/>
      <c r="O736" s="413"/>
      <c r="P736" s="413"/>
      <c r="Q736" s="413"/>
      <c r="R736" s="413"/>
      <c r="S736" s="413"/>
      <c r="T736" s="413"/>
      <c r="U736" s="413"/>
      <c r="V736" s="413"/>
      <c r="W736" s="413"/>
      <c r="X736" s="413"/>
      <c r="Y736" s="413"/>
      <c r="Z736" s="413"/>
      <c r="AA736" s="413"/>
      <c r="AB736" s="413"/>
      <c r="AC736" s="413"/>
      <c r="AD736" s="413"/>
      <c r="AE736" s="413"/>
      <c r="AF736" s="413"/>
      <c r="AG736" s="413"/>
    </row>
    <row r="737" spans="1:33" ht="11.25" customHeight="1">
      <c r="A737" s="413"/>
      <c r="B737" s="413"/>
      <c r="C737" s="413"/>
      <c r="D737" s="413"/>
      <c r="E737" s="413"/>
      <c r="F737" s="413"/>
      <c r="G737" s="413"/>
      <c r="H737" s="413"/>
      <c r="I737" s="413"/>
      <c r="J737" s="413"/>
      <c r="K737" s="413"/>
      <c r="L737" s="413"/>
      <c r="M737" s="413"/>
      <c r="N737" s="413"/>
      <c r="O737" s="413"/>
      <c r="P737" s="413"/>
      <c r="Q737" s="413"/>
      <c r="R737" s="413"/>
      <c r="S737" s="413"/>
      <c r="T737" s="413"/>
      <c r="U737" s="413"/>
      <c r="V737" s="413"/>
      <c r="W737" s="413"/>
      <c r="X737" s="413"/>
      <c r="Y737" s="413"/>
      <c r="Z737" s="413"/>
      <c r="AA737" s="413"/>
      <c r="AB737" s="413"/>
      <c r="AC737" s="413"/>
      <c r="AD737" s="413"/>
      <c r="AE737" s="413"/>
      <c r="AF737" s="413"/>
      <c r="AG737" s="413"/>
    </row>
    <row r="738" spans="1:33" ht="11.25" customHeight="1">
      <c r="A738" s="413"/>
      <c r="B738" s="413"/>
      <c r="C738" s="413"/>
      <c r="D738" s="413"/>
      <c r="E738" s="413"/>
      <c r="F738" s="413"/>
      <c r="G738" s="413"/>
      <c r="H738" s="413"/>
      <c r="I738" s="413"/>
      <c r="J738" s="413"/>
      <c r="K738" s="413"/>
      <c r="L738" s="413"/>
      <c r="M738" s="413"/>
      <c r="N738" s="413"/>
      <c r="O738" s="413"/>
      <c r="P738" s="413"/>
      <c r="Q738" s="413"/>
      <c r="R738" s="413"/>
      <c r="S738" s="413"/>
      <c r="T738" s="413"/>
      <c r="U738" s="413"/>
      <c r="V738" s="413"/>
      <c r="W738" s="413"/>
      <c r="X738" s="413"/>
      <c r="Y738" s="413"/>
      <c r="Z738" s="413"/>
      <c r="AA738" s="413"/>
      <c r="AB738" s="413"/>
      <c r="AC738" s="413"/>
      <c r="AD738" s="413"/>
      <c r="AE738" s="413"/>
      <c r="AF738" s="413"/>
      <c r="AG738" s="413"/>
    </row>
    <row r="739" spans="1:33" ht="11.25" customHeight="1">
      <c r="A739" s="413"/>
      <c r="B739" s="413"/>
      <c r="C739" s="413"/>
      <c r="D739" s="413"/>
      <c r="E739" s="413"/>
      <c r="F739" s="413"/>
      <c r="G739" s="413"/>
      <c r="H739" s="413"/>
      <c r="I739" s="413"/>
      <c r="J739" s="413"/>
      <c r="K739" s="413"/>
      <c r="L739" s="413"/>
      <c r="M739" s="413"/>
      <c r="N739" s="413"/>
      <c r="O739" s="413"/>
      <c r="P739" s="413"/>
      <c r="Q739" s="413"/>
      <c r="R739" s="413"/>
      <c r="S739" s="413"/>
      <c r="T739" s="413"/>
      <c r="U739" s="413"/>
      <c r="V739" s="413"/>
      <c r="W739" s="413"/>
      <c r="X739" s="413"/>
      <c r="Y739" s="413"/>
      <c r="Z739" s="413"/>
      <c r="AA739" s="413"/>
      <c r="AB739" s="413"/>
      <c r="AC739" s="413"/>
      <c r="AD739" s="413"/>
      <c r="AE739" s="413"/>
      <c r="AF739" s="413"/>
      <c r="AG739" s="413"/>
    </row>
    <row r="740" spans="1:33" ht="11.25" customHeight="1">
      <c r="A740" s="413"/>
      <c r="B740" s="413"/>
      <c r="C740" s="413"/>
      <c r="D740" s="413"/>
      <c r="E740" s="413"/>
      <c r="F740" s="413"/>
      <c r="G740" s="413"/>
      <c r="H740" s="413"/>
      <c r="I740" s="413"/>
      <c r="J740" s="413"/>
      <c r="K740" s="413"/>
      <c r="L740" s="413"/>
      <c r="M740" s="413"/>
      <c r="N740" s="413"/>
      <c r="O740" s="413"/>
      <c r="P740" s="413"/>
      <c r="Q740" s="413"/>
      <c r="R740" s="413"/>
      <c r="S740" s="413"/>
      <c r="T740" s="413"/>
      <c r="U740" s="413"/>
      <c r="V740" s="413"/>
      <c r="W740" s="413"/>
      <c r="X740" s="413"/>
      <c r="Y740" s="413"/>
      <c r="Z740" s="413"/>
      <c r="AA740" s="413"/>
      <c r="AB740" s="413"/>
      <c r="AC740" s="413"/>
      <c r="AD740" s="413"/>
      <c r="AE740" s="413"/>
      <c r="AF740" s="413"/>
      <c r="AG740" s="413"/>
    </row>
    <row r="741" spans="1:33" ht="11.25" customHeight="1">
      <c r="A741" s="413"/>
      <c r="B741" s="413"/>
      <c r="C741" s="413"/>
      <c r="D741" s="413"/>
      <c r="E741" s="413"/>
      <c r="F741" s="413"/>
      <c r="G741" s="413"/>
      <c r="H741" s="413"/>
      <c r="I741" s="413"/>
      <c r="J741" s="413"/>
      <c r="K741" s="413"/>
      <c r="L741" s="413"/>
      <c r="M741" s="413"/>
      <c r="N741" s="413"/>
      <c r="O741" s="413"/>
      <c r="P741" s="413"/>
      <c r="Q741" s="413"/>
      <c r="R741" s="413"/>
      <c r="S741" s="413"/>
      <c r="T741" s="413"/>
      <c r="U741" s="413"/>
      <c r="V741" s="413"/>
      <c r="W741" s="413"/>
      <c r="X741" s="413"/>
      <c r="Y741" s="413"/>
      <c r="Z741" s="413"/>
      <c r="AA741" s="413"/>
      <c r="AB741" s="413"/>
      <c r="AC741" s="413"/>
      <c r="AD741" s="413"/>
      <c r="AE741" s="413"/>
      <c r="AF741" s="413"/>
      <c r="AG741" s="413"/>
    </row>
    <row r="742" spans="1:33" ht="11.25" customHeight="1">
      <c r="A742" s="413"/>
      <c r="B742" s="413"/>
      <c r="C742" s="413"/>
      <c r="D742" s="413"/>
      <c r="E742" s="413"/>
      <c r="F742" s="413"/>
      <c r="G742" s="413"/>
      <c r="H742" s="413"/>
      <c r="I742" s="413"/>
      <c r="J742" s="413"/>
      <c r="K742" s="413"/>
      <c r="L742" s="413"/>
      <c r="M742" s="413"/>
      <c r="N742" s="413"/>
      <c r="O742" s="413"/>
      <c r="P742" s="413"/>
      <c r="Q742" s="413"/>
      <c r="R742" s="413"/>
      <c r="S742" s="413"/>
      <c r="T742" s="413"/>
      <c r="U742" s="413"/>
      <c r="V742" s="413"/>
      <c r="W742" s="413"/>
      <c r="X742" s="413"/>
      <c r="Y742" s="413"/>
      <c r="Z742" s="413"/>
      <c r="AA742" s="413"/>
      <c r="AB742" s="413"/>
      <c r="AC742" s="413"/>
      <c r="AD742" s="413"/>
      <c r="AE742" s="413"/>
      <c r="AF742" s="413"/>
      <c r="AG742" s="413"/>
    </row>
    <row r="743" spans="1:33" ht="11.25" customHeight="1">
      <c r="A743" s="413"/>
      <c r="B743" s="413"/>
      <c r="C743" s="413"/>
      <c r="D743" s="413"/>
      <c r="E743" s="413"/>
      <c r="F743" s="413"/>
      <c r="G743" s="413"/>
      <c r="H743" s="413"/>
      <c r="I743" s="413"/>
      <c r="J743" s="413"/>
      <c r="K743" s="413"/>
      <c r="L743" s="413"/>
      <c r="M743" s="413"/>
      <c r="N743" s="413"/>
      <c r="O743" s="413"/>
      <c r="P743" s="413"/>
      <c r="Q743" s="413"/>
      <c r="R743" s="413"/>
      <c r="S743" s="413"/>
      <c r="T743" s="413"/>
      <c r="U743" s="413"/>
      <c r="V743" s="413"/>
      <c r="W743" s="413"/>
      <c r="X743" s="413"/>
      <c r="Y743" s="413"/>
      <c r="Z743" s="413"/>
      <c r="AA743" s="413"/>
      <c r="AB743" s="413"/>
      <c r="AC743" s="413"/>
      <c r="AD743" s="413"/>
      <c r="AE743" s="413"/>
      <c r="AF743" s="413"/>
      <c r="AG743" s="413"/>
    </row>
    <row r="744" spans="1:33" ht="11.25" customHeight="1">
      <c r="A744" s="413"/>
      <c r="B744" s="413"/>
      <c r="C744" s="413"/>
      <c r="D744" s="413"/>
      <c r="E744" s="413"/>
      <c r="F744" s="413"/>
      <c r="G744" s="413"/>
      <c r="H744" s="413"/>
      <c r="I744" s="413"/>
      <c r="J744" s="413"/>
      <c r="K744" s="413"/>
      <c r="L744" s="413"/>
      <c r="M744" s="413"/>
      <c r="N744" s="413"/>
      <c r="O744" s="413"/>
      <c r="P744" s="413"/>
      <c r="Q744" s="413"/>
      <c r="R744" s="413"/>
      <c r="S744" s="413"/>
      <c r="T744" s="413"/>
      <c r="U744" s="413"/>
      <c r="V744" s="413"/>
      <c r="W744" s="413"/>
      <c r="X744" s="413"/>
      <c r="Y744" s="413"/>
      <c r="Z744" s="413"/>
      <c r="AA744" s="413"/>
      <c r="AB744" s="413"/>
      <c r="AC744" s="413"/>
      <c r="AD744" s="413"/>
      <c r="AE744" s="413"/>
      <c r="AF744" s="413"/>
      <c r="AG744" s="413"/>
    </row>
    <row r="745" spans="1:33" ht="11.25" customHeight="1">
      <c r="A745" s="413"/>
      <c r="B745" s="413"/>
      <c r="C745" s="413"/>
      <c r="D745" s="413"/>
      <c r="E745" s="413"/>
      <c r="F745" s="413"/>
      <c r="G745" s="413"/>
      <c r="H745" s="413"/>
      <c r="I745" s="413"/>
      <c r="J745" s="413"/>
      <c r="K745" s="413"/>
      <c r="L745" s="413"/>
      <c r="M745" s="413"/>
      <c r="N745" s="413"/>
      <c r="O745" s="413"/>
      <c r="P745" s="413"/>
      <c r="Q745" s="413"/>
      <c r="R745" s="413"/>
      <c r="S745" s="413"/>
      <c r="T745" s="413"/>
      <c r="U745" s="413"/>
      <c r="V745" s="413"/>
      <c r="W745" s="413"/>
      <c r="X745" s="413"/>
      <c r="Y745" s="413"/>
      <c r="Z745" s="413"/>
      <c r="AA745" s="413"/>
      <c r="AB745" s="413"/>
      <c r="AC745" s="413"/>
      <c r="AD745" s="413"/>
      <c r="AE745" s="413"/>
      <c r="AF745" s="413"/>
      <c r="AG745" s="413"/>
    </row>
    <row r="746" spans="1:33" ht="11.25" customHeight="1">
      <c r="A746" s="413"/>
      <c r="B746" s="413"/>
      <c r="C746" s="413"/>
      <c r="D746" s="413"/>
      <c r="E746" s="413"/>
      <c r="F746" s="413"/>
      <c r="G746" s="413"/>
      <c r="H746" s="413"/>
      <c r="I746" s="413"/>
      <c r="J746" s="413"/>
      <c r="K746" s="413"/>
      <c r="L746" s="413"/>
      <c r="M746" s="413"/>
      <c r="N746" s="413"/>
      <c r="O746" s="413"/>
      <c r="P746" s="413"/>
      <c r="Q746" s="413"/>
      <c r="R746" s="413"/>
      <c r="S746" s="413"/>
      <c r="T746" s="413"/>
      <c r="U746" s="413"/>
      <c r="V746" s="413"/>
      <c r="W746" s="413"/>
      <c r="X746" s="413"/>
      <c r="Y746" s="413"/>
      <c r="Z746" s="413"/>
      <c r="AA746" s="413"/>
      <c r="AB746" s="413"/>
      <c r="AC746" s="413"/>
      <c r="AD746" s="413"/>
      <c r="AE746" s="413"/>
      <c r="AF746" s="413"/>
      <c r="AG746" s="413"/>
    </row>
    <row r="747" spans="1:33" ht="11.25" customHeight="1">
      <c r="A747" s="413"/>
      <c r="B747" s="413"/>
      <c r="C747" s="413"/>
      <c r="D747" s="413"/>
      <c r="E747" s="413"/>
      <c r="F747" s="413"/>
      <c r="G747" s="413"/>
      <c r="H747" s="413"/>
      <c r="I747" s="413"/>
      <c r="J747" s="413"/>
      <c r="K747" s="413"/>
      <c r="L747" s="413"/>
      <c r="M747" s="413"/>
      <c r="N747" s="413"/>
      <c r="O747" s="413"/>
      <c r="P747" s="413"/>
      <c r="Q747" s="413"/>
      <c r="R747" s="413"/>
      <c r="S747" s="413"/>
      <c r="T747" s="413"/>
      <c r="U747" s="413"/>
      <c r="V747" s="413"/>
      <c r="W747" s="413"/>
      <c r="X747" s="413"/>
      <c r="Y747" s="413"/>
      <c r="Z747" s="413"/>
      <c r="AA747" s="413"/>
      <c r="AB747" s="413"/>
      <c r="AC747" s="413"/>
      <c r="AD747" s="413"/>
      <c r="AE747" s="413"/>
      <c r="AF747" s="413"/>
      <c r="AG747" s="413"/>
    </row>
    <row r="748" spans="1:33" ht="11.25" customHeight="1">
      <c r="A748" s="413"/>
      <c r="B748" s="413"/>
      <c r="C748" s="413"/>
      <c r="D748" s="413"/>
      <c r="E748" s="413"/>
      <c r="F748" s="413"/>
      <c r="G748" s="413"/>
      <c r="H748" s="413"/>
      <c r="I748" s="413"/>
      <c r="J748" s="413"/>
      <c r="K748" s="413"/>
      <c r="L748" s="413"/>
      <c r="M748" s="413"/>
      <c r="N748" s="413"/>
      <c r="O748" s="413"/>
      <c r="P748" s="413"/>
      <c r="Q748" s="413"/>
      <c r="R748" s="413"/>
      <c r="S748" s="413"/>
      <c r="T748" s="413"/>
      <c r="U748" s="413"/>
      <c r="V748" s="413"/>
      <c r="W748" s="413"/>
      <c r="X748" s="413"/>
      <c r="Y748" s="413"/>
      <c r="Z748" s="413"/>
      <c r="AA748" s="413"/>
      <c r="AB748" s="413"/>
      <c r="AC748" s="413"/>
      <c r="AD748" s="413"/>
      <c r="AE748" s="413"/>
      <c r="AF748" s="413"/>
      <c r="AG748" s="413"/>
    </row>
    <row r="749" spans="1:33" ht="11.25" customHeight="1">
      <c r="A749" s="413"/>
      <c r="B749" s="413"/>
      <c r="C749" s="413"/>
      <c r="D749" s="413"/>
      <c r="E749" s="413"/>
      <c r="F749" s="413"/>
      <c r="G749" s="413"/>
      <c r="H749" s="413"/>
      <c r="I749" s="413"/>
      <c r="J749" s="413"/>
      <c r="K749" s="413"/>
      <c r="L749" s="413"/>
      <c r="M749" s="413"/>
      <c r="N749" s="413"/>
      <c r="O749" s="413"/>
      <c r="P749" s="413"/>
      <c r="Q749" s="413"/>
      <c r="R749" s="413"/>
      <c r="S749" s="413"/>
      <c r="T749" s="413"/>
      <c r="U749" s="413"/>
      <c r="V749" s="413"/>
      <c r="W749" s="413"/>
      <c r="X749" s="413"/>
      <c r="Y749" s="413"/>
      <c r="Z749" s="413"/>
      <c r="AA749" s="413"/>
      <c r="AB749" s="413"/>
      <c r="AC749" s="413"/>
      <c r="AD749" s="413"/>
      <c r="AE749" s="413"/>
      <c r="AF749" s="413"/>
      <c r="AG749" s="413"/>
    </row>
    <row r="750" spans="1:33" ht="11.25" customHeight="1">
      <c r="A750" s="413"/>
      <c r="B750" s="413"/>
      <c r="C750" s="413"/>
      <c r="D750" s="413"/>
      <c r="E750" s="413"/>
      <c r="F750" s="413"/>
      <c r="G750" s="413"/>
      <c r="H750" s="413"/>
      <c r="I750" s="413"/>
      <c r="J750" s="413"/>
      <c r="K750" s="413"/>
      <c r="L750" s="413"/>
      <c r="M750" s="413"/>
      <c r="N750" s="413"/>
      <c r="O750" s="413"/>
      <c r="P750" s="413"/>
      <c r="Q750" s="413"/>
      <c r="R750" s="413"/>
      <c r="S750" s="413"/>
      <c r="T750" s="413"/>
      <c r="U750" s="413"/>
      <c r="V750" s="413"/>
      <c r="W750" s="413"/>
      <c r="X750" s="413"/>
      <c r="Y750" s="413"/>
      <c r="Z750" s="413"/>
      <c r="AA750" s="413"/>
      <c r="AB750" s="413"/>
      <c r="AC750" s="413"/>
      <c r="AD750" s="413"/>
      <c r="AE750" s="413"/>
      <c r="AF750" s="413"/>
      <c r="AG750" s="413"/>
    </row>
    <row r="751" spans="1:33" ht="11.25" customHeight="1">
      <c r="A751" s="413"/>
      <c r="B751" s="413"/>
      <c r="C751" s="413"/>
      <c r="D751" s="413"/>
      <c r="E751" s="413"/>
      <c r="F751" s="413"/>
      <c r="G751" s="413"/>
      <c r="H751" s="413"/>
      <c r="I751" s="413"/>
      <c r="J751" s="413"/>
      <c r="K751" s="413"/>
      <c r="L751" s="413"/>
      <c r="M751" s="413"/>
      <c r="N751" s="413"/>
      <c r="O751" s="413"/>
      <c r="P751" s="413"/>
      <c r="Q751" s="413"/>
      <c r="R751" s="413"/>
      <c r="S751" s="413"/>
      <c r="T751" s="413"/>
      <c r="U751" s="413"/>
      <c r="V751" s="413"/>
      <c r="W751" s="413"/>
      <c r="X751" s="413"/>
      <c r="Y751" s="413"/>
      <c r="Z751" s="413"/>
      <c r="AA751" s="413"/>
      <c r="AB751" s="413"/>
      <c r="AC751" s="413"/>
      <c r="AD751" s="413"/>
      <c r="AE751" s="413"/>
      <c r="AF751" s="413"/>
      <c r="AG751" s="413"/>
    </row>
    <row r="752" spans="1:33" ht="11.25" customHeight="1">
      <c r="A752" s="413"/>
      <c r="B752" s="413"/>
      <c r="C752" s="413"/>
      <c r="D752" s="413"/>
      <c r="E752" s="413"/>
      <c r="F752" s="413"/>
      <c r="G752" s="413"/>
      <c r="H752" s="413"/>
      <c r="I752" s="413"/>
      <c r="J752" s="413"/>
      <c r="K752" s="413"/>
      <c r="L752" s="413"/>
      <c r="M752" s="413"/>
      <c r="N752" s="413"/>
      <c r="O752" s="413"/>
      <c r="P752" s="413"/>
      <c r="Q752" s="413"/>
      <c r="R752" s="413"/>
      <c r="S752" s="413"/>
      <c r="T752" s="413"/>
      <c r="U752" s="413"/>
      <c r="V752" s="413"/>
      <c r="W752" s="413"/>
      <c r="X752" s="413"/>
      <c r="Y752" s="413"/>
      <c r="Z752" s="413"/>
      <c r="AA752" s="413"/>
      <c r="AB752" s="413"/>
      <c r="AC752" s="413"/>
      <c r="AD752" s="413"/>
      <c r="AE752" s="413"/>
      <c r="AF752" s="413"/>
      <c r="AG752" s="413"/>
    </row>
    <row r="753" spans="1:33" ht="11.25" customHeight="1">
      <c r="A753" s="413"/>
      <c r="B753" s="413"/>
      <c r="C753" s="413"/>
      <c r="D753" s="413"/>
      <c r="E753" s="413"/>
      <c r="F753" s="413"/>
      <c r="G753" s="413"/>
      <c r="H753" s="413"/>
      <c r="I753" s="413"/>
      <c r="J753" s="413"/>
      <c r="K753" s="413"/>
      <c r="L753" s="413"/>
      <c r="M753" s="413"/>
      <c r="N753" s="413"/>
      <c r="O753" s="413"/>
      <c r="P753" s="413"/>
      <c r="Q753" s="413"/>
      <c r="R753" s="413"/>
      <c r="S753" s="413"/>
      <c r="T753" s="413"/>
      <c r="U753" s="413"/>
      <c r="V753" s="413"/>
      <c r="W753" s="413"/>
      <c r="X753" s="413"/>
      <c r="Y753" s="413"/>
      <c r="Z753" s="413"/>
      <c r="AA753" s="413"/>
      <c r="AB753" s="413"/>
      <c r="AC753" s="413"/>
      <c r="AD753" s="413"/>
      <c r="AE753" s="413"/>
      <c r="AF753" s="413"/>
      <c r="AG753" s="413"/>
    </row>
    <row r="754" spans="1:33" ht="11.25" customHeight="1">
      <c r="A754" s="413"/>
      <c r="B754" s="413"/>
      <c r="C754" s="413"/>
      <c r="D754" s="413"/>
      <c r="E754" s="413"/>
      <c r="F754" s="413"/>
      <c r="G754" s="413"/>
      <c r="H754" s="413"/>
      <c r="I754" s="413"/>
      <c r="J754" s="413"/>
      <c r="K754" s="413"/>
      <c r="L754" s="413"/>
      <c r="M754" s="413"/>
      <c r="N754" s="413"/>
      <c r="O754" s="413"/>
      <c r="P754" s="413"/>
      <c r="Q754" s="413"/>
      <c r="R754" s="413"/>
      <c r="S754" s="413"/>
      <c r="T754" s="413"/>
      <c r="U754" s="413"/>
      <c r="V754" s="413"/>
      <c r="W754" s="413"/>
      <c r="X754" s="413"/>
      <c r="Y754" s="413"/>
      <c r="Z754" s="413"/>
      <c r="AA754" s="413"/>
      <c r="AB754" s="413"/>
      <c r="AC754" s="413"/>
      <c r="AD754" s="413"/>
      <c r="AE754" s="413"/>
      <c r="AF754" s="413"/>
      <c r="AG754" s="413"/>
    </row>
    <row r="755" spans="1:33" ht="11.25" customHeight="1">
      <c r="A755" s="413"/>
      <c r="B755" s="413"/>
      <c r="C755" s="413"/>
      <c r="D755" s="413"/>
      <c r="E755" s="413"/>
      <c r="F755" s="413"/>
      <c r="G755" s="413"/>
      <c r="H755" s="413"/>
      <c r="I755" s="413"/>
      <c r="J755" s="413"/>
      <c r="K755" s="413"/>
      <c r="L755" s="413"/>
      <c r="M755" s="413"/>
      <c r="N755" s="413"/>
      <c r="O755" s="413"/>
      <c r="P755" s="413"/>
      <c r="Q755" s="413"/>
      <c r="R755" s="413"/>
      <c r="S755" s="413"/>
      <c r="T755" s="413"/>
      <c r="U755" s="413"/>
      <c r="V755" s="413"/>
      <c r="W755" s="413"/>
      <c r="X755" s="413"/>
      <c r="Y755" s="413"/>
      <c r="Z755" s="413"/>
      <c r="AA755" s="413"/>
      <c r="AB755" s="413"/>
      <c r="AC755" s="413"/>
      <c r="AD755" s="413"/>
      <c r="AE755" s="413"/>
      <c r="AF755" s="413"/>
      <c r="AG755" s="413"/>
    </row>
    <row r="756" spans="1:33" ht="11.25" customHeight="1">
      <c r="A756" s="413"/>
      <c r="B756" s="413"/>
      <c r="C756" s="413"/>
      <c r="D756" s="413"/>
      <c r="E756" s="413"/>
      <c r="F756" s="413"/>
      <c r="G756" s="413"/>
      <c r="H756" s="413"/>
      <c r="I756" s="413"/>
      <c r="J756" s="413"/>
      <c r="K756" s="413"/>
      <c r="L756" s="413"/>
      <c r="M756" s="413"/>
      <c r="N756" s="413"/>
      <c r="O756" s="413"/>
      <c r="P756" s="413"/>
      <c r="Q756" s="413"/>
      <c r="R756" s="413"/>
      <c r="S756" s="413"/>
      <c r="T756" s="413"/>
      <c r="U756" s="413"/>
      <c r="V756" s="413"/>
      <c r="W756" s="413"/>
      <c r="X756" s="413"/>
      <c r="Y756" s="413"/>
      <c r="Z756" s="413"/>
      <c r="AA756" s="413"/>
      <c r="AB756" s="413"/>
      <c r="AC756" s="413"/>
      <c r="AD756" s="413"/>
      <c r="AE756" s="413"/>
      <c r="AF756" s="413"/>
      <c r="AG756" s="413"/>
    </row>
    <row r="757" spans="1:33" ht="11.25" customHeight="1">
      <c r="A757" s="413"/>
      <c r="B757" s="413"/>
      <c r="C757" s="413"/>
      <c r="D757" s="413"/>
      <c r="E757" s="413"/>
      <c r="F757" s="413"/>
      <c r="G757" s="413"/>
      <c r="H757" s="413"/>
      <c r="I757" s="413"/>
      <c r="J757" s="413"/>
      <c r="K757" s="413"/>
      <c r="L757" s="413"/>
      <c r="M757" s="413"/>
      <c r="N757" s="413"/>
      <c r="O757" s="413"/>
      <c r="P757" s="413"/>
      <c r="Q757" s="413"/>
      <c r="R757" s="413"/>
      <c r="S757" s="413"/>
      <c r="T757" s="413"/>
      <c r="U757" s="413"/>
      <c r="V757" s="413"/>
      <c r="W757" s="413"/>
      <c r="X757" s="413"/>
      <c r="Y757" s="413"/>
      <c r="Z757" s="413"/>
      <c r="AA757" s="413"/>
      <c r="AB757" s="413"/>
      <c r="AC757" s="413"/>
      <c r="AD757" s="413"/>
      <c r="AE757" s="413"/>
      <c r="AF757" s="413"/>
      <c r="AG757" s="413"/>
    </row>
    <row r="758" spans="1:33" ht="11.25" customHeight="1">
      <c r="A758" s="413"/>
      <c r="B758" s="413"/>
      <c r="C758" s="413"/>
      <c r="D758" s="413"/>
      <c r="E758" s="413"/>
      <c r="F758" s="413"/>
      <c r="G758" s="413"/>
      <c r="H758" s="413"/>
      <c r="I758" s="413"/>
      <c r="J758" s="413"/>
      <c r="K758" s="413"/>
      <c r="L758" s="413"/>
      <c r="M758" s="413"/>
      <c r="N758" s="413"/>
      <c r="O758" s="413"/>
      <c r="P758" s="413"/>
      <c r="Q758" s="413"/>
      <c r="R758" s="413"/>
      <c r="S758" s="413"/>
      <c r="T758" s="413"/>
      <c r="U758" s="413"/>
      <c r="V758" s="413"/>
      <c r="W758" s="413"/>
      <c r="X758" s="413"/>
      <c r="Y758" s="413"/>
      <c r="Z758" s="413"/>
      <c r="AA758" s="413"/>
      <c r="AB758" s="413"/>
      <c r="AC758" s="413"/>
      <c r="AD758" s="413"/>
      <c r="AE758" s="413"/>
      <c r="AF758" s="413"/>
      <c r="AG758" s="413"/>
    </row>
    <row r="759" spans="1:33" ht="11.25" customHeight="1">
      <c r="A759" s="413"/>
      <c r="B759" s="413"/>
      <c r="C759" s="413"/>
      <c r="D759" s="413"/>
      <c r="E759" s="413"/>
      <c r="F759" s="413"/>
      <c r="G759" s="413"/>
      <c r="H759" s="413"/>
      <c r="I759" s="413"/>
      <c r="J759" s="413"/>
      <c r="K759" s="413"/>
      <c r="L759" s="413"/>
      <c r="M759" s="413"/>
      <c r="N759" s="413"/>
      <c r="O759" s="413"/>
      <c r="P759" s="413"/>
      <c r="Q759" s="413"/>
      <c r="R759" s="413"/>
      <c r="S759" s="413"/>
      <c r="T759" s="413"/>
      <c r="U759" s="413"/>
      <c r="V759" s="413"/>
      <c r="W759" s="413"/>
      <c r="X759" s="413"/>
      <c r="Y759" s="413"/>
      <c r="Z759" s="413"/>
      <c r="AA759" s="413"/>
      <c r="AB759" s="413"/>
      <c r="AC759" s="413"/>
      <c r="AD759" s="413"/>
      <c r="AE759" s="413"/>
      <c r="AF759" s="413"/>
      <c r="AG759" s="413"/>
    </row>
    <row r="760" spans="1:33" ht="11.25" customHeight="1">
      <c r="A760" s="413"/>
      <c r="B760" s="413"/>
      <c r="C760" s="413"/>
      <c r="D760" s="413"/>
      <c r="E760" s="413"/>
      <c r="F760" s="413"/>
      <c r="G760" s="413"/>
      <c r="H760" s="413"/>
      <c r="I760" s="413"/>
      <c r="J760" s="413"/>
      <c r="K760" s="413"/>
      <c r="L760" s="413"/>
      <c r="M760" s="413"/>
      <c r="N760" s="413"/>
      <c r="O760" s="413"/>
      <c r="P760" s="413"/>
      <c r="Q760" s="413"/>
      <c r="R760" s="413"/>
      <c r="S760" s="413"/>
      <c r="T760" s="413"/>
      <c r="U760" s="413"/>
      <c r="V760" s="413"/>
      <c r="W760" s="413"/>
      <c r="X760" s="413"/>
      <c r="Y760" s="413"/>
      <c r="Z760" s="413"/>
      <c r="AA760" s="413"/>
      <c r="AB760" s="413"/>
      <c r="AC760" s="413"/>
      <c r="AD760" s="413"/>
      <c r="AE760" s="413"/>
      <c r="AF760" s="413"/>
      <c r="AG760" s="413"/>
    </row>
    <row r="761" spans="1:33" ht="11.25" customHeight="1">
      <c r="A761" s="413"/>
      <c r="B761" s="413"/>
      <c r="C761" s="413"/>
      <c r="D761" s="413"/>
      <c r="E761" s="413"/>
      <c r="F761" s="413"/>
      <c r="G761" s="413"/>
      <c r="H761" s="413"/>
      <c r="I761" s="413"/>
      <c r="J761" s="413"/>
      <c r="K761" s="413"/>
      <c r="L761" s="413"/>
      <c r="M761" s="413"/>
      <c r="N761" s="413"/>
      <c r="O761" s="413"/>
      <c r="P761" s="413"/>
      <c r="Q761" s="413"/>
      <c r="R761" s="413"/>
      <c r="S761" s="413"/>
      <c r="T761" s="413"/>
      <c r="U761" s="413"/>
      <c r="V761" s="413"/>
      <c r="W761" s="413"/>
      <c r="X761" s="413"/>
      <c r="Y761" s="413"/>
      <c r="Z761" s="413"/>
      <c r="AA761" s="413"/>
      <c r="AB761" s="413"/>
      <c r="AC761" s="413"/>
      <c r="AD761" s="413"/>
      <c r="AE761" s="413"/>
      <c r="AF761" s="413"/>
      <c r="AG761" s="413"/>
    </row>
    <row r="762" spans="1:33" ht="11.25" customHeight="1">
      <c r="A762" s="413"/>
      <c r="B762" s="413"/>
      <c r="C762" s="413"/>
      <c r="D762" s="413"/>
      <c r="E762" s="413"/>
      <c r="F762" s="413"/>
      <c r="G762" s="413"/>
      <c r="H762" s="413"/>
      <c r="I762" s="413"/>
      <c r="J762" s="413"/>
      <c r="K762" s="413"/>
      <c r="L762" s="413"/>
      <c r="M762" s="413"/>
      <c r="N762" s="413"/>
      <c r="O762" s="413"/>
      <c r="P762" s="413"/>
      <c r="Q762" s="413"/>
      <c r="R762" s="413"/>
      <c r="S762" s="413"/>
      <c r="T762" s="413"/>
      <c r="U762" s="413"/>
      <c r="V762" s="413"/>
      <c r="W762" s="413"/>
      <c r="X762" s="413"/>
      <c r="Y762" s="413"/>
      <c r="Z762" s="413"/>
      <c r="AA762" s="413"/>
      <c r="AB762" s="413"/>
      <c r="AC762" s="413"/>
      <c r="AD762" s="413"/>
      <c r="AE762" s="413"/>
      <c r="AF762" s="413"/>
      <c r="AG762" s="413"/>
    </row>
    <row r="763" spans="1:33" ht="11.25" customHeight="1">
      <c r="A763" s="413"/>
      <c r="B763" s="413"/>
      <c r="C763" s="413"/>
      <c r="D763" s="413"/>
      <c r="E763" s="413"/>
      <c r="F763" s="413"/>
      <c r="G763" s="413"/>
      <c r="H763" s="413"/>
      <c r="I763" s="413"/>
      <c r="J763" s="413"/>
      <c r="K763" s="413"/>
      <c r="L763" s="413"/>
      <c r="M763" s="413"/>
      <c r="N763" s="413"/>
      <c r="O763" s="413"/>
      <c r="P763" s="413"/>
      <c r="Q763" s="413"/>
      <c r="R763" s="413"/>
      <c r="S763" s="413"/>
      <c r="T763" s="413"/>
      <c r="U763" s="413"/>
      <c r="V763" s="413"/>
      <c r="W763" s="413"/>
      <c r="X763" s="413"/>
      <c r="Y763" s="413"/>
      <c r="Z763" s="413"/>
      <c r="AA763" s="413"/>
      <c r="AB763" s="413"/>
      <c r="AC763" s="413"/>
      <c r="AD763" s="413"/>
      <c r="AE763" s="413"/>
      <c r="AF763" s="413"/>
      <c r="AG763" s="413"/>
    </row>
    <row r="764" spans="1:33" ht="11.25" customHeight="1">
      <c r="A764" s="413"/>
      <c r="B764" s="413"/>
      <c r="C764" s="413"/>
      <c r="D764" s="413"/>
      <c r="E764" s="413"/>
      <c r="F764" s="413"/>
      <c r="G764" s="413"/>
      <c r="H764" s="413"/>
      <c r="I764" s="413"/>
      <c r="J764" s="413"/>
      <c r="K764" s="413"/>
      <c r="L764" s="413"/>
      <c r="M764" s="413"/>
      <c r="N764" s="413"/>
      <c r="O764" s="413"/>
      <c r="P764" s="413"/>
      <c r="Q764" s="413"/>
      <c r="R764" s="413"/>
      <c r="S764" s="413"/>
      <c r="T764" s="413"/>
      <c r="U764" s="413"/>
      <c r="V764" s="413"/>
      <c r="W764" s="413"/>
      <c r="X764" s="413"/>
      <c r="Y764" s="413"/>
      <c r="Z764" s="413"/>
      <c r="AA764" s="413"/>
      <c r="AB764" s="413"/>
      <c r="AC764" s="413"/>
      <c r="AD764" s="413"/>
      <c r="AE764" s="413"/>
      <c r="AF764" s="413"/>
      <c r="AG764" s="413"/>
    </row>
    <row r="765" spans="1:33" ht="11.25" customHeight="1">
      <c r="A765" s="413"/>
      <c r="B765" s="413"/>
      <c r="C765" s="413"/>
      <c r="D765" s="413"/>
      <c r="E765" s="413"/>
      <c r="F765" s="413"/>
      <c r="G765" s="413"/>
      <c r="H765" s="413"/>
      <c r="I765" s="413"/>
      <c r="J765" s="413"/>
      <c r="K765" s="413"/>
      <c r="L765" s="413"/>
      <c r="M765" s="413"/>
      <c r="N765" s="413"/>
      <c r="O765" s="413"/>
      <c r="P765" s="413"/>
      <c r="Q765" s="413"/>
      <c r="R765" s="413"/>
      <c r="S765" s="413"/>
      <c r="T765" s="413"/>
      <c r="U765" s="413"/>
      <c r="V765" s="413"/>
      <c r="W765" s="413"/>
      <c r="X765" s="413"/>
      <c r="Y765" s="413"/>
      <c r="Z765" s="413"/>
      <c r="AA765" s="413"/>
      <c r="AB765" s="413"/>
      <c r="AC765" s="413"/>
      <c r="AD765" s="413"/>
      <c r="AE765" s="413"/>
      <c r="AF765" s="413"/>
      <c r="AG765" s="413"/>
    </row>
    <row r="766" spans="1:33" ht="11.25" customHeight="1">
      <c r="A766" s="413"/>
      <c r="B766" s="413"/>
      <c r="C766" s="413"/>
      <c r="D766" s="413"/>
      <c r="E766" s="413"/>
      <c r="F766" s="413"/>
      <c r="G766" s="413"/>
      <c r="H766" s="413"/>
      <c r="I766" s="413"/>
      <c r="J766" s="413"/>
      <c r="K766" s="413"/>
      <c r="L766" s="413"/>
      <c r="M766" s="413"/>
      <c r="N766" s="413"/>
      <c r="O766" s="413"/>
      <c r="P766" s="413"/>
      <c r="Q766" s="413"/>
      <c r="R766" s="413"/>
      <c r="S766" s="413"/>
      <c r="T766" s="413"/>
      <c r="U766" s="413"/>
      <c r="V766" s="413"/>
      <c r="W766" s="413"/>
      <c r="X766" s="413"/>
      <c r="Y766" s="413"/>
      <c r="Z766" s="413"/>
      <c r="AA766" s="413"/>
      <c r="AB766" s="413"/>
      <c r="AC766" s="413"/>
      <c r="AD766" s="413"/>
      <c r="AE766" s="413"/>
      <c r="AF766" s="413"/>
      <c r="AG766" s="413"/>
    </row>
    <row r="767" spans="1:33" ht="11.25" customHeight="1">
      <c r="A767" s="413"/>
      <c r="B767" s="413"/>
      <c r="C767" s="413"/>
      <c r="D767" s="413"/>
      <c r="E767" s="413"/>
      <c r="F767" s="413"/>
      <c r="G767" s="413"/>
      <c r="H767" s="413"/>
      <c r="I767" s="413"/>
      <c r="J767" s="413"/>
      <c r="K767" s="413"/>
      <c r="L767" s="413"/>
      <c r="M767" s="413"/>
      <c r="N767" s="413"/>
      <c r="O767" s="413"/>
      <c r="P767" s="413"/>
      <c r="Q767" s="413"/>
      <c r="R767" s="413"/>
      <c r="S767" s="413"/>
      <c r="T767" s="413"/>
      <c r="U767" s="413"/>
      <c r="V767" s="413"/>
      <c r="W767" s="413"/>
      <c r="X767" s="413"/>
      <c r="Y767" s="413"/>
      <c r="Z767" s="413"/>
      <c r="AA767" s="413"/>
      <c r="AB767" s="413"/>
      <c r="AC767" s="413"/>
      <c r="AD767" s="413"/>
      <c r="AE767" s="413"/>
      <c r="AF767" s="413"/>
      <c r="AG767" s="413"/>
    </row>
    <row r="768" spans="1:33" ht="11.25" customHeight="1">
      <c r="A768" s="413"/>
      <c r="B768" s="413"/>
      <c r="C768" s="413"/>
      <c r="D768" s="413"/>
      <c r="E768" s="413"/>
      <c r="F768" s="413"/>
      <c r="G768" s="413"/>
      <c r="H768" s="413"/>
      <c r="I768" s="413"/>
      <c r="J768" s="413"/>
      <c r="K768" s="413"/>
      <c r="L768" s="413"/>
      <c r="M768" s="413"/>
      <c r="N768" s="413"/>
      <c r="O768" s="413"/>
      <c r="P768" s="413"/>
      <c r="Q768" s="413"/>
      <c r="R768" s="413"/>
      <c r="S768" s="413"/>
      <c r="T768" s="413"/>
      <c r="U768" s="413"/>
      <c r="V768" s="413"/>
      <c r="W768" s="413"/>
      <c r="X768" s="413"/>
      <c r="Y768" s="413"/>
      <c r="Z768" s="413"/>
      <c r="AA768" s="413"/>
      <c r="AB768" s="413"/>
      <c r="AC768" s="413"/>
      <c r="AD768" s="413"/>
      <c r="AE768" s="413"/>
      <c r="AF768" s="413"/>
      <c r="AG768" s="413"/>
    </row>
    <row r="769" spans="1:33" ht="11.25" customHeight="1">
      <c r="A769" s="413"/>
      <c r="B769" s="413"/>
      <c r="C769" s="413"/>
      <c r="D769" s="413"/>
      <c r="E769" s="413"/>
      <c r="F769" s="413"/>
      <c r="G769" s="413"/>
      <c r="H769" s="413"/>
      <c r="I769" s="413"/>
      <c r="J769" s="413"/>
      <c r="K769" s="413"/>
      <c r="L769" s="413"/>
      <c r="M769" s="413"/>
      <c r="N769" s="413"/>
      <c r="O769" s="413"/>
      <c r="P769" s="413"/>
      <c r="Q769" s="413"/>
      <c r="R769" s="413"/>
      <c r="S769" s="413"/>
      <c r="T769" s="413"/>
      <c r="U769" s="413"/>
      <c r="V769" s="413"/>
      <c r="W769" s="413"/>
      <c r="X769" s="413"/>
      <c r="Y769" s="413"/>
      <c r="Z769" s="413"/>
      <c r="AA769" s="413"/>
      <c r="AB769" s="413"/>
      <c r="AC769" s="413"/>
      <c r="AD769" s="413"/>
      <c r="AE769" s="413"/>
      <c r="AF769" s="413"/>
      <c r="AG769" s="413"/>
    </row>
    <row r="770" spans="1:33" ht="11.25" customHeight="1">
      <c r="A770" s="413"/>
      <c r="B770" s="413"/>
      <c r="C770" s="413"/>
      <c r="D770" s="413"/>
      <c r="E770" s="413"/>
      <c r="F770" s="413"/>
      <c r="G770" s="413"/>
      <c r="H770" s="413"/>
      <c r="I770" s="413"/>
      <c r="J770" s="413"/>
      <c r="K770" s="413"/>
      <c r="L770" s="413"/>
      <c r="M770" s="413"/>
      <c r="N770" s="413"/>
      <c r="O770" s="413"/>
      <c r="P770" s="413"/>
      <c r="Q770" s="413"/>
      <c r="R770" s="413"/>
      <c r="S770" s="413"/>
      <c r="T770" s="413"/>
      <c r="U770" s="413"/>
      <c r="V770" s="413"/>
      <c r="W770" s="413"/>
      <c r="X770" s="413"/>
      <c r="Y770" s="413"/>
      <c r="Z770" s="413"/>
      <c r="AA770" s="413"/>
      <c r="AB770" s="413"/>
      <c r="AC770" s="413"/>
      <c r="AD770" s="413"/>
      <c r="AE770" s="413"/>
      <c r="AF770" s="413"/>
      <c r="AG770" s="413"/>
    </row>
    <row r="771" spans="1:33" ht="11.25" customHeight="1">
      <c r="A771" s="413"/>
      <c r="B771" s="413"/>
      <c r="C771" s="413"/>
      <c r="D771" s="413"/>
      <c r="E771" s="413"/>
      <c r="F771" s="413"/>
      <c r="G771" s="413"/>
      <c r="H771" s="413"/>
      <c r="I771" s="413"/>
      <c r="J771" s="413"/>
      <c r="K771" s="413"/>
      <c r="L771" s="413"/>
      <c r="M771" s="413"/>
      <c r="N771" s="413"/>
      <c r="O771" s="413"/>
      <c r="P771" s="413"/>
      <c r="Q771" s="413"/>
      <c r="R771" s="413"/>
      <c r="S771" s="413"/>
      <c r="T771" s="413"/>
      <c r="U771" s="413"/>
      <c r="V771" s="413"/>
      <c r="W771" s="413"/>
      <c r="X771" s="413"/>
      <c r="Y771" s="413"/>
      <c r="Z771" s="413"/>
      <c r="AA771" s="413"/>
      <c r="AB771" s="413"/>
      <c r="AC771" s="413"/>
      <c r="AD771" s="413"/>
      <c r="AE771" s="413"/>
      <c r="AF771" s="413"/>
      <c r="AG771" s="413"/>
    </row>
    <row r="772" spans="1:33" ht="11.25" customHeight="1">
      <c r="A772" s="413"/>
      <c r="B772" s="413"/>
      <c r="C772" s="413"/>
      <c r="D772" s="413"/>
      <c r="E772" s="413"/>
      <c r="F772" s="413"/>
      <c r="G772" s="413"/>
      <c r="H772" s="413"/>
      <c r="I772" s="413"/>
      <c r="J772" s="413"/>
      <c r="K772" s="413"/>
      <c r="L772" s="413"/>
      <c r="M772" s="413"/>
      <c r="N772" s="413"/>
      <c r="O772" s="413"/>
      <c r="P772" s="413"/>
      <c r="Q772" s="413"/>
      <c r="R772" s="413"/>
      <c r="S772" s="413"/>
      <c r="T772" s="413"/>
      <c r="U772" s="413"/>
      <c r="V772" s="413"/>
      <c r="W772" s="413"/>
      <c r="X772" s="413"/>
      <c r="Y772" s="413"/>
      <c r="Z772" s="413"/>
      <c r="AA772" s="413"/>
      <c r="AB772" s="413"/>
      <c r="AC772" s="413"/>
      <c r="AD772" s="413"/>
      <c r="AE772" s="413"/>
      <c r="AF772" s="413"/>
      <c r="AG772" s="413"/>
    </row>
    <row r="773" spans="1:33" ht="11.25" customHeight="1">
      <c r="A773" s="413"/>
      <c r="B773" s="413"/>
      <c r="C773" s="413"/>
      <c r="D773" s="413"/>
      <c r="E773" s="413"/>
      <c r="F773" s="413"/>
      <c r="G773" s="413"/>
      <c r="H773" s="413"/>
      <c r="I773" s="413"/>
      <c r="J773" s="413"/>
      <c r="K773" s="413"/>
      <c r="L773" s="413"/>
      <c r="M773" s="413"/>
      <c r="N773" s="413"/>
      <c r="O773" s="413"/>
      <c r="P773" s="413"/>
      <c r="Q773" s="413"/>
      <c r="R773" s="413"/>
      <c r="S773" s="413"/>
      <c r="T773" s="413"/>
      <c r="U773" s="413"/>
      <c r="V773" s="413"/>
      <c r="W773" s="413"/>
      <c r="X773" s="413"/>
      <c r="Y773" s="413"/>
      <c r="Z773" s="413"/>
      <c r="AA773" s="413"/>
      <c r="AB773" s="413"/>
      <c r="AC773" s="413"/>
      <c r="AD773" s="413"/>
      <c r="AE773" s="413"/>
      <c r="AF773" s="413"/>
      <c r="AG773" s="413"/>
    </row>
    <row r="774" spans="1:33" ht="11.25" customHeight="1">
      <c r="A774" s="413"/>
      <c r="B774" s="413"/>
      <c r="C774" s="413"/>
      <c r="D774" s="413"/>
      <c r="E774" s="413"/>
      <c r="F774" s="413"/>
      <c r="G774" s="413"/>
      <c r="H774" s="413"/>
      <c r="I774" s="413"/>
      <c r="J774" s="413"/>
      <c r="K774" s="413"/>
      <c r="L774" s="413"/>
      <c r="M774" s="413"/>
      <c r="N774" s="413"/>
      <c r="O774" s="413"/>
      <c r="P774" s="413"/>
      <c r="Q774" s="413"/>
      <c r="R774" s="413"/>
      <c r="S774" s="413"/>
      <c r="T774" s="413"/>
      <c r="U774" s="413"/>
      <c r="V774" s="413"/>
      <c r="W774" s="413"/>
      <c r="X774" s="413"/>
      <c r="Y774" s="413"/>
      <c r="Z774" s="413"/>
      <c r="AA774" s="413"/>
      <c r="AB774" s="413"/>
      <c r="AC774" s="413"/>
      <c r="AD774" s="413"/>
      <c r="AE774" s="413"/>
      <c r="AF774" s="413"/>
      <c r="AG774" s="413"/>
    </row>
    <row r="775" spans="1:33" ht="11.25" customHeight="1">
      <c r="A775" s="413"/>
      <c r="B775" s="413"/>
      <c r="C775" s="413"/>
      <c r="D775" s="413"/>
      <c r="E775" s="413"/>
      <c r="F775" s="413"/>
      <c r="G775" s="413"/>
      <c r="H775" s="413"/>
      <c r="I775" s="413"/>
      <c r="J775" s="413"/>
      <c r="K775" s="413"/>
      <c r="L775" s="413"/>
      <c r="M775" s="413"/>
      <c r="N775" s="413"/>
      <c r="O775" s="413"/>
      <c r="P775" s="413"/>
      <c r="Q775" s="413"/>
      <c r="R775" s="413"/>
      <c r="S775" s="413"/>
      <c r="T775" s="413"/>
      <c r="U775" s="413"/>
      <c r="V775" s="413"/>
      <c r="W775" s="413"/>
      <c r="X775" s="413"/>
      <c r="Y775" s="413"/>
      <c r="Z775" s="413"/>
      <c r="AA775" s="413"/>
      <c r="AB775" s="413"/>
      <c r="AC775" s="413"/>
      <c r="AD775" s="413"/>
      <c r="AE775" s="413"/>
      <c r="AF775" s="413"/>
      <c r="AG775" s="413"/>
    </row>
    <row r="776" spans="1:33" ht="11.25" customHeight="1">
      <c r="A776" s="413"/>
      <c r="B776" s="413"/>
      <c r="C776" s="413"/>
      <c r="D776" s="413"/>
      <c r="E776" s="413"/>
      <c r="F776" s="413"/>
      <c r="G776" s="413"/>
      <c r="H776" s="413"/>
      <c r="I776" s="413"/>
      <c r="J776" s="413"/>
      <c r="K776" s="413"/>
      <c r="L776" s="413"/>
      <c r="M776" s="413"/>
      <c r="N776" s="413"/>
      <c r="O776" s="413"/>
      <c r="P776" s="413"/>
      <c r="Q776" s="413"/>
      <c r="R776" s="413"/>
      <c r="S776" s="413"/>
      <c r="T776" s="413"/>
      <c r="U776" s="413"/>
      <c r="V776" s="413"/>
      <c r="W776" s="413"/>
      <c r="X776" s="413"/>
      <c r="Y776" s="413"/>
      <c r="Z776" s="413"/>
      <c r="AA776" s="413"/>
      <c r="AB776" s="413"/>
      <c r="AC776" s="413"/>
      <c r="AD776" s="413"/>
      <c r="AE776" s="413"/>
      <c r="AF776" s="413"/>
      <c r="AG776" s="413"/>
    </row>
    <row r="777" spans="1:33" ht="11.25" customHeight="1">
      <c r="A777" s="413"/>
      <c r="B777" s="413"/>
      <c r="C777" s="413"/>
      <c r="D777" s="413"/>
      <c r="E777" s="413"/>
      <c r="F777" s="413"/>
      <c r="G777" s="413"/>
      <c r="H777" s="413"/>
      <c r="I777" s="413"/>
      <c r="J777" s="413"/>
      <c r="K777" s="413"/>
      <c r="L777" s="413"/>
      <c r="M777" s="413"/>
      <c r="N777" s="413"/>
      <c r="O777" s="413"/>
      <c r="P777" s="413"/>
      <c r="Q777" s="413"/>
      <c r="R777" s="413"/>
      <c r="S777" s="413"/>
      <c r="T777" s="413"/>
      <c r="U777" s="413"/>
      <c r="V777" s="413"/>
      <c r="W777" s="413"/>
      <c r="X777" s="413"/>
      <c r="Y777" s="413"/>
      <c r="Z777" s="413"/>
      <c r="AA777" s="413"/>
      <c r="AB777" s="413"/>
      <c r="AC777" s="413"/>
      <c r="AD777" s="413"/>
      <c r="AE777" s="413"/>
      <c r="AF777" s="413"/>
      <c r="AG777" s="413"/>
    </row>
    <row r="778" spans="1:33" ht="11.25" customHeight="1">
      <c r="A778" s="413"/>
      <c r="B778" s="413"/>
      <c r="C778" s="413"/>
      <c r="D778" s="413"/>
      <c r="E778" s="413"/>
      <c r="F778" s="413"/>
      <c r="G778" s="413"/>
      <c r="H778" s="413"/>
      <c r="I778" s="413"/>
      <c r="J778" s="413"/>
      <c r="K778" s="413"/>
      <c r="L778" s="413"/>
      <c r="M778" s="413"/>
      <c r="N778" s="413"/>
      <c r="O778" s="413"/>
      <c r="P778" s="413"/>
      <c r="Q778" s="413"/>
      <c r="R778" s="413"/>
      <c r="S778" s="413"/>
      <c r="T778" s="413"/>
      <c r="U778" s="413"/>
      <c r="V778" s="413"/>
      <c r="W778" s="413"/>
      <c r="X778" s="413"/>
      <c r="Y778" s="413"/>
      <c r="Z778" s="413"/>
      <c r="AA778" s="413"/>
      <c r="AB778" s="413"/>
      <c r="AC778" s="413"/>
      <c r="AD778" s="413"/>
      <c r="AE778" s="413"/>
      <c r="AF778" s="413"/>
      <c r="AG778" s="413"/>
    </row>
    <row r="779" spans="1:33" ht="11.25" customHeight="1">
      <c r="A779" s="413"/>
      <c r="B779" s="413"/>
      <c r="C779" s="413"/>
      <c r="D779" s="413"/>
      <c r="E779" s="413"/>
      <c r="F779" s="413"/>
      <c r="G779" s="413"/>
      <c r="H779" s="413"/>
      <c r="I779" s="413"/>
      <c r="J779" s="413"/>
      <c r="K779" s="413"/>
      <c r="L779" s="413"/>
      <c r="M779" s="413"/>
      <c r="N779" s="413"/>
      <c r="O779" s="413"/>
      <c r="P779" s="413"/>
      <c r="Q779" s="413"/>
      <c r="R779" s="413"/>
      <c r="S779" s="413"/>
      <c r="T779" s="413"/>
      <c r="U779" s="413"/>
      <c r="V779" s="413"/>
      <c r="W779" s="413"/>
      <c r="X779" s="413"/>
      <c r="Y779" s="413"/>
      <c r="Z779" s="413"/>
      <c r="AA779" s="413"/>
      <c r="AB779" s="413"/>
      <c r="AC779" s="413"/>
      <c r="AD779" s="413"/>
      <c r="AE779" s="413"/>
      <c r="AF779" s="413"/>
      <c r="AG779" s="413"/>
    </row>
    <row r="780" spans="1:33" ht="11.25" customHeight="1">
      <c r="A780" s="413"/>
      <c r="B780" s="413"/>
      <c r="C780" s="413"/>
      <c r="D780" s="413"/>
      <c r="E780" s="413"/>
      <c r="F780" s="413"/>
      <c r="G780" s="413"/>
      <c r="H780" s="413"/>
      <c r="I780" s="413"/>
      <c r="J780" s="413"/>
      <c r="K780" s="413"/>
      <c r="L780" s="413"/>
      <c r="M780" s="413"/>
      <c r="N780" s="413"/>
      <c r="O780" s="413"/>
      <c r="P780" s="413"/>
      <c r="Q780" s="413"/>
      <c r="R780" s="413"/>
      <c r="S780" s="413"/>
      <c r="T780" s="413"/>
      <c r="U780" s="413"/>
      <c r="V780" s="413"/>
      <c r="W780" s="413"/>
      <c r="X780" s="413"/>
      <c r="Y780" s="413"/>
      <c r="Z780" s="413"/>
      <c r="AA780" s="413"/>
      <c r="AB780" s="413"/>
      <c r="AC780" s="413"/>
      <c r="AD780" s="413"/>
      <c r="AE780" s="413"/>
      <c r="AF780" s="413"/>
      <c r="AG780" s="413"/>
    </row>
    <row r="781" spans="1:33" ht="11.25" customHeight="1">
      <c r="A781" s="413"/>
      <c r="B781" s="413"/>
      <c r="C781" s="413"/>
      <c r="D781" s="413"/>
      <c r="E781" s="413"/>
      <c r="F781" s="413"/>
      <c r="G781" s="413"/>
      <c r="H781" s="413"/>
      <c r="I781" s="413"/>
      <c r="J781" s="413"/>
      <c r="K781" s="413"/>
      <c r="L781" s="413"/>
      <c r="M781" s="413"/>
      <c r="N781" s="413"/>
      <c r="O781" s="413"/>
      <c r="P781" s="413"/>
      <c r="Q781" s="413"/>
      <c r="R781" s="413"/>
      <c r="S781" s="413"/>
      <c r="T781" s="413"/>
      <c r="U781" s="413"/>
      <c r="V781" s="413"/>
      <c r="W781" s="413"/>
      <c r="X781" s="413"/>
      <c r="Y781" s="413"/>
      <c r="Z781" s="413"/>
      <c r="AA781" s="413"/>
      <c r="AB781" s="413"/>
      <c r="AC781" s="413"/>
      <c r="AD781" s="413"/>
      <c r="AE781" s="413"/>
      <c r="AF781" s="413"/>
      <c r="AG781" s="413"/>
    </row>
    <row r="782" spans="1:33" ht="11.25" customHeight="1">
      <c r="A782" s="413"/>
      <c r="B782" s="413"/>
      <c r="C782" s="413"/>
      <c r="D782" s="413"/>
      <c r="E782" s="413"/>
      <c r="F782" s="413"/>
      <c r="G782" s="413"/>
      <c r="H782" s="413"/>
      <c r="I782" s="413"/>
      <c r="J782" s="413"/>
      <c r="K782" s="413"/>
      <c r="L782" s="413"/>
      <c r="M782" s="413"/>
      <c r="N782" s="413"/>
      <c r="O782" s="413"/>
      <c r="P782" s="413"/>
      <c r="Q782" s="413"/>
      <c r="R782" s="413"/>
      <c r="S782" s="413"/>
      <c r="T782" s="413"/>
      <c r="U782" s="413"/>
      <c r="V782" s="413"/>
      <c r="W782" s="413"/>
      <c r="X782" s="413"/>
      <c r="Y782" s="413"/>
      <c r="Z782" s="413"/>
      <c r="AA782" s="413"/>
      <c r="AB782" s="413"/>
      <c r="AC782" s="413"/>
      <c r="AD782" s="413"/>
      <c r="AE782" s="413"/>
      <c r="AF782" s="413"/>
      <c r="AG782" s="413"/>
    </row>
    <row r="783" spans="1:33" ht="11.25" customHeight="1">
      <c r="A783" s="413"/>
      <c r="B783" s="413"/>
      <c r="C783" s="413"/>
      <c r="D783" s="413"/>
      <c r="E783" s="413"/>
      <c r="F783" s="413"/>
      <c r="G783" s="413"/>
      <c r="H783" s="413"/>
      <c r="I783" s="413"/>
      <c r="J783" s="413"/>
      <c r="K783" s="413"/>
      <c r="L783" s="413"/>
      <c r="M783" s="413"/>
      <c r="N783" s="413"/>
      <c r="O783" s="413"/>
      <c r="P783" s="413"/>
      <c r="Q783" s="413"/>
      <c r="R783" s="413"/>
      <c r="S783" s="413"/>
      <c r="T783" s="413"/>
      <c r="U783" s="413"/>
      <c r="V783" s="413"/>
      <c r="W783" s="413"/>
      <c r="X783" s="413"/>
      <c r="Y783" s="413"/>
      <c r="Z783" s="413"/>
      <c r="AA783" s="413"/>
      <c r="AB783" s="413"/>
      <c r="AC783" s="413"/>
      <c r="AD783" s="413"/>
      <c r="AE783" s="413"/>
      <c r="AF783" s="413"/>
      <c r="AG783" s="413"/>
    </row>
    <row r="784" spans="1:33" ht="11.25" customHeight="1">
      <c r="A784" s="413"/>
      <c r="B784" s="413"/>
      <c r="C784" s="413"/>
      <c r="D784" s="413"/>
      <c r="E784" s="413"/>
      <c r="F784" s="413"/>
      <c r="G784" s="413"/>
      <c r="H784" s="413"/>
      <c r="I784" s="413"/>
      <c r="J784" s="413"/>
      <c r="K784" s="413"/>
      <c r="L784" s="413"/>
      <c r="M784" s="413"/>
      <c r="N784" s="413"/>
      <c r="O784" s="413"/>
      <c r="P784" s="413"/>
      <c r="Q784" s="413"/>
      <c r="R784" s="413"/>
      <c r="S784" s="413"/>
      <c r="T784" s="413"/>
      <c r="U784" s="413"/>
      <c r="V784" s="413"/>
      <c r="W784" s="413"/>
      <c r="X784" s="413"/>
      <c r="Y784" s="413"/>
      <c r="Z784" s="413"/>
      <c r="AA784" s="413"/>
      <c r="AB784" s="413"/>
      <c r="AC784" s="413"/>
      <c r="AD784" s="413"/>
      <c r="AE784" s="413"/>
      <c r="AF784" s="413"/>
      <c r="AG784" s="413"/>
    </row>
    <row r="785" spans="1:33" ht="11.25" customHeight="1">
      <c r="A785" s="413"/>
      <c r="B785" s="413"/>
      <c r="C785" s="413"/>
      <c r="D785" s="413"/>
      <c r="E785" s="413"/>
      <c r="F785" s="413"/>
      <c r="G785" s="413"/>
      <c r="H785" s="413"/>
      <c r="I785" s="413"/>
      <c r="J785" s="413"/>
      <c r="K785" s="413"/>
      <c r="L785" s="413"/>
      <c r="M785" s="413"/>
      <c r="N785" s="413"/>
      <c r="O785" s="413"/>
      <c r="P785" s="413"/>
      <c r="Q785" s="413"/>
      <c r="R785" s="413"/>
      <c r="S785" s="413"/>
      <c r="T785" s="413"/>
      <c r="U785" s="413"/>
      <c r="V785" s="413"/>
      <c r="W785" s="413"/>
      <c r="X785" s="413"/>
      <c r="Y785" s="413"/>
      <c r="Z785" s="413"/>
      <c r="AA785" s="413"/>
      <c r="AB785" s="413"/>
      <c r="AC785" s="413"/>
      <c r="AD785" s="413"/>
      <c r="AE785" s="413"/>
      <c r="AF785" s="413"/>
      <c r="AG785" s="413"/>
    </row>
    <row r="786" spans="1:33" ht="11.25" customHeight="1">
      <c r="A786" s="413"/>
      <c r="B786" s="413"/>
      <c r="C786" s="413"/>
      <c r="D786" s="413"/>
      <c r="E786" s="413"/>
      <c r="F786" s="413"/>
      <c r="G786" s="413"/>
      <c r="H786" s="413"/>
      <c r="I786" s="413"/>
      <c r="J786" s="413"/>
      <c r="K786" s="413"/>
      <c r="L786" s="413"/>
      <c r="M786" s="413"/>
      <c r="N786" s="413"/>
      <c r="O786" s="413"/>
      <c r="P786" s="413"/>
      <c r="Q786" s="413"/>
      <c r="R786" s="413"/>
      <c r="S786" s="413"/>
      <c r="T786" s="413"/>
      <c r="U786" s="413"/>
      <c r="V786" s="413"/>
      <c r="W786" s="413"/>
      <c r="X786" s="413"/>
      <c r="Y786" s="413"/>
      <c r="Z786" s="413"/>
      <c r="AA786" s="413"/>
      <c r="AB786" s="413"/>
      <c r="AC786" s="413"/>
      <c r="AD786" s="413"/>
      <c r="AE786" s="413"/>
      <c r="AF786" s="413"/>
      <c r="AG786" s="413"/>
    </row>
    <row r="787" spans="1:33" ht="11.25" customHeight="1">
      <c r="A787" s="413"/>
      <c r="B787" s="413"/>
      <c r="C787" s="413"/>
      <c r="D787" s="413"/>
      <c r="E787" s="413"/>
      <c r="F787" s="413"/>
      <c r="G787" s="413"/>
      <c r="H787" s="413"/>
      <c r="I787" s="413"/>
      <c r="J787" s="413"/>
      <c r="K787" s="413"/>
      <c r="L787" s="413"/>
      <c r="M787" s="413"/>
      <c r="N787" s="413"/>
      <c r="O787" s="413"/>
      <c r="P787" s="413"/>
      <c r="Q787" s="413"/>
      <c r="R787" s="413"/>
      <c r="S787" s="413"/>
      <c r="T787" s="413"/>
      <c r="U787" s="413"/>
      <c r="V787" s="413"/>
      <c r="W787" s="413"/>
      <c r="X787" s="413"/>
      <c r="Y787" s="413"/>
      <c r="Z787" s="413"/>
      <c r="AA787" s="413"/>
      <c r="AB787" s="413"/>
      <c r="AC787" s="413"/>
      <c r="AD787" s="413"/>
      <c r="AE787" s="413"/>
      <c r="AF787" s="413"/>
      <c r="AG787" s="413"/>
    </row>
    <row r="788" spans="1:33" ht="11.25" customHeight="1">
      <c r="A788" s="413"/>
      <c r="B788" s="413"/>
      <c r="C788" s="413"/>
      <c r="D788" s="413"/>
      <c r="E788" s="413"/>
      <c r="F788" s="413"/>
      <c r="G788" s="413"/>
      <c r="H788" s="413"/>
      <c r="I788" s="413"/>
      <c r="J788" s="413"/>
      <c r="K788" s="413"/>
      <c r="L788" s="413"/>
      <c r="M788" s="413"/>
      <c r="N788" s="413"/>
      <c r="O788" s="413"/>
      <c r="P788" s="413"/>
      <c r="Q788" s="413"/>
      <c r="R788" s="413"/>
      <c r="S788" s="413"/>
      <c r="T788" s="413"/>
      <c r="U788" s="413"/>
      <c r="V788" s="413"/>
      <c r="W788" s="413"/>
      <c r="X788" s="413"/>
      <c r="Y788" s="413"/>
      <c r="Z788" s="413"/>
      <c r="AA788" s="413"/>
      <c r="AB788" s="413"/>
      <c r="AC788" s="413"/>
      <c r="AD788" s="413"/>
      <c r="AE788" s="413"/>
      <c r="AF788" s="413"/>
      <c r="AG788" s="413"/>
    </row>
    <row r="789" spans="1:33" ht="11.25" customHeight="1">
      <c r="A789" s="413"/>
      <c r="B789" s="413"/>
      <c r="C789" s="413"/>
      <c r="D789" s="413"/>
      <c r="E789" s="413"/>
      <c r="F789" s="413"/>
      <c r="G789" s="413"/>
      <c r="H789" s="413"/>
      <c r="I789" s="413"/>
      <c r="J789" s="413"/>
      <c r="K789" s="413"/>
      <c r="L789" s="413"/>
      <c r="M789" s="413"/>
      <c r="N789" s="413"/>
      <c r="O789" s="413"/>
      <c r="P789" s="413"/>
      <c r="Q789" s="413"/>
      <c r="R789" s="413"/>
      <c r="S789" s="413"/>
      <c r="T789" s="413"/>
      <c r="U789" s="413"/>
      <c r="V789" s="413"/>
      <c r="W789" s="413"/>
      <c r="X789" s="413"/>
      <c r="Y789" s="413"/>
      <c r="Z789" s="413"/>
      <c r="AA789" s="413"/>
      <c r="AB789" s="413"/>
      <c r="AC789" s="413"/>
      <c r="AD789" s="413"/>
      <c r="AE789" s="413"/>
      <c r="AF789" s="413"/>
      <c r="AG789" s="413"/>
    </row>
    <row r="790" spans="1:33" ht="11.25" customHeight="1">
      <c r="A790" s="413"/>
      <c r="B790" s="413"/>
      <c r="C790" s="413"/>
      <c r="D790" s="413"/>
      <c r="E790" s="413"/>
      <c r="F790" s="413"/>
      <c r="G790" s="413"/>
      <c r="H790" s="413"/>
      <c r="I790" s="413"/>
      <c r="J790" s="413"/>
      <c r="K790" s="413"/>
      <c r="L790" s="413"/>
      <c r="M790" s="413"/>
      <c r="N790" s="413"/>
      <c r="O790" s="413"/>
      <c r="P790" s="413"/>
      <c r="Q790" s="413"/>
      <c r="R790" s="413"/>
      <c r="S790" s="413"/>
      <c r="T790" s="413"/>
      <c r="U790" s="413"/>
      <c r="V790" s="413"/>
      <c r="W790" s="413"/>
      <c r="X790" s="413"/>
      <c r="Y790" s="413"/>
      <c r="Z790" s="413"/>
      <c r="AA790" s="413"/>
      <c r="AB790" s="413"/>
      <c r="AC790" s="413"/>
      <c r="AD790" s="413"/>
      <c r="AE790" s="413"/>
      <c r="AF790" s="413"/>
      <c r="AG790" s="413"/>
    </row>
    <row r="791" spans="1:33" ht="11.25" customHeight="1">
      <c r="A791" s="413"/>
      <c r="B791" s="413"/>
      <c r="C791" s="413"/>
      <c r="D791" s="413"/>
      <c r="E791" s="413"/>
      <c r="F791" s="413"/>
      <c r="G791" s="413"/>
      <c r="H791" s="413"/>
      <c r="I791" s="413"/>
      <c r="J791" s="413"/>
      <c r="K791" s="413"/>
      <c r="L791" s="413"/>
      <c r="M791" s="413"/>
      <c r="N791" s="413"/>
      <c r="O791" s="413"/>
      <c r="P791" s="413"/>
      <c r="Q791" s="413"/>
      <c r="R791" s="413"/>
      <c r="S791" s="413"/>
      <c r="T791" s="413"/>
      <c r="U791" s="413"/>
      <c r="V791" s="413"/>
      <c r="W791" s="413"/>
      <c r="X791" s="413"/>
      <c r="Y791" s="413"/>
      <c r="Z791" s="413"/>
      <c r="AA791" s="413"/>
      <c r="AB791" s="413"/>
      <c r="AC791" s="413"/>
      <c r="AD791" s="413"/>
      <c r="AE791" s="413"/>
      <c r="AF791" s="413"/>
      <c r="AG791" s="413"/>
    </row>
    <row r="792" spans="1:33" ht="11.25" customHeight="1">
      <c r="A792" s="413"/>
      <c r="B792" s="413"/>
      <c r="C792" s="413"/>
      <c r="D792" s="413"/>
      <c r="E792" s="413"/>
      <c r="F792" s="413"/>
      <c r="G792" s="413"/>
      <c r="H792" s="413"/>
      <c r="I792" s="413"/>
      <c r="J792" s="413"/>
      <c r="K792" s="413"/>
      <c r="L792" s="413"/>
      <c r="M792" s="413"/>
      <c r="N792" s="413"/>
      <c r="O792" s="413"/>
      <c r="P792" s="413"/>
      <c r="Q792" s="413"/>
      <c r="R792" s="413"/>
      <c r="S792" s="413"/>
      <c r="T792" s="413"/>
      <c r="U792" s="413"/>
      <c r="V792" s="413"/>
      <c r="W792" s="413"/>
      <c r="X792" s="413"/>
      <c r="Y792" s="413"/>
      <c r="Z792" s="413"/>
      <c r="AA792" s="413"/>
      <c r="AB792" s="413"/>
      <c r="AC792" s="413"/>
      <c r="AD792" s="413"/>
      <c r="AE792" s="413"/>
      <c r="AF792" s="413"/>
      <c r="AG792" s="413"/>
    </row>
    <row r="793" spans="1:33" ht="11.25" customHeight="1">
      <c r="A793" s="413"/>
      <c r="B793" s="413"/>
      <c r="C793" s="413"/>
      <c r="D793" s="413"/>
      <c r="E793" s="413"/>
      <c r="F793" s="413"/>
      <c r="G793" s="413"/>
      <c r="H793" s="413"/>
      <c r="I793" s="413"/>
      <c r="J793" s="413"/>
      <c r="K793" s="413"/>
      <c r="L793" s="413"/>
      <c r="M793" s="413"/>
      <c r="N793" s="413"/>
      <c r="O793" s="413"/>
      <c r="P793" s="413"/>
      <c r="Q793" s="413"/>
      <c r="R793" s="413"/>
      <c r="S793" s="413"/>
      <c r="T793" s="413"/>
      <c r="U793" s="413"/>
      <c r="V793" s="413"/>
      <c r="W793" s="413"/>
      <c r="X793" s="413"/>
      <c r="Y793" s="413"/>
      <c r="Z793" s="413"/>
      <c r="AA793" s="413"/>
      <c r="AB793" s="413"/>
      <c r="AC793" s="413"/>
      <c r="AD793" s="413"/>
      <c r="AE793" s="413"/>
      <c r="AF793" s="413"/>
      <c r="AG793" s="413"/>
    </row>
    <row r="794" spans="1:33" ht="11.25" customHeight="1">
      <c r="A794" s="413"/>
      <c r="B794" s="413"/>
      <c r="C794" s="413"/>
      <c r="D794" s="413"/>
      <c r="E794" s="413"/>
      <c r="F794" s="413"/>
      <c r="G794" s="413"/>
      <c r="H794" s="413"/>
      <c r="I794" s="413"/>
      <c r="J794" s="413"/>
      <c r="K794" s="413"/>
      <c r="L794" s="413"/>
      <c r="M794" s="413"/>
      <c r="N794" s="413"/>
      <c r="O794" s="413"/>
      <c r="P794" s="413"/>
      <c r="Q794" s="413"/>
      <c r="R794" s="413"/>
      <c r="S794" s="413"/>
      <c r="T794" s="413"/>
      <c r="U794" s="413"/>
      <c r="V794" s="413"/>
      <c r="W794" s="413"/>
      <c r="X794" s="413"/>
      <c r="Y794" s="413"/>
      <c r="Z794" s="413"/>
      <c r="AA794" s="413"/>
      <c r="AB794" s="413"/>
      <c r="AC794" s="413"/>
      <c r="AD794" s="413"/>
      <c r="AE794" s="413"/>
      <c r="AF794" s="413"/>
      <c r="AG794" s="413"/>
    </row>
    <row r="795" spans="1:33" ht="11.25" customHeight="1">
      <c r="A795" s="413"/>
      <c r="B795" s="413"/>
      <c r="C795" s="413"/>
      <c r="D795" s="413"/>
      <c r="E795" s="413"/>
      <c r="F795" s="413"/>
      <c r="G795" s="413"/>
      <c r="H795" s="413"/>
      <c r="I795" s="413"/>
      <c r="J795" s="413"/>
      <c r="K795" s="413"/>
      <c r="L795" s="413"/>
      <c r="M795" s="413"/>
      <c r="N795" s="413"/>
      <c r="O795" s="413"/>
      <c r="P795" s="413"/>
      <c r="Q795" s="413"/>
      <c r="R795" s="413"/>
      <c r="S795" s="413"/>
      <c r="T795" s="413"/>
      <c r="U795" s="413"/>
      <c r="V795" s="413"/>
      <c r="W795" s="413"/>
      <c r="X795" s="413"/>
      <c r="Y795" s="413"/>
      <c r="Z795" s="413"/>
      <c r="AA795" s="413"/>
      <c r="AB795" s="413"/>
      <c r="AC795" s="413"/>
      <c r="AD795" s="413"/>
      <c r="AE795" s="413"/>
      <c r="AF795" s="413"/>
      <c r="AG795" s="413"/>
    </row>
    <row r="796" spans="1:33" ht="11.25" customHeight="1">
      <c r="A796" s="413"/>
      <c r="B796" s="413"/>
      <c r="C796" s="413"/>
      <c r="D796" s="413"/>
      <c r="E796" s="413"/>
      <c r="F796" s="413"/>
      <c r="G796" s="413"/>
      <c r="H796" s="413"/>
      <c r="I796" s="413"/>
      <c r="J796" s="413"/>
      <c r="K796" s="413"/>
      <c r="L796" s="413"/>
      <c r="M796" s="413"/>
      <c r="N796" s="413"/>
      <c r="O796" s="413"/>
      <c r="P796" s="413"/>
      <c r="Q796" s="413"/>
      <c r="R796" s="413"/>
      <c r="S796" s="413"/>
      <c r="T796" s="413"/>
      <c r="U796" s="413"/>
      <c r="V796" s="413"/>
      <c r="W796" s="413"/>
      <c r="X796" s="413"/>
      <c r="Y796" s="413"/>
      <c r="Z796" s="413"/>
      <c r="AA796" s="413"/>
      <c r="AB796" s="413"/>
      <c r="AC796" s="413"/>
      <c r="AD796" s="413"/>
      <c r="AE796" s="413"/>
      <c r="AF796" s="413"/>
      <c r="AG796" s="413"/>
    </row>
    <row r="797" spans="1:33" ht="11.25" customHeight="1">
      <c r="A797" s="413"/>
      <c r="B797" s="413"/>
      <c r="C797" s="413"/>
      <c r="D797" s="413"/>
      <c r="E797" s="413"/>
      <c r="F797" s="413"/>
      <c r="G797" s="413"/>
      <c r="H797" s="413"/>
      <c r="I797" s="413"/>
      <c r="J797" s="413"/>
      <c r="K797" s="413"/>
      <c r="L797" s="413"/>
      <c r="M797" s="413"/>
      <c r="N797" s="413"/>
      <c r="O797" s="413"/>
      <c r="P797" s="413"/>
      <c r="Q797" s="413"/>
      <c r="R797" s="413"/>
      <c r="S797" s="413"/>
      <c r="T797" s="413"/>
      <c r="U797" s="413"/>
      <c r="V797" s="413"/>
      <c r="W797" s="413"/>
      <c r="X797" s="413"/>
      <c r="Y797" s="413"/>
      <c r="Z797" s="413"/>
      <c r="AA797" s="413"/>
      <c r="AB797" s="413"/>
      <c r="AC797" s="413"/>
      <c r="AD797" s="413"/>
      <c r="AE797" s="413"/>
      <c r="AF797" s="413"/>
      <c r="AG797" s="413"/>
    </row>
    <row r="798" spans="1:33" ht="11.25" customHeight="1">
      <c r="A798" s="413"/>
      <c r="B798" s="413"/>
      <c r="C798" s="413"/>
      <c r="D798" s="413"/>
      <c r="E798" s="413"/>
      <c r="F798" s="413"/>
      <c r="G798" s="413"/>
      <c r="H798" s="413"/>
      <c r="I798" s="413"/>
      <c r="J798" s="413"/>
      <c r="K798" s="413"/>
      <c r="L798" s="413"/>
      <c r="M798" s="413"/>
      <c r="N798" s="413"/>
      <c r="O798" s="413"/>
      <c r="P798" s="413"/>
      <c r="Q798" s="413"/>
      <c r="R798" s="413"/>
      <c r="S798" s="413"/>
      <c r="T798" s="413"/>
      <c r="U798" s="413"/>
      <c r="V798" s="413"/>
      <c r="W798" s="413"/>
      <c r="X798" s="413"/>
      <c r="Y798" s="413"/>
      <c r="Z798" s="413"/>
      <c r="AA798" s="413"/>
      <c r="AB798" s="413"/>
      <c r="AC798" s="413"/>
      <c r="AD798" s="413"/>
      <c r="AE798" s="413"/>
      <c r="AF798" s="413"/>
      <c r="AG798" s="413"/>
    </row>
    <row r="799" spans="1:33" ht="11.25" customHeight="1">
      <c r="A799" s="413"/>
      <c r="B799" s="413"/>
      <c r="C799" s="413"/>
      <c r="D799" s="413"/>
      <c r="E799" s="413"/>
      <c r="F799" s="413"/>
      <c r="G799" s="413"/>
      <c r="H799" s="413"/>
      <c r="I799" s="413"/>
      <c r="J799" s="413"/>
      <c r="K799" s="413"/>
      <c r="L799" s="413"/>
      <c r="M799" s="413"/>
      <c r="N799" s="413"/>
      <c r="O799" s="413"/>
      <c r="P799" s="413"/>
      <c r="Q799" s="413"/>
      <c r="R799" s="413"/>
      <c r="S799" s="413"/>
      <c r="T799" s="413"/>
      <c r="U799" s="413"/>
      <c r="V799" s="413"/>
      <c r="W799" s="413"/>
      <c r="X799" s="413"/>
      <c r="Y799" s="413"/>
      <c r="Z799" s="413"/>
      <c r="AA799" s="413"/>
      <c r="AB799" s="413"/>
      <c r="AC799" s="413"/>
      <c r="AD799" s="413"/>
      <c r="AE799" s="413"/>
      <c r="AF799" s="413"/>
      <c r="AG799" s="413"/>
    </row>
    <row r="800" spans="1:33" ht="11.25" customHeight="1">
      <c r="A800" s="413"/>
      <c r="B800" s="413"/>
      <c r="C800" s="413"/>
      <c r="D800" s="413"/>
      <c r="E800" s="413"/>
      <c r="F800" s="413"/>
      <c r="G800" s="413"/>
      <c r="H800" s="413"/>
      <c r="I800" s="413"/>
      <c r="J800" s="413"/>
      <c r="K800" s="413"/>
      <c r="L800" s="413"/>
      <c r="M800" s="413"/>
      <c r="N800" s="413"/>
      <c r="O800" s="413"/>
      <c r="P800" s="413"/>
      <c r="Q800" s="413"/>
      <c r="R800" s="413"/>
      <c r="S800" s="413"/>
      <c r="T800" s="413"/>
      <c r="U800" s="413"/>
      <c r="V800" s="413"/>
      <c r="W800" s="413"/>
      <c r="X800" s="413"/>
      <c r="Y800" s="413"/>
      <c r="Z800" s="413"/>
      <c r="AA800" s="413"/>
      <c r="AB800" s="413"/>
      <c r="AC800" s="413"/>
      <c r="AD800" s="413"/>
      <c r="AE800" s="413"/>
      <c r="AF800" s="413"/>
      <c r="AG800" s="413"/>
    </row>
    <row r="801" spans="1:33" ht="11.25" customHeight="1">
      <c r="A801" s="413"/>
      <c r="B801" s="413"/>
      <c r="C801" s="413"/>
      <c r="D801" s="413"/>
      <c r="E801" s="413"/>
      <c r="F801" s="413"/>
      <c r="G801" s="413"/>
      <c r="H801" s="413"/>
      <c r="I801" s="413"/>
      <c r="J801" s="413"/>
      <c r="K801" s="413"/>
      <c r="L801" s="413"/>
      <c r="M801" s="413"/>
      <c r="N801" s="413"/>
      <c r="O801" s="413"/>
      <c r="P801" s="413"/>
      <c r="Q801" s="413"/>
      <c r="R801" s="413"/>
      <c r="S801" s="413"/>
      <c r="T801" s="413"/>
      <c r="U801" s="413"/>
      <c r="V801" s="413"/>
      <c r="W801" s="413"/>
      <c r="X801" s="413"/>
      <c r="Y801" s="413"/>
      <c r="Z801" s="413"/>
      <c r="AA801" s="413"/>
      <c r="AB801" s="413"/>
      <c r="AC801" s="413"/>
      <c r="AD801" s="413"/>
      <c r="AE801" s="413"/>
      <c r="AF801" s="413"/>
      <c r="AG801" s="413"/>
    </row>
    <row r="802" spans="1:33" ht="11.25" customHeight="1">
      <c r="A802" s="413"/>
      <c r="B802" s="413"/>
      <c r="C802" s="413"/>
      <c r="D802" s="413"/>
      <c r="E802" s="413"/>
      <c r="F802" s="413"/>
      <c r="G802" s="413"/>
      <c r="H802" s="413"/>
      <c r="I802" s="413"/>
      <c r="J802" s="413"/>
      <c r="K802" s="413"/>
      <c r="L802" s="413"/>
      <c r="M802" s="413"/>
      <c r="N802" s="413"/>
      <c r="O802" s="413"/>
      <c r="P802" s="413"/>
      <c r="Q802" s="413"/>
      <c r="R802" s="413"/>
      <c r="S802" s="413"/>
      <c r="T802" s="413"/>
      <c r="U802" s="413"/>
      <c r="V802" s="413"/>
      <c r="W802" s="413"/>
      <c r="X802" s="413"/>
      <c r="Y802" s="413"/>
      <c r="Z802" s="413"/>
      <c r="AA802" s="413"/>
      <c r="AB802" s="413"/>
      <c r="AC802" s="413"/>
      <c r="AD802" s="413"/>
      <c r="AE802" s="413"/>
      <c r="AF802" s="413"/>
      <c r="AG802" s="413"/>
    </row>
    <row r="803" spans="1:33" ht="11.25" customHeight="1">
      <c r="A803" s="413"/>
      <c r="B803" s="413"/>
      <c r="C803" s="413"/>
      <c r="D803" s="413"/>
      <c r="E803" s="413"/>
      <c r="F803" s="413"/>
      <c r="G803" s="413"/>
      <c r="H803" s="413"/>
      <c r="I803" s="413"/>
      <c r="J803" s="413"/>
      <c r="K803" s="413"/>
      <c r="L803" s="413"/>
      <c r="M803" s="413"/>
      <c r="N803" s="413"/>
      <c r="O803" s="413"/>
      <c r="P803" s="413"/>
      <c r="Q803" s="413"/>
      <c r="R803" s="413"/>
      <c r="S803" s="413"/>
      <c r="T803" s="413"/>
      <c r="U803" s="413"/>
      <c r="V803" s="413"/>
      <c r="W803" s="413"/>
      <c r="X803" s="413"/>
      <c r="Y803" s="413"/>
      <c r="Z803" s="413"/>
      <c r="AA803" s="413"/>
      <c r="AB803" s="413"/>
      <c r="AC803" s="413"/>
      <c r="AD803" s="413"/>
      <c r="AE803" s="413"/>
      <c r="AF803" s="413"/>
      <c r="AG803" s="413"/>
    </row>
    <row r="804" spans="1:33" ht="11.25" customHeight="1">
      <c r="A804" s="413"/>
      <c r="B804" s="413"/>
      <c r="C804" s="413"/>
      <c r="D804" s="413"/>
      <c r="E804" s="413"/>
      <c r="F804" s="413"/>
      <c r="G804" s="413"/>
      <c r="H804" s="413"/>
      <c r="I804" s="413"/>
      <c r="J804" s="413"/>
      <c r="K804" s="413"/>
      <c r="L804" s="413"/>
      <c r="M804" s="413"/>
      <c r="N804" s="413"/>
      <c r="O804" s="413"/>
      <c r="P804" s="413"/>
      <c r="Q804" s="413"/>
      <c r="R804" s="413"/>
      <c r="S804" s="413"/>
      <c r="T804" s="413"/>
      <c r="U804" s="413"/>
      <c r="V804" s="413"/>
      <c r="W804" s="413"/>
      <c r="X804" s="413"/>
      <c r="Y804" s="413"/>
      <c r="Z804" s="413"/>
      <c r="AA804" s="413"/>
      <c r="AB804" s="413"/>
      <c r="AC804" s="413"/>
      <c r="AD804" s="413"/>
      <c r="AE804" s="413"/>
      <c r="AF804" s="413"/>
      <c r="AG804" s="413"/>
    </row>
    <row r="805" spans="1:33" ht="11.25" customHeight="1">
      <c r="A805" s="413"/>
      <c r="B805" s="413"/>
      <c r="C805" s="413"/>
      <c r="D805" s="413"/>
      <c r="E805" s="413"/>
      <c r="F805" s="413"/>
      <c r="G805" s="413"/>
      <c r="H805" s="413"/>
      <c r="I805" s="413"/>
      <c r="J805" s="413"/>
      <c r="K805" s="413"/>
      <c r="L805" s="413"/>
      <c r="M805" s="413"/>
      <c r="N805" s="413"/>
      <c r="O805" s="413"/>
      <c r="P805" s="413"/>
      <c r="Q805" s="413"/>
      <c r="R805" s="413"/>
      <c r="S805" s="413"/>
      <c r="T805" s="413"/>
      <c r="U805" s="413"/>
      <c r="V805" s="413"/>
      <c r="W805" s="413"/>
      <c r="X805" s="413"/>
      <c r="Y805" s="413"/>
      <c r="Z805" s="413"/>
      <c r="AA805" s="413"/>
      <c r="AB805" s="413"/>
      <c r="AC805" s="413"/>
      <c r="AD805" s="413"/>
      <c r="AE805" s="413"/>
      <c r="AF805" s="413"/>
      <c r="AG805" s="413"/>
    </row>
    <row r="806" spans="1:33" ht="11.25" customHeight="1">
      <c r="A806" s="413"/>
      <c r="B806" s="413"/>
      <c r="C806" s="413"/>
      <c r="D806" s="413"/>
      <c r="E806" s="413"/>
      <c r="F806" s="413"/>
      <c r="G806" s="413"/>
      <c r="H806" s="413"/>
      <c r="I806" s="413"/>
      <c r="J806" s="413"/>
      <c r="K806" s="413"/>
      <c r="L806" s="413"/>
      <c r="M806" s="413"/>
      <c r="N806" s="413"/>
      <c r="O806" s="413"/>
      <c r="P806" s="413"/>
      <c r="Q806" s="413"/>
      <c r="R806" s="413"/>
      <c r="S806" s="413"/>
      <c r="T806" s="413"/>
      <c r="U806" s="413"/>
      <c r="V806" s="413"/>
      <c r="W806" s="413"/>
      <c r="X806" s="413"/>
      <c r="Y806" s="413"/>
      <c r="Z806" s="413"/>
      <c r="AA806" s="413"/>
      <c r="AB806" s="413"/>
      <c r="AC806" s="413"/>
      <c r="AD806" s="413"/>
      <c r="AE806" s="413"/>
      <c r="AF806" s="413"/>
      <c r="AG806" s="413"/>
    </row>
    <row r="807" spans="1:33" ht="11.25" customHeight="1">
      <c r="A807" s="413"/>
      <c r="B807" s="413"/>
      <c r="C807" s="413"/>
      <c r="D807" s="413"/>
      <c r="E807" s="413"/>
      <c r="F807" s="413"/>
      <c r="G807" s="413"/>
      <c r="H807" s="413"/>
      <c r="I807" s="413"/>
      <c r="J807" s="413"/>
      <c r="K807" s="413"/>
      <c r="L807" s="413"/>
      <c r="M807" s="413"/>
      <c r="N807" s="413"/>
      <c r="O807" s="413"/>
      <c r="P807" s="413"/>
      <c r="Q807" s="413"/>
      <c r="R807" s="413"/>
      <c r="S807" s="413"/>
      <c r="T807" s="413"/>
      <c r="U807" s="413"/>
      <c r="V807" s="413"/>
      <c r="W807" s="413"/>
      <c r="X807" s="413"/>
      <c r="Y807" s="413"/>
      <c r="Z807" s="413"/>
      <c r="AA807" s="413"/>
      <c r="AB807" s="413"/>
      <c r="AC807" s="413"/>
      <c r="AD807" s="413"/>
      <c r="AE807" s="413"/>
      <c r="AF807" s="413"/>
      <c r="AG807" s="413"/>
    </row>
    <row r="808" spans="1:33" ht="11.25" customHeight="1">
      <c r="A808" s="413"/>
      <c r="B808" s="413"/>
      <c r="C808" s="413"/>
      <c r="D808" s="413"/>
      <c r="E808" s="413"/>
      <c r="F808" s="413"/>
      <c r="G808" s="413"/>
      <c r="H808" s="413"/>
      <c r="I808" s="413"/>
      <c r="J808" s="413"/>
      <c r="K808" s="413"/>
      <c r="L808" s="413"/>
      <c r="M808" s="413"/>
      <c r="N808" s="413"/>
      <c r="O808" s="413"/>
      <c r="P808" s="413"/>
      <c r="Q808" s="413"/>
      <c r="R808" s="413"/>
      <c r="S808" s="413"/>
      <c r="T808" s="413"/>
      <c r="U808" s="413"/>
      <c r="V808" s="413"/>
      <c r="W808" s="413"/>
      <c r="X808" s="413"/>
      <c r="Y808" s="413"/>
      <c r="Z808" s="413"/>
      <c r="AA808" s="413"/>
      <c r="AB808" s="413"/>
      <c r="AC808" s="413"/>
      <c r="AD808" s="413"/>
      <c r="AE808" s="413"/>
      <c r="AF808" s="413"/>
      <c r="AG808" s="413"/>
    </row>
    <row r="809" spans="1:33" ht="11.25" customHeight="1">
      <c r="A809" s="413"/>
      <c r="B809" s="413"/>
      <c r="C809" s="413"/>
      <c r="D809" s="413"/>
      <c r="E809" s="413"/>
      <c r="F809" s="413"/>
      <c r="G809" s="413"/>
      <c r="H809" s="413"/>
      <c r="I809" s="413"/>
      <c r="J809" s="413"/>
      <c r="K809" s="413"/>
      <c r="L809" s="413"/>
      <c r="M809" s="413"/>
      <c r="N809" s="413"/>
      <c r="O809" s="413"/>
      <c r="P809" s="413"/>
      <c r="Q809" s="413"/>
      <c r="R809" s="413"/>
      <c r="S809" s="413"/>
      <c r="T809" s="413"/>
      <c r="U809" s="413"/>
      <c r="V809" s="413"/>
      <c r="W809" s="413"/>
      <c r="X809" s="413"/>
      <c r="Y809" s="413"/>
      <c r="Z809" s="413"/>
      <c r="AA809" s="413"/>
      <c r="AB809" s="413"/>
      <c r="AC809" s="413"/>
      <c r="AD809" s="413"/>
      <c r="AE809" s="413"/>
      <c r="AF809" s="413"/>
      <c r="AG809" s="413"/>
    </row>
    <row r="810" spans="1:33" ht="11.25" customHeight="1">
      <c r="A810" s="413"/>
      <c r="B810" s="413"/>
      <c r="C810" s="413"/>
      <c r="D810" s="413"/>
      <c r="E810" s="413"/>
      <c r="F810" s="413"/>
      <c r="G810" s="413"/>
      <c r="H810" s="413"/>
      <c r="I810" s="413"/>
      <c r="J810" s="413"/>
      <c r="K810" s="413"/>
      <c r="L810" s="413"/>
      <c r="M810" s="413"/>
      <c r="N810" s="413"/>
      <c r="O810" s="413"/>
      <c r="P810" s="413"/>
      <c r="Q810" s="413"/>
      <c r="R810" s="413"/>
      <c r="S810" s="413"/>
      <c r="T810" s="413"/>
      <c r="U810" s="413"/>
      <c r="V810" s="413"/>
      <c r="W810" s="413"/>
      <c r="X810" s="413"/>
      <c r="Y810" s="413"/>
      <c r="Z810" s="413"/>
      <c r="AA810" s="413"/>
      <c r="AB810" s="413"/>
      <c r="AC810" s="413"/>
      <c r="AD810" s="413"/>
      <c r="AE810" s="413"/>
      <c r="AF810" s="413"/>
      <c r="AG810" s="413"/>
    </row>
    <row r="811" spans="1:33" ht="11.25" customHeight="1">
      <c r="A811" s="413"/>
      <c r="B811" s="413"/>
      <c r="C811" s="413"/>
      <c r="D811" s="413"/>
      <c r="E811" s="413"/>
      <c r="F811" s="413"/>
      <c r="G811" s="413"/>
      <c r="H811" s="413"/>
      <c r="I811" s="413"/>
      <c r="J811" s="413"/>
      <c r="K811" s="413"/>
      <c r="L811" s="413"/>
      <c r="M811" s="413"/>
      <c r="N811" s="413"/>
      <c r="O811" s="413"/>
      <c r="P811" s="413"/>
      <c r="Q811" s="413"/>
      <c r="R811" s="413"/>
      <c r="S811" s="413"/>
      <c r="T811" s="413"/>
      <c r="U811" s="413"/>
      <c r="V811" s="413"/>
      <c r="W811" s="413"/>
      <c r="X811" s="413"/>
      <c r="Y811" s="413"/>
      <c r="Z811" s="413"/>
      <c r="AA811" s="413"/>
      <c r="AB811" s="413"/>
      <c r="AC811" s="413"/>
      <c r="AD811" s="413"/>
      <c r="AE811" s="413"/>
      <c r="AF811" s="413"/>
      <c r="AG811" s="413"/>
    </row>
    <row r="812" spans="1:33" ht="11.25" customHeight="1">
      <c r="A812" s="413"/>
      <c r="B812" s="413"/>
      <c r="C812" s="413"/>
      <c r="D812" s="413"/>
      <c r="E812" s="413"/>
      <c r="F812" s="413"/>
      <c r="G812" s="413"/>
      <c r="H812" s="413"/>
      <c r="I812" s="413"/>
      <c r="J812" s="413"/>
      <c r="K812" s="413"/>
      <c r="L812" s="413"/>
      <c r="M812" s="413"/>
      <c r="N812" s="413"/>
      <c r="O812" s="413"/>
      <c r="P812" s="413"/>
      <c r="Q812" s="413"/>
      <c r="R812" s="413"/>
      <c r="S812" s="413"/>
      <c r="T812" s="413"/>
      <c r="U812" s="413"/>
      <c r="V812" s="413"/>
      <c r="W812" s="413"/>
      <c r="X812" s="413"/>
      <c r="Y812" s="413"/>
      <c r="Z812" s="413"/>
      <c r="AA812" s="413"/>
      <c r="AB812" s="413"/>
      <c r="AC812" s="413"/>
      <c r="AD812" s="413"/>
      <c r="AE812" s="413"/>
      <c r="AF812" s="413"/>
      <c r="AG812" s="413"/>
    </row>
    <row r="813" spans="1:33" ht="11.25" customHeight="1">
      <c r="A813" s="413"/>
      <c r="B813" s="413"/>
      <c r="C813" s="413"/>
      <c r="D813" s="413"/>
      <c r="E813" s="413"/>
      <c r="F813" s="413"/>
      <c r="G813" s="413"/>
      <c r="H813" s="413"/>
      <c r="I813" s="413"/>
      <c r="J813" s="413"/>
      <c r="K813" s="413"/>
      <c r="L813" s="413"/>
      <c r="M813" s="413"/>
      <c r="N813" s="413"/>
      <c r="O813" s="413"/>
      <c r="P813" s="413"/>
      <c r="Q813" s="413"/>
      <c r="R813" s="413"/>
      <c r="S813" s="413"/>
      <c r="T813" s="413"/>
      <c r="U813" s="413"/>
      <c r="V813" s="413"/>
      <c r="W813" s="413"/>
      <c r="X813" s="413"/>
      <c r="Y813" s="413"/>
      <c r="Z813" s="413"/>
      <c r="AA813" s="413"/>
      <c r="AB813" s="413"/>
      <c r="AC813" s="413"/>
      <c r="AD813" s="413"/>
      <c r="AE813" s="413"/>
      <c r="AF813" s="413"/>
      <c r="AG813" s="413"/>
    </row>
    <row r="814" spans="1:33" ht="11.25" customHeight="1">
      <c r="A814" s="413"/>
      <c r="B814" s="413"/>
      <c r="C814" s="413"/>
      <c r="D814" s="413"/>
      <c r="E814" s="413"/>
      <c r="F814" s="413"/>
      <c r="G814" s="413"/>
      <c r="H814" s="413"/>
      <c r="I814" s="413"/>
      <c r="J814" s="413"/>
      <c r="K814" s="413"/>
      <c r="L814" s="413"/>
      <c r="M814" s="413"/>
      <c r="N814" s="413"/>
      <c r="O814" s="413"/>
      <c r="P814" s="413"/>
      <c r="Q814" s="413"/>
      <c r="R814" s="413"/>
      <c r="S814" s="413"/>
      <c r="T814" s="413"/>
      <c r="U814" s="413"/>
      <c r="V814" s="413"/>
      <c r="W814" s="413"/>
      <c r="X814" s="413"/>
      <c r="Y814" s="413"/>
      <c r="Z814" s="413"/>
      <c r="AA814" s="413"/>
      <c r="AB814" s="413"/>
      <c r="AC814" s="413"/>
      <c r="AD814" s="413"/>
      <c r="AE814" s="413"/>
      <c r="AF814" s="413"/>
      <c r="AG814" s="413"/>
    </row>
    <row r="815" spans="1:33" ht="11.25" customHeight="1">
      <c r="A815" s="413"/>
      <c r="B815" s="413"/>
      <c r="C815" s="413"/>
      <c r="D815" s="413"/>
      <c r="E815" s="413"/>
      <c r="F815" s="413"/>
      <c r="G815" s="413"/>
      <c r="H815" s="413"/>
      <c r="I815" s="413"/>
      <c r="J815" s="413"/>
      <c r="K815" s="413"/>
      <c r="L815" s="413"/>
      <c r="M815" s="413"/>
      <c r="N815" s="413"/>
      <c r="O815" s="413"/>
      <c r="P815" s="413"/>
      <c r="Q815" s="413"/>
      <c r="R815" s="413"/>
      <c r="S815" s="413"/>
      <c r="T815" s="413"/>
      <c r="U815" s="413"/>
      <c r="V815" s="413"/>
      <c r="W815" s="413"/>
      <c r="X815" s="413"/>
      <c r="Y815" s="413"/>
      <c r="Z815" s="413"/>
      <c r="AA815" s="413"/>
      <c r="AB815" s="413"/>
      <c r="AC815" s="413"/>
      <c r="AD815" s="413"/>
      <c r="AE815" s="413"/>
      <c r="AF815" s="413"/>
      <c r="AG815" s="413"/>
    </row>
    <row r="816" spans="1:33" ht="11.25" customHeight="1">
      <c r="A816" s="413"/>
      <c r="B816" s="413"/>
      <c r="C816" s="413"/>
      <c r="D816" s="413"/>
      <c r="E816" s="413"/>
      <c r="F816" s="413"/>
      <c r="G816" s="413"/>
      <c r="H816" s="413"/>
      <c r="I816" s="413"/>
      <c r="J816" s="413"/>
      <c r="K816" s="413"/>
      <c r="L816" s="413"/>
      <c r="M816" s="413"/>
      <c r="N816" s="413"/>
      <c r="O816" s="413"/>
      <c r="P816" s="413"/>
      <c r="Q816" s="413"/>
      <c r="R816" s="413"/>
      <c r="S816" s="413"/>
      <c r="T816" s="413"/>
      <c r="U816" s="413"/>
      <c r="V816" s="413"/>
      <c r="W816" s="413"/>
      <c r="X816" s="413"/>
      <c r="Y816" s="413"/>
      <c r="Z816" s="413"/>
      <c r="AA816" s="413"/>
      <c r="AB816" s="413"/>
      <c r="AC816" s="413"/>
      <c r="AD816" s="413"/>
      <c r="AE816" s="413"/>
      <c r="AF816" s="413"/>
      <c r="AG816" s="413"/>
    </row>
    <row r="817" spans="1:33" ht="11.25" customHeight="1">
      <c r="A817" s="413"/>
      <c r="B817" s="413"/>
      <c r="C817" s="413"/>
      <c r="D817" s="413"/>
      <c r="E817" s="413"/>
      <c r="F817" s="413"/>
      <c r="G817" s="413"/>
      <c r="H817" s="413"/>
      <c r="I817" s="413"/>
      <c r="J817" s="413"/>
      <c r="K817" s="413"/>
      <c r="L817" s="413"/>
      <c r="M817" s="413"/>
      <c r="N817" s="413"/>
      <c r="O817" s="413"/>
      <c r="P817" s="413"/>
      <c r="Q817" s="413"/>
      <c r="R817" s="413"/>
      <c r="S817" s="413"/>
      <c r="T817" s="413"/>
      <c r="U817" s="413"/>
      <c r="V817" s="413"/>
      <c r="W817" s="413"/>
      <c r="X817" s="413"/>
      <c r="Y817" s="413"/>
      <c r="Z817" s="413"/>
      <c r="AA817" s="413"/>
      <c r="AB817" s="413"/>
      <c r="AC817" s="413"/>
      <c r="AD817" s="413"/>
      <c r="AE817" s="413"/>
      <c r="AF817" s="413"/>
      <c r="AG817" s="413"/>
    </row>
    <row r="818" spans="1:33" ht="11.25" customHeight="1">
      <c r="A818" s="413"/>
      <c r="B818" s="413"/>
      <c r="C818" s="413"/>
      <c r="D818" s="413"/>
      <c r="E818" s="413"/>
      <c r="F818" s="413"/>
      <c r="G818" s="413"/>
      <c r="H818" s="413"/>
      <c r="I818" s="413"/>
      <c r="J818" s="413"/>
      <c r="K818" s="413"/>
      <c r="L818" s="413"/>
      <c r="M818" s="413"/>
      <c r="N818" s="413"/>
      <c r="O818" s="413"/>
      <c r="P818" s="413"/>
      <c r="Q818" s="413"/>
      <c r="R818" s="413"/>
      <c r="S818" s="413"/>
      <c r="T818" s="413"/>
      <c r="U818" s="413"/>
      <c r="V818" s="413"/>
      <c r="W818" s="413"/>
      <c r="X818" s="413"/>
      <c r="Y818" s="413"/>
      <c r="Z818" s="413"/>
      <c r="AA818" s="413"/>
      <c r="AB818" s="413"/>
      <c r="AC818" s="413"/>
      <c r="AD818" s="413"/>
      <c r="AE818" s="413"/>
      <c r="AF818" s="413"/>
      <c r="AG818" s="413"/>
    </row>
    <row r="819" spans="1:33" ht="11.25" customHeight="1">
      <c r="A819" s="413"/>
      <c r="B819" s="413"/>
      <c r="C819" s="413"/>
      <c r="D819" s="413"/>
      <c r="E819" s="413"/>
      <c r="F819" s="413"/>
      <c r="G819" s="413"/>
      <c r="H819" s="413"/>
      <c r="I819" s="413"/>
      <c r="J819" s="413"/>
      <c r="K819" s="413"/>
      <c r="L819" s="413"/>
      <c r="M819" s="413"/>
      <c r="N819" s="413"/>
      <c r="O819" s="413"/>
      <c r="P819" s="413"/>
      <c r="Q819" s="413"/>
      <c r="R819" s="413"/>
      <c r="S819" s="413"/>
      <c r="T819" s="413"/>
      <c r="U819" s="413"/>
      <c r="V819" s="413"/>
      <c r="W819" s="413"/>
      <c r="X819" s="413"/>
      <c r="Y819" s="413"/>
      <c r="Z819" s="413"/>
      <c r="AA819" s="413"/>
      <c r="AB819" s="413"/>
      <c r="AC819" s="413"/>
      <c r="AD819" s="413"/>
      <c r="AE819" s="413"/>
      <c r="AF819" s="413"/>
      <c r="AG819" s="413"/>
    </row>
    <row r="820" spans="1:33" ht="11.25" customHeight="1">
      <c r="A820" s="413"/>
      <c r="B820" s="413"/>
      <c r="C820" s="413"/>
      <c r="D820" s="413"/>
      <c r="E820" s="413"/>
      <c r="F820" s="413"/>
      <c r="G820" s="413"/>
      <c r="H820" s="413"/>
      <c r="I820" s="413"/>
      <c r="J820" s="413"/>
      <c r="K820" s="413"/>
      <c r="L820" s="413"/>
      <c r="M820" s="413"/>
      <c r="N820" s="413"/>
      <c r="O820" s="413"/>
      <c r="P820" s="413"/>
      <c r="Q820" s="413"/>
      <c r="R820" s="413"/>
      <c r="S820" s="413"/>
      <c r="T820" s="413"/>
      <c r="U820" s="413"/>
      <c r="V820" s="413"/>
      <c r="W820" s="413"/>
      <c r="X820" s="413"/>
      <c r="Y820" s="413"/>
      <c r="Z820" s="413"/>
      <c r="AA820" s="413"/>
      <c r="AB820" s="413"/>
      <c r="AC820" s="413"/>
      <c r="AD820" s="413"/>
      <c r="AE820" s="413"/>
      <c r="AF820" s="413"/>
      <c r="AG820" s="413"/>
    </row>
    <row r="821" spans="1:33" ht="11.25" customHeight="1">
      <c r="A821" s="413"/>
      <c r="B821" s="413"/>
      <c r="C821" s="413"/>
      <c r="D821" s="413"/>
      <c r="E821" s="413"/>
      <c r="F821" s="413"/>
      <c r="G821" s="413"/>
      <c r="H821" s="413"/>
      <c r="I821" s="413"/>
      <c r="J821" s="413"/>
      <c r="K821" s="413"/>
      <c r="L821" s="413"/>
      <c r="M821" s="413"/>
      <c r="N821" s="413"/>
      <c r="O821" s="413"/>
      <c r="P821" s="413"/>
      <c r="Q821" s="413"/>
      <c r="R821" s="413"/>
      <c r="S821" s="413"/>
      <c r="T821" s="413"/>
      <c r="U821" s="413"/>
      <c r="V821" s="413"/>
      <c r="W821" s="413"/>
      <c r="X821" s="413"/>
      <c r="Y821" s="413"/>
      <c r="Z821" s="413"/>
      <c r="AA821" s="413"/>
      <c r="AB821" s="413"/>
      <c r="AC821" s="413"/>
      <c r="AD821" s="413"/>
      <c r="AE821" s="413"/>
      <c r="AF821" s="413"/>
      <c r="AG821" s="413"/>
    </row>
    <row r="822" spans="1:33" ht="11.25" customHeight="1">
      <c r="A822" s="413"/>
      <c r="B822" s="413"/>
      <c r="C822" s="413"/>
      <c r="D822" s="413"/>
      <c r="E822" s="413"/>
      <c r="F822" s="413"/>
      <c r="G822" s="413"/>
      <c r="H822" s="413"/>
      <c r="I822" s="413"/>
      <c r="J822" s="413"/>
      <c r="K822" s="413"/>
      <c r="L822" s="413"/>
      <c r="M822" s="413"/>
      <c r="N822" s="413"/>
      <c r="O822" s="413"/>
      <c r="P822" s="413"/>
      <c r="Q822" s="413"/>
      <c r="R822" s="413"/>
      <c r="S822" s="413"/>
      <c r="T822" s="413"/>
      <c r="U822" s="413"/>
      <c r="V822" s="413"/>
      <c r="W822" s="413"/>
      <c r="X822" s="413"/>
      <c r="Y822" s="413"/>
      <c r="Z822" s="413"/>
      <c r="AA822" s="413"/>
      <c r="AB822" s="413"/>
      <c r="AC822" s="413"/>
      <c r="AD822" s="413"/>
      <c r="AE822" s="413"/>
      <c r="AF822" s="413"/>
      <c r="AG822" s="413"/>
    </row>
    <row r="823" spans="1:33" ht="11.25" customHeight="1">
      <c r="A823" s="413"/>
      <c r="B823" s="413"/>
      <c r="C823" s="413"/>
      <c r="D823" s="413"/>
      <c r="E823" s="413"/>
      <c r="F823" s="413"/>
      <c r="G823" s="413"/>
      <c r="H823" s="413"/>
      <c r="I823" s="413"/>
      <c r="J823" s="413"/>
      <c r="K823" s="413"/>
      <c r="L823" s="413"/>
      <c r="M823" s="413"/>
      <c r="N823" s="413"/>
      <c r="O823" s="413"/>
      <c r="P823" s="413"/>
      <c r="Q823" s="413"/>
      <c r="R823" s="413"/>
      <c r="S823" s="413"/>
      <c r="T823" s="413"/>
      <c r="U823" s="413"/>
      <c r="V823" s="413"/>
      <c r="W823" s="413"/>
      <c r="X823" s="413"/>
      <c r="Y823" s="413"/>
      <c r="Z823" s="413"/>
      <c r="AA823" s="413"/>
      <c r="AB823" s="413"/>
      <c r="AC823" s="413"/>
      <c r="AD823" s="413"/>
      <c r="AE823" s="413"/>
      <c r="AF823" s="413"/>
      <c r="AG823" s="413"/>
    </row>
    <row r="824" spans="1:33" ht="11.25" customHeight="1">
      <c r="A824" s="413"/>
      <c r="B824" s="413"/>
      <c r="C824" s="413"/>
      <c r="D824" s="413"/>
      <c r="E824" s="413"/>
      <c r="F824" s="413"/>
      <c r="G824" s="413"/>
      <c r="H824" s="413"/>
      <c r="I824" s="413"/>
      <c r="J824" s="413"/>
      <c r="K824" s="413"/>
      <c r="L824" s="413"/>
      <c r="M824" s="413"/>
      <c r="N824" s="413"/>
      <c r="O824" s="413"/>
      <c r="P824" s="413"/>
      <c r="Q824" s="413"/>
      <c r="R824" s="413"/>
      <c r="S824" s="413"/>
      <c r="T824" s="413"/>
      <c r="U824" s="413"/>
      <c r="V824" s="413"/>
      <c r="W824" s="413"/>
      <c r="X824" s="413"/>
      <c r="Y824" s="413"/>
      <c r="Z824" s="413"/>
      <c r="AA824" s="413"/>
      <c r="AB824" s="413"/>
      <c r="AC824" s="413"/>
      <c r="AD824" s="413"/>
      <c r="AE824" s="413"/>
      <c r="AF824" s="413"/>
      <c r="AG824" s="413"/>
    </row>
    <row r="825" spans="1:33" ht="11.25" customHeight="1">
      <c r="A825" s="413"/>
      <c r="B825" s="413"/>
      <c r="C825" s="413"/>
      <c r="D825" s="413"/>
      <c r="E825" s="413"/>
      <c r="F825" s="413"/>
      <c r="G825" s="413"/>
      <c r="H825" s="413"/>
      <c r="I825" s="413"/>
      <c r="J825" s="413"/>
      <c r="K825" s="413"/>
      <c r="L825" s="413"/>
      <c r="M825" s="413"/>
      <c r="N825" s="413"/>
      <c r="O825" s="413"/>
      <c r="P825" s="413"/>
      <c r="Q825" s="413"/>
      <c r="R825" s="413"/>
      <c r="S825" s="413"/>
      <c r="T825" s="413"/>
      <c r="U825" s="413"/>
      <c r="V825" s="413"/>
      <c r="W825" s="413"/>
      <c r="X825" s="413"/>
      <c r="Y825" s="413"/>
      <c r="Z825" s="413"/>
      <c r="AA825" s="413"/>
      <c r="AB825" s="413"/>
      <c r="AC825" s="413"/>
      <c r="AD825" s="413"/>
      <c r="AE825" s="413"/>
      <c r="AF825" s="413"/>
      <c r="AG825" s="413"/>
    </row>
    <row r="826" spans="1:33" ht="11.25" customHeight="1">
      <c r="A826" s="413"/>
      <c r="B826" s="413"/>
      <c r="C826" s="413"/>
      <c r="D826" s="413"/>
      <c r="E826" s="413"/>
      <c r="F826" s="413"/>
      <c r="G826" s="413"/>
      <c r="H826" s="413"/>
      <c r="I826" s="413"/>
      <c r="J826" s="413"/>
      <c r="K826" s="413"/>
      <c r="L826" s="413"/>
      <c r="M826" s="413"/>
      <c r="N826" s="413"/>
      <c r="O826" s="413"/>
      <c r="P826" s="413"/>
      <c r="Q826" s="413"/>
      <c r="R826" s="413"/>
      <c r="S826" s="413"/>
      <c r="T826" s="413"/>
      <c r="U826" s="413"/>
      <c r="V826" s="413"/>
      <c r="W826" s="413"/>
      <c r="X826" s="413"/>
      <c r="Y826" s="413"/>
      <c r="Z826" s="413"/>
      <c r="AA826" s="413"/>
      <c r="AB826" s="413"/>
      <c r="AC826" s="413"/>
      <c r="AD826" s="413"/>
      <c r="AE826" s="413"/>
      <c r="AF826" s="413"/>
      <c r="AG826" s="413"/>
    </row>
    <row r="827" spans="1:33" ht="11.25" customHeight="1">
      <c r="A827" s="413"/>
      <c r="B827" s="413"/>
      <c r="C827" s="413"/>
      <c r="D827" s="413"/>
      <c r="E827" s="413"/>
      <c r="F827" s="413"/>
      <c r="G827" s="413"/>
      <c r="H827" s="413"/>
      <c r="I827" s="413"/>
      <c r="J827" s="413"/>
      <c r="K827" s="413"/>
      <c r="L827" s="413"/>
      <c r="M827" s="413"/>
      <c r="N827" s="413"/>
      <c r="O827" s="413"/>
      <c r="P827" s="413"/>
      <c r="Q827" s="413"/>
      <c r="R827" s="413"/>
      <c r="S827" s="413"/>
      <c r="T827" s="413"/>
      <c r="U827" s="413"/>
      <c r="V827" s="413"/>
      <c r="W827" s="413"/>
      <c r="X827" s="413"/>
      <c r="Y827" s="413"/>
      <c r="Z827" s="413"/>
      <c r="AA827" s="413"/>
      <c r="AB827" s="413"/>
      <c r="AC827" s="413"/>
      <c r="AD827" s="413"/>
      <c r="AE827" s="413"/>
      <c r="AF827" s="413"/>
      <c r="AG827" s="413"/>
    </row>
    <row r="828" spans="1:33" ht="11.25" customHeight="1">
      <c r="A828" s="413"/>
      <c r="B828" s="413"/>
      <c r="C828" s="413"/>
      <c r="D828" s="413"/>
      <c r="E828" s="413"/>
      <c r="F828" s="413"/>
      <c r="G828" s="413"/>
      <c r="H828" s="413"/>
      <c r="I828" s="413"/>
      <c r="J828" s="413"/>
      <c r="K828" s="413"/>
      <c r="L828" s="413"/>
      <c r="M828" s="413"/>
      <c r="N828" s="413"/>
      <c r="O828" s="413"/>
      <c r="P828" s="413"/>
      <c r="Q828" s="413"/>
      <c r="R828" s="413"/>
      <c r="S828" s="413"/>
      <c r="T828" s="413"/>
      <c r="U828" s="413"/>
      <c r="V828" s="413"/>
      <c r="W828" s="413"/>
      <c r="X828" s="413"/>
      <c r="Y828" s="413"/>
      <c r="Z828" s="413"/>
      <c r="AA828" s="413"/>
      <c r="AB828" s="413"/>
      <c r="AC828" s="413"/>
      <c r="AD828" s="413"/>
      <c r="AE828" s="413"/>
      <c r="AF828" s="413"/>
      <c r="AG828" s="413"/>
    </row>
    <row r="829" spans="1:33" ht="11.25" customHeight="1">
      <c r="A829" s="413"/>
      <c r="B829" s="413"/>
      <c r="C829" s="413"/>
      <c r="D829" s="413"/>
      <c r="E829" s="413"/>
      <c r="F829" s="413"/>
      <c r="G829" s="413"/>
      <c r="H829" s="413"/>
      <c r="I829" s="413"/>
      <c r="J829" s="413"/>
      <c r="K829" s="413"/>
      <c r="L829" s="413"/>
      <c r="M829" s="413"/>
      <c r="N829" s="413"/>
      <c r="O829" s="413"/>
      <c r="P829" s="413"/>
      <c r="Q829" s="413"/>
      <c r="R829" s="413"/>
      <c r="S829" s="413"/>
      <c r="T829" s="413"/>
      <c r="U829" s="413"/>
      <c r="V829" s="413"/>
      <c r="W829" s="413"/>
      <c r="X829" s="413"/>
      <c r="Y829" s="413"/>
      <c r="Z829" s="413"/>
      <c r="AA829" s="413"/>
      <c r="AB829" s="413"/>
      <c r="AC829" s="413"/>
      <c r="AD829" s="413"/>
      <c r="AE829" s="413"/>
      <c r="AF829" s="413"/>
      <c r="AG829" s="413"/>
    </row>
    <row r="830" spans="1:33" ht="11.25" customHeight="1">
      <c r="A830" s="413"/>
      <c r="B830" s="413"/>
      <c r="C830" s="413"/>
      <c r="D830" s="413"/>
      <c r="E830" s="413"/>
      <c r="F830" s="413"/>
      <c r="G830" s="413"/>
      <c r="H830" s="413"/>
      <c r="I830" s="413"/>
      <c r="J830" s="413"/>
      <c r="K830" s="413"/>
      <c r="L830" s="413"/>
      <c r="M830" s="413"/>
      <c r="N830" s="413"/>
      <c r="O830" s="413"/>
      <c r="P830" s="413"/>
      <c r="Q830" s="413"/>
      <c r="R830" s="413"/>
      <c r="S830" s="413"/>
      <c r="T830" s="413"/>
      <c r="U830" s="413"/>
      <c r="V830" s="413"/>
      <c r="W830" s="413"/>
      <c r="X830" s="413"/>
      <c r="Y830" s="413"/>
      <c r="Z830" s="413"/>
      <c r="AA830" s="413"/>
      <c r="AB830" s="413"/>
      <c r="AC830" s="413"/>
      <c r="AD830" s="413"/>
      <c r="AE830" s="413"/>
      <c r="AF830" s="413"/>
      <c r="AG830" s="413"/>
    </row>
    <row r="831" spans="1:33" ht="11.25" customHeight="1">
      <c r="A831" s="413"/>
      <c r="B831" s="413"/>
      <c r="C831" s="413"/>
      <c r="D831" s="413"/>
      <c r="E831" s="413"/>
      <c r="F831" s="413"/>
      <c r="G831" s="413"/>
      <c r="H831" s="413"/>
      <c r="I831" s="413"/>
      <c r="J831" s="413"/>
      <c r="K831" s="413"/>
      <c r="L831" s="413"/>
      <c r="M831" s="413"/>
      <c r="N831" s="413"/>
      <c r="O831" s="413"/>
      <c r="P831" s="413"/>
      <c r="Q831" s="413"/>
      <c r="R831" s="413"/>
      <c r="S831" s="413"/>
      <c r="T831" s="413"/>
      <c r="U831" s="413"/>
      <c r="V831" s="413"/>
      <c r="W831" s="413"/>
      <c r="X831" s="413"/>
      <c r="Y831" s="413"/>
      <c r="Z831" s="413"/>
      <c r="AA831" s="413"/>
      <c r="AB831" s="413"/>
      <c r="AC831" s="413"/>
      <c r="AD831" s="413"/>
      <c r="AE831" s="413"/>
      <c r="AF831" s="413"/>
      <c r="AG831" s="413"/>
    </row>
    <row r="832" spans="1:33" ht="11.25" customHeight="1">
      <c r="A832" s="413"/>
      <c r="B832" s="413"/>
      <c r="C832" s="413"/>
      <c r="D832" s="413"/>
      <c r="E832" s="413"/>
      <c r="F832" s="413"/>
      <c r="G832" s="413"/>
      <c r="H832" s="413"/>
      <c r="I832" s="413"/>
      <c r="J832" s="413"/>
      <c r="K832" s="413"/>
      <c r="L832" s="413"/>
      <c r="M832" s="413"/>
      <c r="N832" s="413"/>
      <c r="O832" s="413"/>
      <c r="P832" s="413"/>
      <c r="Q832" s="413"/>
      <c r="R832" s="413"/>
      <c r="S832" s="413"/>
      <c r="T832" s="413"/>
      <c r="U832" s="413"/>
      <c r="V832" s="413"/>
      <c r="W832" s="413"/>
      <c r="X832" s="413"/>
      <c r="Y832" s="413"/>
      <c r="Z832" s="413"/>
      <c r="AA832" s="413"/>
      <c r="AB832" s="413"/>
      <c r="AC832" s="413"/>
      <c r="AD832" s="413"/>
      <c r="AE832" s="413"/>
      <c r="AF832" s="413"/>
      <c r="AG832" s="413"/>
    </row>
    <row r="833" spans="1:33" ht="11.25" customHeight="1">
      <c r="A833" s="413"/>
      <c r="B833" s="413"/>
      <c r="C833" s="413"/>
      <c r="D833" s="413"/>
      <c r="E833" s="413"/>
      <c r="F833" s="413"/>
      <c r="G833" s="413"/>
      <c r="H833" s="413"/>
      <c r="I833" s="413"/>
      <c r="J833" s="413"/>
      <c r="K833" s="413"/>
      <c r="L833" s="413"/>
      <c r="M833" s="413"/>
      <c r="N833" s="413"/>
      <c r="O833" s="413"/>
      <c r="P833" s="413"/>
      <c r="Q833" s="413"/>
      <c r="R833" s="413"/>
      <c r="S833" s="413"/>
      <c r="T833" s="413"/>
      <c r="U833" s="413"/>
      <c r="V833" s="413"/>
      <c r="W833" s="413"/>
      <c r="X833" s="413"/>
      <c r="Y833" s="413"/>
      <c r="Z833" s="413"/>
      <c r="AA833" s="413"/>
      <c r="AB833" s="413"/>
      <c r="AC833" s="413"/>
      <c r="AD833" s="413"/>
      <c r="AE833" s="413"/>
      <c r="AF833" s="413"/>
      <c r="AG833" s="413"/>
    </row>
    <row r="834" spans="1:33" ht="11.25" customHeight="1">
      <c r="A834" s="413"/>
      <c r="B834" s="413"/>
      <c r="C834" s="413"/>
      <c r="D834" s="413"/>
      <c r="E834" s="413"/>
      <c r="F834" s="413"/>
      <c r="G834" s="413"/>
      <c r="H834" s="413"/>
      <c r="I834" s="413"/>
      <c r="J834" s="413"/>
      <c r="K834" s="413"/>
      <c r="L834" s="413"/>
      <c r="M834" s="413"/>
      <c r="N834" s="413"/>
      <c r="O834" s="413"/>
      <c r="P834" s="413"/>
      <c r="Q834" s="413"/>
      <c r="R834" s="413"/>
      <c r="S834" s="413"/>
      <c r="T834" s="413"/>
      <c r="U834" s="413"/>
      <c r="V834" s="413"/>
      <c r="W834" s="413"/>
      <c r="X834" s="413"/>
      <c r="Y834" s="413"/>
      <c r="Z834" s="413"/>
      <c r="AA834" s="413"/>
      <c r="AB834" s="413"/>
      <c r="AC834" s="413"/>
      <c r="AD834" s="413"/>
      <c r="AE834" s="413"/>
      <c r="AF834" s="413"/>
      <c r="AG834" s="413"/>
    </row>
    <row r="835" spans="1:33" ht="11.25" customHeight="1">
      <c r="A835" s="413"/>
      <c r="B835" s="413"/>
      <c r="C835" s="413"/>
      <c r="D835" s="413"/>
      <c r="E835" s="413"/>
      <c r="F835" s="413"/>
      <c r="G835" s="413"/>
      <c r="H835" s="413"/>
      <c r="I835" s="413"/>
      <c r="J835" s="413"/>
      <c r="K835" s="413"/>
      <c r="L835" s="413"/>
      <c r="M835" s="413"/>
      <c r="N835" s="413"/>
      <c r="O835" s="413"/>
      <c r="P835" s="413"/>
      <c r="Q835" s="413"/>
      <c r="R835" s="413"/>
      <c r="S835" s="413"/>
      <c r="T835" s="413"/>
      <c r="U835" s="413"/>
      <c r="V835" s="413"/>
      <c r="W835" s="413"/>
      <c r="X835" s="413"/>
      <c r="Y835" s="413"/>
      <c r="Z835" s="413"/>
      <c r="AA835" s="413"/>
      <c r="AB835" s="413"/>
      <c r="AC835" s="413"/>
      <c r="AD835" s="413"/>
      <c r="AE835" s="413"/>
      <c r="AF835" s="413"/>
      <c r="AG835" s="413"/>
    </row>
    <row r="836" spans="1:33" ht="11.25" customHeight="1">
      <c r="A836" s="413"/>
      <c r="B836" s="413"/>
      <c r="C836" s="413"/>
      <c r="D836" s="413"/>
      <c r="E836" s="413"/>
      <c r="F836" s="413"/>
      <c r="G836" s="413"/>
      <c r="H836" s="413"/>
      <c r="I836" s="413"/>
      <c r="J836" s="413"/>
      <c r="K836" s="413"/>
      <c r="L836" s="413"/>
      <c r="M836" s="413"/>
      <c r="N836" s="413"/>
      <c r="O836" s="413"/>
      <c r="P836" s="413"/>
      <c r="Q836" s="413"/>
      <c r="R836" s="413"/>
      <c r="S836" s="413"/>
      <c r="T836" s="413"/>
      <c r="U836" s="413"/>
      <c r="V836" s="413"/>
      <c r="W836" s="413"/>
      <c r="X836" s="413"/>
      <c r="Y836" s="413"/>
      <c r="Z836" s="413"/>
      <c r="AA836" s="413"/>
      <c r="AB836" s="413"/>
      <c r="AC836" s="413"/>
      <c r="AD836" s="413"/>
      <c r="AE836" s="413"/>
      <c r="AF836" s="413"/>
      <c r="AG836" s="413"/>
    </row>
    <row r="837" spans="1:33" ht="11.25" customHeight="1">
      <c r="A837" s="413"/>
      <c r="B837" s="413"/>
      <c r="C837" s="413"/>
      <c r="D837" s="413"/>
      <c r="E837" s="413"/>
      <c r="F837" s="413"/>
      <c r="G837" s="413"/>
      <c r="H837" s="413"/>
      <c r="I837" s="413"/>
      <c r="J837" s="413"/>
      <c r="K837" s="413"/>
      <c r="L837" s="413"/>
      <c r="M837" s="413"/>
      <c r="N837" s="413"/>
      <c r="O837" s="413"/>
      <c r="P837" s="413"/>
      <c r="Q837" s="413"/>
      <c r="R837" s="413"/>
      <c r="S837" s="413"/>
      <c r="T837" s="413"/>
      <c r="U837" s="413"/>
      <c r="V837" s="413"/>
      <c r="W837" s="413"/>
      <c r="X837" s="413"/>
      <c r="Y837" s="413"/>
      <c r="Z837" s="413"/>
      <c r="AA837" s="413"/>
      <c r="AB837" s="413"/>
      <c r="AC837" s="413"/>
      <c r="AD837" s="413"/>
      <c r="AE837" s="413"/>
      <c r="AF837" s="413"/>
      <c r="AG837" s="413"/>
    </row>
    <row r="838" spans="1:33" ht="11.25" customHeight="1">
      <c r="A838" s="413"/>
      <c r="B838" s="413"/>
      <c r="C838" s="413"/>
      <c r="D838" s="413"/>
      <c r="E838" s="413"/>
      <c r="F838" s="413"/>
      <c r="G838" s="413"/>
      <c r="H838" s="413"/>
      <c r="I838" s="413"/>
      <c r="J838" s="413"/>
      <c r="K838" s="413"/>
      <c r="L838" s="413"/>
      <c r="M838" s="413"/>
      <c r="N838" s="413"/>
      <c r="O838" s="413"/>
      <c r="P838" s="413"/>
      <c r="Q838" s="413"/>
      <c r="R838" s="413"/>
      <c r="S838" s="413"/>
      <c r="T838" s="413"/>
      <c r="U838" s="413"/>
      <c r="V838" s="413"/>
      <c r="W838" s="413"/>
      <c r="X838" s="413"/>
      <c r="Y838" s="413"/>
      <c r="Z838" s="413"/>
      <c r="AA838" s="413"/>
      <c r="AB838" s="413"/>
      <c r="AC838" s="413"/>
      <c r="AD838" s="413"/>
      <c r="AE838" s="413"/>
      <c r="AF838" s="413"/>
      <c r="AG838" s="413"/>
    </row>
    <row r="839" spans="1:33" ht="11.25" customHeight="1">
      <c r="A839" s="413"/>
      <c r="B839" s="413"/>
      <c r="C839" s="413"/>
      <c r="D839" s="413"/>
      <c r="E839" s="413"/>
      <c r="F839" s="413"/>
      <c r="G839" s="413"/>
      <c r="H839" s="413"/>
      <c r="I839" s="413"/>
      <c r="J839" s="413"/>
      <c r="K839" s="413"/>
      <c r="L839" s="413"/>
      <c r="M839" s="413"/>
      <c r="N839" s="413"/>
      <c r="O839" s="413"/>
      <c r="P839" s="413"/>
      <c r="Q839" s="413"/>
      <c r="R839" s="413"/>
      <c r="S839" s="413"/>
      <c r="T839" s="413"/>
      <c r="U839" s="413"/>
      <c r="V839" s="413"/>
      <c r="W839" s="413"/>
      <c r="X839" s="413"/>
      <c r="Y839" s="413"/>
      <c r="Z839" s="413"/>
      <c r="AA839" s="413"/>
      <c r="AB839" s="413"/>
      <c r="AC839" s="413"/>
      <c r="AD839" s="413"/>
      <c r="AE839" s="413"/>
      <c r="AF839" s="413"/>
      <c r="AG839" s="413"/>
    </row>
    <row r="840" spans="1:33" ht="11.25" customHeight="1">
      <c r="A840" s="413"/>
      <c r="B840" s="413"/>
      <c r="C840" s="413"/>
      <c r="D840" s="413"/>
      <c r="E840" s="413"/>
      <c r="F840" s="413"/>
      <c r="G840" s="413"/>
      <c r="H840" s="413"/>
      <c r="I840" s="413"/>
      <c r="J840" s="413"/>
      <c r="K840" s="413"/>
      <c r="L840" s="413"/>
      <c r="M840" s="413"/>
      <c r="N840" s="413"/>
      <c r="O840" s="413"/>
      <c r="P840" s="413"/>
      <c r="Q840" s="413"/>
      <c r="R840" s="413"/>
      <c r="S840" s="413"/>
      <c r="T840" s="413"/>
      <c r="U840" s="413"/>
      <c r="V840" s="413"/>
      <c r="W840" s="413"/>
      <c r="X840" s="413"/>
      <c r="Y840" s="413"/>
      <c r="Z840" s="413"/>
      <c r="AA840" s="413"/>
      <c r="AB840" s="413"/>
      <c r="AC840" s="413"/>
      <c r="AD840" s="413"/>
      <c r="AE840" s="413"/>
      <c r="AF840" s="413"/>
      <c r="AG840" s="413"/>
    </row>
    <row r="841" spans="1:33" ht="11.25" customHeight="1">
      <c r="A841" s="413"/>
      <c r="B841" s="413"/>
      <c r="C841" s="413"/>
      <c r="D841" s="413"/>
      <c r="E841" s="413"/>
      <c r="F841" s="413"/>
      <c r="G841" s="413"/>
      <c r="H841" s="413"/>
      <c r="I841" s="413"/>
      <c r="J841" s="413"/>
      <c r="K841" s="413"/>
      <c r="L841" s="413"/>
      <c r="M841" s="413"/>
      <c r="N841" s="413"/>
      <c r="O841" s="413"/>
      <c r="P841" s="413"/>
      <c r="Q841" s="413"/>
      <c r="R841" s="413"/>
      <c r="S841" s="413"/>
      <c r="T841" s="413"/>
      <c r="U841" s="413"/>
      <c r="V841" s="413"/>
      <c r="W841" s="413"/>
      <c r="X841" s="413"/>
      <c r="Y841" s="413"/>
      <c r="Z841" s="413"/>
      <c r="AA841" s="413"/>
      <c r="AB841" s="413"/>
      <c r="AC841" s="413"/>
      <c r="AD841" s="413"/>
      <c r="AE841" s="413"/>
      <c r="AF841" s="413"/>
      <c r="AG841" s="413"/>
    </row>
    <row r="842" spans="1:33" ht="11.25" customHeight="1">
      <c r="A842" s="413"/>
      <c r="B842" s="413"/>
      <c r="C842" s="413"/>
      <c r="D842" s="413"/>
      <c r="E842" s="413"/>
      <c r="F842" s="413"/>
      <c r="G842" s="413"/>
      <c r="H842" s="413"/>
      <c r="I842" s="413"/>
      <c r="J842" s="413"/>
      <c r="K842" s="413"/>
      <c r="L842" s="413"/>
      <c r="M842" s="413"/>
      <c r="N842" s="413"/>
      <c r="O842" s="413"/>
      <c r="P842" s="413"/>
      <c r="Q842" s="413"/>
      <c r="R842" s="413"/>
      <c r="S842" s="413"/>
      <c r="T842" s="413"/>
      <c r="U842" s="413"/>
      <c r="V842" s="413"/>
      <c r="W842" s="413"/>
      <c r="X842" s="413"/>
      <c r="Y842" s="413"/>
      <c r="Z842" s="413"/>
      <c r="AA842" s="413"/>
      <c r="AB842" s="413"/>
      <c r="AC842" s="413"/>
      <c r="AD842" s="413"/>
      <c r="AE842" s="413"/>
      <c r="AF842" s="413"/>
      <c r="AG842" s="413"/>
    </row>
    <row r="843" spans="1:33" ht="11.25" customHeight="1">
      <c r="A843" s="413"/>
      <c r="B843" s="413"/>
      <c r="C843" s="413"/>
      <c r="D843" s="413"/>
      <c r="E843" s="413"/>
      <c r="F843" s="413"/>
      <c r="G843" s="413"/>
      <c r="H843" s="413"/>
      <c r="I843" s="413"/>
      <c r="J843" s="413"/>
      <c r="K843" s="413"/>
      <c r="L843" s="413"/>
      <c r="M843" s="413"/>
      <c r="N843" s="413"/>
      <c r="O843" s="413"/>
      <c r="P843" s="413"/>
      <c r="Q843" s="413"/>
      <c r="R843" s="413"/>
      <c r="S843" s="413"/>
      <c r="T843" s="413"/>
      <c r="U843" s="413"/>
      <c r="V843" s="413"/>
      <c r="W843" s="413"/>
      <c r="X843" s="413"/>
      <c r="Y843" s="413"/>
      <c r="Z843" s="413"/>
      <c r="AA843" s="413"/>
      <c r="AB843" s="413"/>
      <c r="AC843" s="413"/>
      <c r="AD843" s="413"/>
      <c r="AE843" s="413"/>
      <c r="AF843" s="413"/>
      <c r="AG843" s="413"/>
    </row>
    <row r="844" spans="1:33" ht="11.25" customHeight="1">
      <c r="A844" s="413"/>
      <c r="B844" s="413"/>
      <c r="C844" s="413"/>
      <c r="D844" s="413"/>
      <c r="E844" s="413"/>
      <c r="F844" s="413"/>
      <c r="G844" s="413"/>
      <c r="H844" s="413"/>
      <c r="I844" s="413"/>
      <c r="J844" s="413"/>
      <c r="K844" s="413"/>
      <c r="L844" s="413"/>
      <c r="M844" s="413"/>
      <c r="N844" s="413"/>
      <c r="O844" s="413"/>
      <c r="P844" s="413"/>
      <c r="Q844" s="413"/>
      <c r="R844" s="413"/>
      <c r="S844" s="413"/>
      <c r="T844" s="413"/>
      <c r="U844" s="413"/>
      <c r="V844" s="413"/>
      <c r="W844" s="413"/>
      <c r="X844" s="413"/>
      <c r="Y844" s="413"/>
      <c r="Z844" s="413"/>
      <c r="AA844" s="413"/>
      <c r="AB844" s="413"/>
      <c r="AC844" s="413"/>
      <c r="AD844" s="413"/>
      <c r="AE844" s="413"/>
      <c r="AF844" s="413"/>
      <c r="AG844" s="413"/>
    </row>
    <row r="845" spans="1:33" ht="11.25" customHeight="1">
      <c r="A845" s="413"/>
      <c r="B845" s="413"/>
      <c r="C845" s="413"/>
      <c r="D845" s="413"/>
      <c r="E845" s="413"/>
      <c r="F845" s="413"/>
      <c r="G845" s="413"/>
      <c r="H845" s="413"/>
      <c r="I845" s="413"/>
      <c r="J845" s="413"/>
      <c r="K845" s="413"/>
      <c r="L845" s="413"/>
      <c r="M845" s="413"/>
      <c r="N845" s="413"/>
      <c r="O845" s="413"/>
      <c r="P845" s="413"/>
      <c r="Q845" s="413"/>
      <c r="R845" s="413"/>
      <c r="S845" s="413"/>
      <c r="T845" s="413"/>
      <c r="U845" s="413"/>
      <c r="V845" s="413"/>
      <c r="W845" s="413"/>
      <c r="X845" s="413"/>
      <c r="Y845" s="413"/>
      <c r="Z845" s="413"/>
      <c r="AA845" s="413"/>
      <c r="AB845" s="413"/>
      <c r="AC845" s="413"/>
      <c r="AD845" s="413"/>
      <c r="AE845" s="413"/>
      <c r="AF845" s="413"/>
      <c r="AG845" s="413"/>
    </row>
    <row r="846" spans="1:33" ht="11.25" customHeight="1">
      <c r="A846" s="413"/>
      <c r="B846" s="413"/>
      <c r="C846" s="413"/>
      <c r="D846" s="413"/>
      <c r="E846" s="413"/>
      <c r="F846" s="413"/>
      <c r="G846" s="413"/>
      <c r="H846" s="413"/>
      <c r="I846" s="413"/>
      <c r="J846" s="413"/>
      <c r="K846" s="413"/>
      <c r="L846" s="413"/>
      <c r="M846" s="413"/>
      <c r="N846" s="413"/>
      <c r="O846" s="413"/>
      <c r="P846" s="413"/>
      <c r="Q846" s="413"/>
      <c r="R846" s="413"/>
      <c r="S846" s="413"/>
      <c r="T846" s="413"/>
      <c r="U846" s="413"/>
      <c r="V846" s="413"/>
      <c r="W846" s="413"/>
      <c r="X846" s="413"/>
      <c r="Y846" s="413"/>
      <c r="Z846" s="413"/>
      <c r="AA846" s="413"/>
      <c r="AB846" s="413"/>
      <c r="AC846" s="413"/>
      <c r="AD846" s="413"/>
      <c r="AE846" s="413"/>
      <c r="AF846" s="413"/>
      <c r="AG846" s="413"/>
    </row>
    <row r="847" spans="1:33" ht="11.25" customHeight="1">
      <c r="A847" s="413"/>
      <c r="B847" s="413"/>
      <c r="C847" s="413"/>
      <c r="D847" s="413"/>
      <c r="E847" s="413"/>
      <c r="F847" s="413"/>
      <c r="G847" s="413"/>
      <c r="H847" s="413"/>
      <c r="I847" s="413"/>
      <c r="J847" s="413"/>
      <c r="K847" s="413"/>
      <c r="L847" s="413"/>
      <c r="M847" s="413"/>
      <c r="N847" s="413"/>
      <c r="O847" s="413"/>
      <c r="P847" s="413"/>
      <c r="Q847" s="413"/>
      <c r="R847" s="413"/>
      <c r="S847" s="413"/>
      <c r="T847" s="413"/>
      <c r="U847" s="413"/>
      <c r="V847" s="413"/>
      <c r="W847" s="413"/>
      <c r="X847" s="413"/>
      <c r="Y847" s="413"/>
      <c r="Z847" s="413"/>
      <c r="AA847" s="413"/>
      <c r="AB847" s="413"/>
      <c r="AC847" s="413"/>
      <c r="AD847" s="413"/>
      <c r="AE847" s="413"/>
      <c r="AF847" s="413"/>
      <c r="AG847" s="413"/>
    </row>
    <row r="848" spans="1:33" ht="11.25" customHeight="1">
      <c r="A848" s="413"/>
      <c r="B848" s="413"/>
      <c r="C848" s="413"/>
      <c r="D848" s="413"/>
      <c r="E848" s="413"/>
      <c r="F848" s="413"/>
      <c r="G848" s="413"/>
      <c r="H848" s="413"/>
      <c r="I848" s="413"/>
      <c r="J848" s="413"/>
      <c r="K848" s="413"/>
      <c r="L848" s="413"/>
      <c r="M848" s="413"/>
      <c r="N848" s="413"/>
      <c r="O848" s="413"/>
      <c r="P848" s="413"/>
      <c r="Q848" s="413"/>
      <c r="R848" s="413"/>
      <c r="S848" s="413"/>
      <c r="T848" s="413"/>
      <c r="U848" s="413"/>
      <c r="V848" s="413"/>
      <c r="W848" s="413"/>
      <c r="X848" s="413"/>
      <c r="Y848" s="413"/>
      <c r="Z848" s="413"/>
      <c r="AA848" s="413"/>
      <c r="AB848" s="413"/>
      <c r="AC848" s="413"/>
      <c r="AD848" s="413"/>
      <c r="AE848" s="413"/>
      <c r="AF848" s="413"/>
      <c r="AG848" s="413"/>
    </row>
    <row r="849" spans="1:33" ht="11.25" customHeight="1">
      <c r="A849" s="413"/>
      <c r="B849" s="413"/>
      <c r="C849" s="413"/>
      <c r="D849" s="413"/>
      <c r="E849" s="413"/>
      <c r="F849" s="413"/>
      <c r="G849" s="413"/>
      <c r="H849" s="413"/>
      <c r="I849" s="413"/>
      <c r="J849" s="413"/>
      <c r="K849" s="413"/>
      <c r="L849" s="413"/>
      <c r="M849" s="413"/>
      <c r="N849" s="413"/>
      <c r="O849" s="413"/>
      <c r="P849" s="413"/>
      <c r="Q849" s="413"/>
      <c r="R849" s="413"/>
      <c r="S849" s="413"/>
      <c r="T849" s="413"/>
      <c r="U849" s="413"/>
      <c r="V849" s="413"/>
      <c r="W849" s="413"/>
      <c r="X849" s="413"/>
      <c r="Y849" s="413"/>
      <c r="Z849" s="413"/>
      <c r="AA849" s="413"/>
      <c r="AB849" s="413"/>
      <c r="AC849" s="413"/>
      <c r="AD849" s="413"/>
      <c r="AE849" s="413"/>
      <c r="AF849" s="413"/>
      <c r="AG849" s="413"/>
    </row>
    <row r="850" spans="1:33" ht="11.25" customHeight="1">
      <c r="A850" s="413"/>
      <c r="B850" s="413"/>
      <c r="C850" s="413"/>
      <c r="D850" s="413"/>
      <c r="E850" s="413"/>
      <c r="F850" s="413"/>
      <c r="G850" s="413"/>
      <c r="H850" s="413"/>
      <c r="I850" s="413"/>
      <c r="J850" s="413"/>
      <c r="K850" s="413"/>
      <c r="L850" s="413"/>
      <c r="M850" s="413"/>
      <c r="N850" s="413"/>
      <c r="O850" s="413"/>
      <c r="P850" s="413"/>
      <c r="Q850" s="413"/>
      <c r="R850" s="413"/>
      <c r="S850" s="413"/>
      <c r="T850" s="413"/>
      <c r="U850" s="413"/>
      <c r="V850" s="413"/>
      <c r="W850" s="413"/>
      <c r="X850" s="413"/>
      <c r="Y850" s="413"/>
      <c r="Z850" s="413"/>
      <c r="AA850" s="413"/>
      <c r="AB850" s="413"/>
      <c r="AC850" s="413"/>
      <c r="AD850" s="413"/>
      <c r="AE850" s="413"/>
      <c r="AF850" s="413"/>
      <c r="AG850" s="413"/>
    </row>
    <row r="851" spans="1:33" ht="11.25" customHeight="1">
      <c r="A851" s="413"/>
      <c r="B851" s="413"/>
      <c r="C851" s="413"/>
      <c r="D851" s="413"/>
      <c r="E851" s="413"/>
      <c r="F851" s="413"/>
      <c r="G851" s="413"/>
      <c r="H851" s="413"/>
      <c r="I851" s="413"/>
      <c r="J851" s="413"/>
      <c r="K851" s="413"/>
      <c r="L851" s="413"/>
      <c r="M851" s="413"/>
      <c r="N851" s="413"/>
      <c r="O851" s="413"/>
      <c r="P851" s="413"/>
      <c r="Q851" s="413"/>
      <c r="R851" s="413"/>
      <c r="S851" s="413"/>
      <c r="T851" s="413"/>
      <c r="U851" s="413"/>
      <c r="V851" s="413"/>
      <c r="W851" s="413"/>
      <c r="X851" s="413"/>
      <c r="Y851" s="413"/>
      <c r="Z851" s="413"/>
      <c r="AA851" s="413"/>
      <c r="AB851" s="413"/>
      <c r="AC851" s="413"/>
      <c r="AD851" s="413"/>
      <c r="AE851" s="413"/>
      <c r="AF851" s="413"/>
      <c r="AG851" s="413"/>
    </row>
    <row r="852" spans="1:33" ht="11.25" customHeight="1">
      <c r="A852" s="413"/>
      <c r="B852" s="413"/>
      <c r="C852" s="413"/>
      <c r="D852" s="413"/>
      <c r="E852" s="413"/>
      <c r="F852" s="413"/>
      <c r="G852" s="413"/>
      <c r="H852" s="413"/>
      <c r="I852" s="413"/>
      <c r="J852" s="413"/>
      <c r="K852" s="413"/>
      <c r="L852" s="413"/>
      <c r="M852" s="413"/>
      <c r="N852" s="413"/>
      <c r="O852" s="413"/>
      <c r="P852" s="413"/>
      <c r="Q852" s="413"/>
      <c r="R852" s="413"/>
      <c r="S852" s="413"/>
      <c r="T852" s="413"/>
      <c r="U852" s="413"/>
      <c r="V852" s="413"/>
      <c r="W852" s="413"/>
      <c r="X852" s="413"/>
      <c r="Y852" s="413"/>
      <c r="Z852" s="413"/>
      <c r="AA852" s="413"/>
      <c r="AB852" s="413"/>
      <c r="AC852" s="413"/>
      <c r="AD852" s="413"/>
      <c r="AE852" s="413"/>
      <c r="AF852" s="413"/>
      <c r="AG852" s="413"/>
    </row>
    <row r="853" spans="1:33" ht="11.25" customHeight="1">
      <c r="A853" s="413"/>
      <c r="B853" s="413"/>
      <c r="C853" s="413"/>
      <c r="D853" s="413"/>
      <c r="E853" s="413"/>
      <c r="F853" s="413"/>
      <c r="G853" s="413"/>
      <c r="H853" s="413"/>
      <c r="I853" s="413"/>
      <c r="J853" s="413"/>
      <c r="K853" s="413"/>
      <c r="L853" s="413"/>
      <c r="M853" s="413"/>
      <c r="N853" s="413"/>
      <c r="O853" s="413"/>
      <c r="P853" s="413"/>
      <c r="Q853" s="413"/>
      <c r="R853" s="413"/>
      <c r="S853" s="413"/>
      <c r="T853" s="413"/>
      <c r="U853" s="413"/>
      <c r="V853" s="413"/>
      <c r="W853" s="413"/>
      <c r="X853" s="413"/>
      <c r="Y853" s="413"/>
      <c r="Z853" s="413"/>
      <c r="AA853" s="413"/>
      <c r="AB853" s="413"/>
      <c r="AC853" s="413"/>
      <c r="AD853" s="413"/>
      <c r="AE853" s="413"/>
      <c r="AF853" s="413"/>
      <c r="AG853" s="413"/>
    </row>
    <row r="854" spans="1:33" ht="11.25" customHeight="1">
      <c r="A854" s="413"/>
      <c r="B854" s="413"/>
      <c r="C854" s="413"/>
      <c r="D854" s="413"/>
      <c r="E854" s="413"/>
      <c r="F854" s="413"/>
      <c r="G854" s="413"/>
      <c r="H854" s="413"/>
      <c r="I854" s="413"/>
      <c r="J854" s="413"/>
      <c r="K854" s="413"/>
      <c r="L854" s="413"/>
      <c r="M854" s="413"/>
      <c r="N854" s="413"/>
      <c r="O854" s="413"/>
      <c r="P854" s="413"/>
      <c r="Q854" s="413"/>
      <c r="R854" s="413"/>
      <c r="S854" s="413"/>
      <c r="T854" s="413"/>
      <c r="U854" s="413"/>
      <c r="V854" s="413"/>
      <c r="W854" s="413"/>
      <c r="X854" s="413"/>
      <c r="Y854" s="413"/>
      <c r="Z854" s="413"/>
      <c r="AA854" s="413"/>
      <c r="AB854" s="413"/>
      <c r="AC854" s="413"/>
      <c r="AD854" s="413"/>
      <c r="AE854" s="413"/>
      <c r="AF854" s="413"/>
      <c r="AG854" s="413"/>
    </row>
    <row r="855" spans="1:33" ht="11.25" customHeight="1">
      <c r="A855" s="413"/>
      <c r="B855" s="413"/>
      <c r="C855" s="413"/>
      <c r="D855" s="413"/>
      <c r="E855" s="413"/>
      <c r="F855" s="413"/>
      <c r="G855" s="413"/>
      <c r="H855" s="413"/>
      <c r="I855" s="413"/>
      <c r="J855" s="413"/>
      <c r="K855" s="413"/>
      <c r="L855" s="413"/>
      <c r="M855" s="413"/>
      <c r="N855" s="413"/>
      <c r="O855" s="413"/>
      <c r="P855" s="413"/>
      <c r="Q855" s="413"/>
      <c r="R855" s="413"/>
      <c r="S855" s="413"/>
      <c r="T855" s="413"/>
      <c r="U855" s="413"/>
      <c r="V855" s="413"/>
      <c r="W855" s="413"/>
      <c r="X855" s="413"/>
      <c r="Y855" s="413"/>
      <c r="Z855" s="413"/>
      <c r="AA855" s="413"/>
      <c r="AB855" s="413"/>
      <c r="AC855" s="413"/>
      <c r="AD855" s="413"/>
      <c r="AE855" s="413"/>
      <c r="AF855" s="413"/>
      <c r="AG855" s="413"/>
    </row>
    <row r="856" spans="1:33" ht="11.25" customHeight="1">
      <c r="A856" s="413"/>
      <c r="B856" s="413"/>
      <c r="C856" s="413"/>
      <c r="D856" s="413"/>
      <c r="E856" s="413"/>
      <c r="F856" s="413"/>
      <c r="G856" s="413"/>
      <c r="H856" s="413"/>
      <c r="I856" s="413"/>
      <c r="J856" s="413"/>
      <c r="K856" s="413"/>
      <c r="L856" s="413"/>
      <c r="M856" s="413"/>
      <c r="N856" s="413"/>
      <c r="O856" s="413"/>
      <c r="P856" s="413"/>
      <c r="Q856" s="413"/>
      <c r="R856" s="413"/>
      <c r="S856" s="413"/>
      <c r="T856" s="413"/>
      <c r="U856" s="413"/>
      <c r="V856" s="413"/>
      <c r="W856" s="413"/>
      <c r="X856" s="413"/>
      <c r="Y856" s="413"/>
      <c r="Z856" s="413"/>
      <c r="AA856" s="413"/>
      <c r="AB856" s="413"/>
      <c r="AC856" s="413"/>
      <c r="AD856" s="413"/>
      <c r="AE856" s="413"/>
      <c r="AF856" s="413"/>
      <c r="AG856" s="413"/>
    </row>
    <row r="857" spans="1:33" ht="11.25" customHeight="1">
      <c r="A857" s="413"/>
      <c r="B857" s="413"/>
      <c r="C857" s="413"/>
      <c r="D857" s="413"/>
      <c r="E857" s="413"/>
      <c r="F857" s="413"/>
      <c r="G857" s="413"/>
      <c r="H857" s="413"/>
      <c r="I857" s="413"/>
      <c r="J857" s="413"/>
      <c r="K857" s="413"/>
      <c r="L857" s="413"/>
      <c r="M857" s="413"/>
      <c r="N857" s="413"/>
      <c r="O857" s="413"/>
      <c r="P857" s="413"/>
      <c r="Q857" s="413"/>
      <c r="R857" s="413"/>
      <c r="S857" s="413"/>
      <c r="T857" s="413"/>
      <c r="U857" s="413"/>
      <c r="V857" s="413"/>
      <c r="W857" s="413"/>
      <c r="X857" s="413"/>
      <c r="Y857" s="413"/>
      <c r="Z857" s="413"/>
      <c r="AA857" s="413"/>
      <c r="AB857" s="413"/>
      <c r="AC857" s="413"/>
      <c r="AD857" s="413"/>
      <c r="AE857" s="413"/>
      <c r="AF857" s="413"/>
      <c r="AG857" s="413"/>
    </row>
    <row r="858" spans="1:33" ht="11.25" customHeight="1">
      <c r="A858" s="413"/>
      <c r="B858" s="413"/>
      <c r="C858" s="413"/>
      <c r="D858" s="413"/>
      <c r="E858" s="413"/>
      <c r="F858" s="413"/>
      <c r="G858" s="413"/>
      <c r="H858" s="413"/>
      <c r="I858" s="413"/>
      <c r="J858" s="413"/>
      <c r="K858" s="413"/>
      <c r="L858" s="413"/>
      <c r="M858" s="413"/>
      <c r="N858" s="413"/>
      <c r="O858" s="413"/>
      <c r="P858" s="413"/>
      <c r="Q858" s="413"/>
      <c r="R858" s="413"/>
      <c r="S858" s="413"/>
      <c r="T858" s="413"/>
      <c r="U858" s="413"/>
      <c r="V858" s="413"/>
      <c r="W858" s="413"/>
      <c r="X858" s="413"/>
      <c r="Y858" s="413"/>
      <c r="Z858" s="413"/>
      <c r="AA858" s="413"/>
      <c r="AB858" s="413"/>
      <c r="AC858" s="413"/>
      <c r="AD858" s="413"/>
      <c r="AE858" s="413"/>
      <c r="AF858" s="413"/>
      <c r="AG858" s="413"/>
    </row>
    <row r="859" spans="1:33" ht="11.25" customHeight="1">
      <c r="A859" s="413"/>
      <c r="B859" s="413"/>
      <c r="C859" s="413"/>
      <c r="D859" s="413"/>
      <c r="E859" s="413"/>
      <c r="F859" s="413"/>
      <c r="G859" s="413"/>
      <c r="H859" s="413"/>
      <c r="I859" s="413"/>
      <c r="J859" s="413"/>
      <c r="K859" s="413"/>
      <c r="L859" s="413"/>
      <c r="M859" s="413"/>
      <c r="N859" s="413"/>
      <c r="O859" s="413"/>
      <c r="P859" s="413"/>
      <c r="Q859" s="413"/>
      <c r="R859" s="413"/>
      <c r="S859" s="413"/>
      <c r="T859" s="413"/>
      <c r="U859" s="413"/>
      <c r="V859" s="413"/>
      <c r="W859" s="413"/>
      <c r="X859" s="413"/>
      <c r="Y859" s="413"/>
      <c r="Z859" s="413"/>
      <c r="AA859" s="413"/>
      <c r="AB859" s="413"/>
      <c r="AC859" s="413"/>
      <c r="AD859" s="413"/>
      <c r="AE859" s="413"/>
      <c r="AF859" s="413"/>
      <c r="AG859" s="413"/>
    </row>
    <row r="860" spans="1:33" ht="11.25" customHeight="1">
      <c r="A860" s="413"/>
      <c r="B860" s="413"/>
      <c r="C860" s="413"/>
      <c r="D860" s="413"/>
      <c r="E860" s="413"/>
      <c r="F860" s="413"/>
      <c r="G860" s="413"/>
      <c r="H860" s="413"/>
      <c r="I860" s="413"/>
      <c r="J860" s="413"/>
      <c r="K860" s="413"/>
      <c r="L860" s="413"/>
      <c r="M860" s="413"/>
      <c r="N860" s="413"/>
      <c r="O860" s="413"/>
      <c r="P860" s="413"/>
      <c r="Q860" s="413"/>
      <c r="R860" s="413"/>
      <c r="S860" s="413"/>
      <c r="T860" s="413"/>
      <c r="U860" s="413"/>
      <c r="V860" s="413"/>
      <c r="W860" s="413"/>
      <c r="X860" s="413"/>
      <c r="Y860" s="413"/>
      <c r="Z860" s="413"/>
      <c r="AA860" s="413"/>
      <c r="AB860" s="413"/>
      <c r="AC860" s="413"/>
      <c r="AD860" s="413"/>
      <c r="AE860" s="413"/>
      <c r="AF860" s="413"/>
      <c r="AG860" s="413"/>
    </row>
    <row r="861" spans="1:33" ht="11.25" customHeight="1">
      <c r="A861" s="413"/>
      <c r="B861" s="413"/>
      <c r="C861" s="413"/>
      <c r="D861" s="413"/>
      <c r="E861" s="413"/>
      <c r="F861" s="413"/>
      <c r="G861" s="413"/>
      <c r="H861" s="413"/>
      <c r="I861" s="413"/>
      <c r="J861" s="413"/>
      <c r="K861" s="413"/>
      <c r="L861" s="413"/>
      <c r="M861" s="413"/>
      <c r="N861" s="413"/>
      <c r="O861" s="413"/>
      <c r="P861" s="413"/>
      <c r="Q861" s="413"/>
      <c r="R861" s="413"/>
      <c r="S861" s="413"/>
      <c r="T861" s="413"/>
      <c r="U861" s="413"/>
      <c r="V861" s="413"/>
      <c r="W861" s="413"/>
      <c r="X861" s="413"/>
      <c r="Y861" s="413"/>
      <c r="Z861" s="413"/>
      <c r="AA861" s="413"/>
      <c r="AB861" s="413"/>
      <c r="AC861" s="413"/>
      <c r="AD861" s="413"/>
      <c r="AE861" s="413"/>
      <c r="AF861" s="413"/>
      <c r="AG861" s="413"/>
    </row>
    <row r="862" spans="1:33" ht="11.25" customHeight="1">
      <c r="A862" s="413"/>
      <c r="B862" s="413"/>
      <c r="C862" s="413"/>
      <c r="D862" s="413"/>
      <c r="E862" s="413"/>
      <c r="F862" s="413"/>
      <c r="G862" s="413"/>
      <c r="H862" s="413"/>
      <c r="I862" s="413"/>
      <c r="J862" s="413"/>
      <c r="K862" s="413"/>
      <c r="L862" s="413"/>
      <c r="M862" s="413"/>
      <c r="N862" s="413"/>
      <c r="O862" s="413"/>
      <c r="P862" s="413"/>
      <c r="Q862" s="413"/>
      <c r="R862" s="413"/>
      <c r="S862" s="413"/>
      <c r="T862" s="413"/>
      <c r="U862" s="413"/>
      <c r="V862" s="413"/>
      <c r="W862" s="413"/>
      <c r="X862" s="413"/>
      <c r="Y862" s="413"/>
      <c r="Z862" s="413"/>
      <c r="AA862" s="413"/>
      <c r="AB862" s="413"/>
      <c r="AC862" s="413"/>
      <c r="AD862" s="413"/>
      <c r="AE862" s="413"/>
      <c r="AF862" s="413"/>
      <c r="AG862" s="413"/>
    </row>
    <row r="863" spans="1:33" ht="11.25" customHeight="1">
      <c r="A863" s="413"/>
      <c r="B863" s="413"/>
      <c r="C863" s="413"/>
      <c r="D863" s="413"/>
      <c r="E863" s="413"/>
      <c r="F863" s="413"/>
      <c r="G863" s="413"/>
      <c r="H863" s="413"/>
      <c r="I863" s="413"/>
      <c r="J863" s="413"/>
      <c r="K863" s="413"/>
      <c r="L863" s="413"/>
      <c r="M863" s="413"/>
      <c r="N863" s="413"/>
      <c r="O863" s="413"/>
      <c r="P863" s="413"/>
      <c r="Q863" s="413"/>
      <c r="R863" s="413"/>
      <c r="S863" s="413"/>
      <c r="T863" s="413"/>
      <c r="U863" s="413"/>
      <c r="V863" s="413"/>
      <c r="W863" s="413"/>
      <c r="X863" s="413"/>
      <c r="Y863" s="413"/>
      <c r="Z863" s="413"/>
      <c r="AA863" s="413"/>
      <c r="AB863" s="413"/>
      <c r="AC863" s="413"/>
      <c r="AD863" s="413"/>
      <c r="AE863" s="413"/>
      <c r="AF863" s="413"/>
      <c r="AG863" s="413"/>
    </row>
    <row r="864" spans="1:33" ht="11.25" customHeight="1">
      <c r="A864" s="413"/>
      <c r="B864" s="413"/>
      <c r="C864" s="413"/>
      <c r="D864" s="413"/>
      <c r="E864" s="413"/>
      <c r="F864" s="413"/>
      <c r="G864" s="413"/>
      <c r="H864" s="413"/>
      <c r="I864" s="413"/>
      <c r="J864" s="413"/>
      <c r="K864" s="413"/>
      <c r="L864" s="413"/>
      <c r="M864" s="413"/>
      <c r="N864" s="413"/>
      <c r="O864" s="413"/>
      <c r="P864" s="413"/>
      <c r="Q864" s="413"/>
      <c r="R864" s="413"/>
      <c r="S864" s="413"/>
      <c r="T864" s="413"/>
      <c r="U864" s="413"/>
      <c r="V864" s="413"/>
      <c r="W864" s="413"/>
      <c r="X864" s="413"/>
      <c r="Y864" s="413"/>
      <c r="Z864" s="413"/>
      <c r="AA864" s="413"/>
      <c r="AB864" s="413"/>
      <c r="AC864" s="413"/>
      <c r="AD864" s="413"/>
      <c r="AE864" s="413"/>
      <c r="AF864" s="413"/>
      <c r="AG864" s="413"/>
    </row>
    <row r="865" spans="1:33" ht="11.25" customHeight="1">
      <c r="A865" s="413"/>
      <c r="B865" s="413"/>
      <c r="C865" s="413"/>
      <c r="D865" s="413"/>
      <c r="E865" s="413"/>
      <c r="F865" s="413"/>
      <c r="G865" s="413"/>
      <c r="H865" s="413"/>
      <c r="I865" s="413"/>
      <c r="J865" s="413"/>
      <c r="K865" s="413"/>
      <c r="L865" s="413"/>
      <c r="M865" s="413"/>
      <c r="N865" s="413"/>
      <c r="O865" s="413"/>
      <c r="P865" s="413"/>
      <c r="Q865" s="413"/>
      <c r="R865" s="413"/>
      <c r="S865" s="413"/>
      <c r="T865" s="413"/>
      <c r="U865" s="413"/>
      <c r="V865" s="413"/>
      <c r="W865" s="413"/>
      <c r="X865" s="413"/>
      <c r="Y865" s="413"/>
      <c r="Z865" s="413"/>
      <c r="AA865" s="413"/>
      <c r="AB865" s="413"/>
      <c r="AC865" s="413"/>
      <c r="AD865" s="413"/>
      <c r="AE865" s="413"/>
      <c r="AF865" s="413"/>
      <c r="AG865" s="413"/>
    </row>
    <row r="866" spans="1:33" ht="11.25" customHeight="1">
      <c r="A866" s="413"/>
      <c r="B866" s="413"/>
      <c r="C866" s="413"/>
      <c r="D866" s="413"/>
      <c r="E866" s="413"/>
      <c r="F866" s="413"/>
      <c r="G866" s="413"/>
      <c r="H866" s="413"/>
      <c r="I866" s="413"/>
      <c r="J866" s="413"/>
      <c r="K866" s="413"/>
      <c r="L866" s="413"/>
      <c r="M866" s="413"/>
      <c r="N866" s="413"/>
      <c r="O866" s="413"/>
      <c r="P866" s="413"/>
      <c r="Q866" s="413"/>
      <c r="R866" s="413"/>
      <c r="S866" s="413"/>
      <c r="T866" s="413"/>
      <c r="U866" s="413"/>
      <c r="V866" s="413"/>
      <c r="W866" s="413"/>
      <c r="X866" s="413"/>
      <c r="Y866" s="413"/>
      <c r="Z866" s="413"/>
      <c r="AA866" s="413"/>
      <c r="AB866" s="413"/>
      <c r="AC866" s="413"/>
      <c r="AD866" s="413"/>
      <c r="AE866" s="413"/>
      <c r="AF866" s="413"/>
      <c r="AG866" s="413"/>
    </row>
    <row r="867" spans="1:33" ht="11.25" customHeight="1">
      <c r="A867" s="413"/>
      <c r="B867" s="413"/>
      <c r="C867" s="413"/>
      <c r="D867" s="413"/>
      <c r="E867" s="413"/>
      <c r="F867" s="413"/>
      <c r="G867" s="413"/>
      <c r="H867" s="413"/>
      <c r="I867" s="413"/>
      <c r="J867" s="413"/>
      <c r="K867" s="413"/>
      <c r="L867" s="413"/>
      <c r="M867" s="413"/>
      <c r="N867" s="413"/>
      <c r="O867" s="413"/>
      <c r="P867" s="413"/>
      <c r="Q867" s="413"/>
      <c r="R867" s="413"/>
      <c r="S867" s="413"/>
      <c r="T867" s="413"/>
      <c r="U867" s="413"/>
      <c r="V867" s="413"/>
      <c r="W867" s="413"/>
      <c r="X867" s="413"/>
      <c r="Y867" s="413"/>
      <c r="Z867" s="413"/>
      <c r="AA867" s="413"/>
      <c r="AB867" s="413"/>
      <c r="AC867" s="413"/>
      <c r="AD867" s="413"/>
      <c r="AE867" s="413"/>
      <c r="AF867" s="413"/>
      <c r="AG867" s="413"/>
    </row>
    <row r="868" spans="1:33" ht="11.25" customHeight="1">
      <c r="A868" s="413"/>
      <c r="B868" s="413"/>
      <c r="C868" s="413"/>
      <c r="D868" s="413"/>
      <c r="E868" s="413"/>
      <c r="F868" s="413"/>
      <c r="G868" s="413"/>
      <c r="H868" s="413"/>
      <c r="I868" s="413"/>
      <c r="J868" s="413"/>
      <c r="K868" s="413"/>
      <c r="L868" s="413"/>
      <c r="M868" s="413"/>
      <c r="N868" s="413"/>
      <c r="O868" s="413"/>
      <c r="P868" s="413"/>
      <c r="Q868" s="413"/>
      <c r="R868" s="413"/>
      <c r="S868" s="413"/>
      <c r="T868" s="413"/>
      <c r="U868" s="413"/>
      <c r="V868" s="413"/>
      <c r="W868" s="413"/>
      <c r="X868" s="413"/>
      <c r="Y868" s="413"/>
      <c r="Z868" s="413"/>
      <c r="AA868" s="413"/>
      <c r="AB868" s="413"/>
      <c r="AC868" s="413"/>
      <c r="AD868" s="413"/>
      <c r="AE868" s="413"/>
      <c r="AF868" s="413"/>
      <c r="AG868" s="413"/>
    </row>
    <row r="869" spans="1:33" ht="11.25" customHeight="1">
      <c r="A869" s="413"/>
      <c r="B869" s="413"/>
      <c r="C869" s="413"/>
      <c r="D869" s="413"/>
      <c r="E869" s="413"/>
      <c r="F869" s="413"/>
      <c r="G869" s="413"/>
      <c r="H869" s="413"/>
      <c r="I869" s="413"/>
      <c r="J869" s="413"/>
      <c r="K869" s="413"/>
      <c r="L869" s="413"/>
      <c r="M869" s="413"/>
      <c r="N869" s="413"/>
      <c r="O869" s="413"/>
      <c r="P869" s="413"/>
      <c r="Q869" s="413"/>
      <c r="R869" s="413"/>
      <c r="S869" s="413"/>
      <c r="T869" s="413"/>
      <c r="U869" s="413"/>
      <c r="V869" s="413"/>
      <c r="W869" s="413"/>
      <c r="X869" s="413"/>
      <c r="Y869" s="413"/>
      <c r="Z869" s="413"/>
      <c r="AA869" s="413"/>
      <c r="AB869" s="413"/>
      <c r="AC869" s="413"/>
      <c r="AD869" s="413"/>
      <c r="AE869" s="413"/>
      <c r="AF869" s="413"/>
      <c r="AG869" s="413"/>
    </row>
    <row r="870" spans="1:33" ht="11.25" customHeight="1">
      <c r="A870" s="413"/>
      <c r="B870" s="413"/>
      <c r="C870" s="413"/>
      <c r="D870" s="413"/>
      <c r="E870" s="413"/>
      <c r="F870" s="413"/>
      <c r="G870" s="413"/>
      <c r="H870" s="413"/>
      <c r="I870" s="413"/>
      <c r="J870" s="413"/>
      <c r="K870" s="413"/>
      <c r="L870" s="413"/>
      <c r="M870" s="413"/>
      <c r="N870" s="413"/>
      <c r="O870" s="413"/>
      <c r="P870" s="413"/>
      <c r="Q870" s="413"/>
      <c r="R870" s="413"/>
      <c r="S870" s="413"/>
      <c r="T870" s="413"/>
      <c r="U870" s="413"/>
      <c r="V870" s="413"/>
      <c r="W870" s="413"/>
      <c r="X870" s="413"/>
      <c r="Y870" s="413"/>
      <c r="Z870" s="413"/>
      <c r="AA870" s="413"/>
      <c r="AB870" s="413"/>
      <c r="AC870" s="413"/>
      <c r="AD870" s="413"/>
      <c r="AE870" s="413"/>
      <c r="AF870" s="413"/>
      <c r="AG870" s="413"/>
    </row>
    <row r="871" spans="1:33" ht="11.25" customHeight="1">
      <c r="A871" s="413"/>
      <c r="B871" s="413"/>
      <c r="C871" s="413"/>
      <c r="D871" s="413"/>
      <c r="E871" s="413"/>
      <c r="F871" s="413"/>
      <c r="G871" s="413"/>
      <c r="H871" s="413"/>
      <c r="I871" s="413"/>
      <c r="J871" s="413"/>
      <c r="K871" s="413"/>
      <c r="L871" s="413"/>
      <c r="M871" s="413"/>
      <c r="N871" s="413"/>
      <c r="O871" s="413"/>
      <c r="P871" s="413"/>
      <c r="Q871" s="413"/>
      <c r="R871" s="413"/>
      <c r="S871" s="413"/>
      <c r="T871" s="413"/>
      <c r="U871" s="413"/>
      <c r="V871" s="413"/>
      <c r="W871" s="413"/>
      <c r="X871" s="413"/>
      <c r="Y871" s="413"/>
      <c r="Z871" s="413"/>
      <c r="AA871" s="413"/>
      <c r="AB871" s="413"/>
      <c r="AC871" s="413"/>
      <c r="AD871" s="413"/>
      <c r="AE871" s="413"/>
      <c r="AF871" s="413"/>
      <c r="AG871" s="413"/>
    </row>
    <row r="872" spans="1:33" ht="11.25" customHeight="1">
      <c r="A872" s="413"/>
      <c r="B872" s="413"/>
      <c r="C872" s="413"/>
      <c r="D872" s="413"/>
      <c r="E872" s="413"/>
      <c r="F872" s="413"/>
      <c r="G872" s="413"/>
      <c r="H872" s="413"/>
      <c r="I872" s="413"/>
      <c r="J872" s="413"/>
      <c r="K872" s="413"/>
      <c r="L872" s="413"/>
      <c r="M872" s="413"/>
      <c r="N872" s="413"/>
      <c r="O872" s="413"/>
      <c r="P872" s="413"/>
      <c r="Q872" s="413"/>
      <c r="R872" s="413"/>
      <c r="S872" s="413"/>
      <c r="T872" s="413"/>
      <c r="U872" s="413"/>
      <c r="V872" s="413"/>
      <c r="W872" s="413"/>
      <c r="X872" s="413"/>
      <c r="Y872" s="413"/>
      <c r="Z872" s="413"/>
      <c r="AA872" s="413"/>
      <c r="AB872" s="413"/>
      <c r="AC872" s="413"/>
      <c r="AD872" s="413"/>
      <c r="AE872" s="413"/>
      <c r="AF872" s="413"/>
      <c r="AG872" s="413"/>
    </row>
    <row r="873" spans="1:33" ht="11.25" customHeight="1">
      <c r="A873" s="413"/>
      <c r="B873" s="413"/>
      <c r="C873" s="413"/>
      <c r="D873" s="413"/>
      <c r="E873" s="413"/>
      <c r="F873" s="413"/>
      <c r="G873" s="413"/>
      <c r="H873" s="413"/>
      <c r="I873" s="413"/>
      <c r="J873" s="413"/>
      <c r="K873" s="413"/>
      <c r="L873" s="413"/>
      <c r="M873" s="413"/>
      <c r="N873" s="413"/>
      <c r="O873" s="413"/>
      <c r="P873" s="413"/>
      <c r="Q873" s="413"/>
      <c r="R873" s="413"/>
      <c r="S873" s="413"/>
      <c r="T873" s="413"/>
      <c r="U873" s="413"/>
      <c r="V873" s="413"/>
      <c r="W873" s="413"/>
      <c r="X873" s="413"/>
      <c r="Y873" s="413"/>
      <c r="Z873" s="413"/>
      <c r="AA873" s="413"/>
      <c r="AB873" s="413"/>
      <c r="AC873" s="413"/>
      <c r="AD873" s="413"/>
      <c r="AE873" s="413"/>
      <c r="AF873" s="413"/>
      <c r="AG873" s="413"/>
    </row>
    <row r="874" spans="1:33" ht="11.25" customHeight="1">
      <c r="A874" s="413"/>
      <c r="B874" s="413"/>
      <c r="C874" s="413"/>
      <c r="D874" s="413"/>
      <c r="E874" s="413"/>
      <c r="F874" s="413"/>
      <c r="G874" s="413"/>
      <c r="H874" s="413"/>
      <c r="I874" s="413"/>
      <c r="J874" s="413"/>
      <c r="K874" s="413"/>
      <c r="L874" s="413"/>
      <c r="M874" s="413"/>
      <c r="N874" s="413"/>
      <c r="O874" s="413"/>
      <c r="P874" s="413"/>
      <c r="Q874" s="413"/>
      <c r="R874" s="413"/>
      <c r="S874" s="413"/>
      <c r="T874" s="413"/>
      <c r="U874" s="413"/>
      <c r="V874" s="413"/>
      <c r="W874" s="413"/>
      <c r="X874" s="413"/>
      <c r="Y874" s="413"/>
      <c r="Z874" s="413"/>
      <c r="AA874" s="413"/>
      <c r="AB874" s="413"/>
      <c r="AC874" s="413"/>
      <c r="AD874" s="413"/>
      <c r="AE874" s="413"/>
      <c r="AF874" s="413"/>
      <c r="AG874" s="413"/>
    </row>
    <row r="875" spans="1:33" ht="11.25" customHeight="1">
      <c r="A875" s="413"/>
      <c r="B875" s="413"/>
      <c r="C875" s="413"/>
      <c r="D875" s="413"/>
      <c r="E875" s="413"/>
      <c r="F875" s="413"/>
      <c r="G875" s="413"/>
      <c r="H875" s="413"/>
      <c r="I875" s="413"/>
      <c r="J875" s="413"/>
      <c r="K875" s="413"/>
      <c r="L875" s="413"/>
      <c r="M875" s="413"/>
      <c r="N875" s="413"/>
      <c r="O875" s="413"/>
      <c r="P875" s="413"/>
      <c r="Q875" s="413"/>
      <c r="R875" s="413"/>
      <c r="S875" s="413"/>
      <c r="T875" s="413"/>
      <c r="U875" s="413"/>
      <c r="V875" s="413"/>
      <c r="W875" s="413"/>
      <c r="X875" s="413"/>
      <c r="Y875" s="413"/>
      <c r="Z875" s="413"/>
      <c r="AA875" s="413"/>
      <c r="AB875" s="413"/>
      <c r="AC875" s="413"/>
      <c r="AD875" s="413"/>
      <c r="AE875" s="413"/>
      <c r="AF875" s="413"/>
      <c r="AG875" s="413"/>
    </row>
    <row r="876" spans="1:33" ht="11.25" customHeight="1">
      <c r="A876" s="413"/>
      <c r="B876" s="413"/>
      <c r="C876" s="413"/>
      <c r="D876" s="413"/>
      <c r="E876" s="413"/>
      <c r="F876" s="413"/>
      <c r="G876" s="413"/>
      <c r="H876" s="413"/>
      <c r="I876" s="413"/>
      <c r="J876" s="413"/>
      <c r="K876" s="413"/>
      <c r="L876" s="413"/>
      <c r="M876" s="413"/>
      <c r="N876" s="413"/>
      <c r="O876" s="413"/>
      <c r="P876" s="413"/>
      <c r="Q876" s="413"/>
      <c r="R876" s="413"/>
      <c r="S876" s="413"/>
      <c r="T876" s="413"/>
      <c r="U876" s="413"/>
      <c r="V876" s="413"/>
      <c r="W876" s="413"/>
      <c r="X876" s="413"/>
      <c r="Y876" s="413"/>
      <c r="Z876" s="413"/>
      <c r="AA876" s="413"/>
      <c r="AB876" s="413"/>
      <c r="AC876" s="413"/>
      <c r="AD876" s="413"/>
      <c r="AE876" s="413"/>
      <c r="AF876" s="413"/>
      <c r="AG876" s="413"/>
    </row>
    <row r="877" spans="1:33" ht="11.25" customHeight="1">
      <c r="A877" s="413"/>
      <c r="B877" s="413"/>
      <c r="C877" s="413"/>
      <c r="D877" s="413"/>
      <c r="E877" s="413"/>
      <c r="F877" s="413"/>
      <c r="G877" s="413"/>
      <c r="H877" s="413"/>
      <c r="I877" s="413"/>
      <c r="J877" s="413"/>
      <c r="K877" s="413"/>
      <c r="L877" s="413"/>
      <c r="M877" s="413"/>
      <c r="N877" s="413"/>
      <c r="O877" s="413"/>
      <c r="P877" s="413"/>
      <c r="Q877" s="413"/>
      <c r="R877" s="413"/>
      <c r="S877" s="413"/>
      <c r="T877" s="413"/>
      <c r="U877" s="413"/>
      <c r="V877" s="413"/>
      <c r="W877" s="413"/>
      <c r="X877" s="413"/>
      <c r="Y877" s="413"/>
      <c r="Z877" s="413"/>
      <c r="AA877" s="413"/>
      <c r="AB877" s="413"/>
      <c r="AC877" s="413"/>
      <c r="AD877" s="413"/>
      <c r="AE877" s="413"/>
      <c r="AF877" s="413"/>
      <c r="AG877" s="413"/>
    </row>
    <row r="878" spans="1:33" ht="11.25" customHeight="1">
      <c r="A878" s="413"/>
      <c r="B878" s="413"/>
      <c r="C878" s="413"/>
      <c r="D878" s="413"/>
      <c r="E878" s="413"/>
      <c r="F878" s="413"/>
      <c r="G878" s="413"/>
      <c r="H878" s="413"/>
      <c r="I878" s="413"/>
      <c r="J878" s="413"/>
      <c r="K878" s="413"/>
      <c r="L878" s="413"/>
      <c r="M878" s="413"/>
      <c r="N878" s="413"/>
      <c r="O878" s="413"/>
      <c r="P878" s="413"/>
      <c r="Q878" s="413"/>
      <c r="R878" s="413"/>
      <c r="S878" s="413"/>
      <c r="T878" s="413"/>
      <c r="U878" s="413"/>
      <c r="V878" s="413"/>
      <c r="W878" s="413"/>
      <c r="X878" s="413"/>
      <c r="Y878" s="413"/>
      <c r="Z878" s="413"/>
      <c r="AA878" s="413"/>
      <c r="AB878" s="413"/>
      <c r="AC878" s="413"/>
      <c r="AD878" s="413"/>
      <c r="AE878" s="413"/>
      <c r="AF878" s="413"/>
      <c r="AG878" s="413"/>
    </row>
    <row r="879" spans="1:33" ht="11.25" customHeight="1">
      <c r="A879" s="413"/>
      <c r="B879" s="413"/>
      <c r="C879" s="413"/>
      <c r="D879" s="413"/>
      <c r="E879" s="413"/>
      <c r="F879" s="413"/>
      <c r="G879" s="413"/>
      <c r="H879" s="413"/>
      <c r="I879" s="413"/>
      <c r="J879" s="413"/>
      <c r="K879" s="413"/>
      <c r="L879" s="413"/>
      <c r="M879" s="413"/>
      <c r="N879" s="413"/>
      <c r="O879" s="413"/>
      <c r="P879" s="413"/>
      <c r="Q879" s="413"/>
      <c r="R879" s="413"/>
      <c r="S879" s="413"/>
      <c r="T879" s="413"/>
      <c r="U879" s="413"/>
      <c r="V879" s="413"/>
      <c r="W879" s="413"/>
      <c r="X879" s="413"/>
      <c r="Y879" s="413"/>
      <c r="Z879" s="413"/>
      <c r="AA879" s="413"/>
      <c r="AB879" s="413"/>
      <c r="AC879" s="413"/>
      <c r="AD879" s="413"/>
      <c r="AE879" s="413"/>
      <c r="AF879" s="413"/>
      <c r="AG879" s="413"/>
    </row>
    <row r="880" spans="1:33" ht="11.25" customHeight="1">
      <c r="A880" s="413"/>
      <c r="B880" s="413"/>
      <c r="C880" s="413"/>
      <c r="D880" s="413"/>
      <c r="E880" s="413"/>
      <c r="F880" s="413"/>
      <c r="G880" s="413"/>
      <c r="H880" s="413"/>
      <c r="I880" s="413"/>
      <c r="J880" s="413"/>
      <c r="K880" s="413"/>
      <c r="L880" s="413"/>
      <c r="M880" s="413"/>
      <c r="N880" s="413"/>
      <c r="O880" s="413"/>
      <c r="P880" s="413"/>
      <c r="Q880" s="413"/>
      <c r="R880" s="413"/>
      <c r="S880" s="413"/>
      <c r="T880" s="413"/>
      <c r="U880" s="413"/>
      <c r="V880" s="413"/>
      <c r="W880" s="413"/>
      <c r="X880" s="413"/>
      <c r="Y880" s="413"/>
      <c r="Z880" s="413"/>
      <c r="AA880" s="413"/>
      <c r="AB880" s="413"/>
      <c r="AC880" s="413"/>
      <c r="AD880" s="413"/>
      <c r="AE880" s="413"/>
      <c r="AF880" s="413"/>
      <c r="AG880" s="413"/>
    </row>
    <row r="881" spans="1:33" ht="11.25" customHeight="1">
      <c r="A881" s="413"/>
      <c r="B881" s="413"/>
      <c r="C881" s="413"/>
      <c r="D881" s="413"/>
      <c r="E881" s="413"/>
      <c r="F881" s="413"/>
      <c r="G881" s="413"/>
      <c r="H881" s="413"/>
      <c r="I881" s="413"/>
      <c r="J881" s="413"/>
      <c r="K881" s="413"/>
      <c r="L881" s="413"/>
      <c r="M881" s="413"/>
      <c r="N881" s="413"/>
      <c r="O881" s="413"/>
      <c r="P881" s="413"/>
      <c r="Q881" s="413"/>
      <c r="R881" s="413"/>
      <c r="S881" s="413"/>
      <c r="T881" s="413"/>
      <c r="U881" s="413"/>
      <c r="V881" s="413"/>
      <c r="W881" s="413"/>
      <c r="X881" s="413"/>
      <c r="Y881" s="413"/>
      <c r="Z881" s="413"/>
      <c r="AA881" s="413"/>
      <c r="AB881" s="413"/>
      <c r="AC881" s="413"/>
      <c r="AD881" s="413"/>
      <c r="AE881" s="413"/>
      <c r="AF881" s="413"/>
      <c r="AG881" s="413"/>
    </row>
    <row r="882" spans="1:33" ht="11.25" customHeight="1">
      <c r="A882" s="413"/>
      <c r="B882" s="413"/>
      <c r="C882" s="413"/>
      <c r="D882" s="413"/>
      <c r="E882" s="413"/>
      <c r="F882" s="413"/>
      <c r="G882" s="413"/>
      <c r="H882" s="413"/>
      <c r="I882" s="413"/>
      <c r="J882" s="413"/>
      <c r="K882" s="413"/>
      <c r="L882" s="413"/>
      <c r="M882" s="413"/>
      <c r="N882" s="413"/>
      <c r="O882" s="413"/>
      <c r="P882" s="413"/>
      <c r="Q882" s="413"/>
      <c r="R882" s="413"/>
      <c r="S882" s="413"/>
      <c r="T882" s="413"/>
      <c r="U882" s="413"/>
      <c r="V882" s="413"/>
      <c r="W882" s="413"/>
      <c r="X882" s="413"/>
      <c r="Y882" s="413"/>
      <c r="Z882" s="413"/>
      <c r="AA882" s="413"/>
      <c r="AB882" s="413"/>
      <c r="AC882" s="413"/>
      <c r="AD882" s="413"/>
      <c r="AE882" s="413"/>
      <c r="AF882" s="413"/>
      <c r="AG882" s="413"/>
    </row>
    <row r="883" spans="1:33" ht="11.25" customHeight="1">
      <c r="A883" s="413"/>
      <c r="B883" s="413"/>
      <c r="C883" s="413"/>
      <c r="D883" s="413"/>
      <c r="E883" s="413"/>
      <c r="F883" s="413"/>
      <c r="G883" s="413"/>
      <c r="H883" s="413"/>
      <c r="I883" s="413"/>
      <c r="J883" s="413"/>
      <c r="K883" s="413"/>
      <c r="L883" s="413"/>
      <c r="M883" s="413"/>
      <c r="N883" s="413"/>
      <c r="O883" s="413"/>
      <c r="P883" s="413"/>
      <c r="Q883" s="413"/>
      <c r="R883" s="413"/>
      <c r="S883" s="413"/>
      <c r="T883" s="413"/>
      <c r="U883" s="413"/>
      <c r="V883" s="413"/>
      <c r="W883" s="413"/>
      <c r="X883" s="413"/>
      <c r="Y883" s="413"/>
      <c r="Z883" s="413"/>
      <c r="AA883" s="413"/>
      <c r="AB883" s="413"/>
      <c r="AC883" s="413"/>
      <c r="AD883" s="413"/>
      <c r="AE883" s="413"/>
      <c r="AF883" s="413"/>
      <c r="AG883" s="413"/>
    </row>
    <row r="884" spans="1:33" ht="11.25" customHeight="1">
      <c r="A884" s="413"/>
      <c r="B884" s="413"/>
      <c r="C884" s="413"/>
      <c r="D884" s="413"/>
      <c r="E884" s="413"/>
      <c r="F884" s="413"/>
      <c r="G884" s="413"/>
      <c r="H884" s="413"/>
      <c r="I884" s="413"/>
      <c r="J884" s="413"/>
      <c r="K884" s="413"/>
      <c r="L884" s="413"/>
      <c r="M884" s="413"/>
      <c r="N884" s="413"/>
      <c r="O884" s="413"/>
      <c r="P884" s="413"/>
      <c r="Q884" s="413"/>
      <c r="R884" s="413"/>
      <c r="S884" s="413"/>
      <c r="T884" s="413"/>
      <c r="U884" s="413"/>
      <c r="V884" s="413"/>
      <c r="W884" s="413"/>
      <c r="X884" s="413"/>
      <c r="Y884" s="413"/>
      <c r="Z884" s="413"/>
      <c r="AA884" s="413"/>
      <c r="AB884" s="413"/>
      <c r="AC884" s="413"/>
      <c r="AD884" s="413"/>
      <c r="AE884" s="413"/>
      <c r="AF884" s="413"/>
      <c r="AG884" s="413"/>
    </row>
    <row r="885" spans="1:33" ht="11.25" customHeight="1">
      <c r="A885" s="413"/>
      <c r="B885" s="413"/>
      <c r="C885" s="413"/>
      <c r="D885" s="413"/>
      <c r="E885" s="413"/>
      <c r="F885" s="413"/>
      <c r="G885" s="413"/>
      <c r="H885" s="413"/>
      <c r="I885" s="413"/>
      <c r="J885" s="413"/>
      <c r="K885" s="413"/>
      <c r="L885" s="413"/>
      <c r="M885" s="413"/>
      <c r="N885" s="413"/>
      <c r="O885" s="413"/>
      <c r="P885" s="413"/>
      <c r="Q885" s="413"/>
      <c r="R885" s="413"/>
      <c r="S885" s="413"/>
      <c r="T885" s="413"/>
      <c r="U885" s="413"/>
      <c r="V885" s="413"/>
      <c r="W885" s="413"/>
      <c r="X885" s="413"/>
      <c r="Y885" s="413"/>
      <c r="Z885" s="413"/>
      <c r="AA885" s="413"/>
      <c r="AB885" s="413"/>
      <c r="AC885" s="413"/>
      <c r="AD885" s="413"/>
      <c r="AE885" s="413"/>
      <c r="AF885" s="413"/>
      <c r="AG885" s="413"/>
    </row>
    <row r="886" spans="1:33" ht="11.25" customHeight="1">
      <c r="A886" s="413"/>
      <c r="B886" s="413"/>
      <c r="C886" s="413"/>
      <c r="D886" s="413"/>
      <c r="E886" s="413"/>
      <c r="F886" s="413"/>
      <c r="G886" s="413"/>
      <c r="H886" s="413"/>
      <c r="I886" s="413"/>
      <c r="J886" s="413"/>
      <c r="K886" s="413"/>
      <c r="L886" s="413"/>
      <c r="M886" s="413"/>
      <c r="N886" s="413"/>
      <c r="O886" s="413"/>
      <c r="P886" s="413"/>
      <c r="Q886" s="413"/>
      <c r="R886" s="413"/>
      <c r="S886" s="413"/>
      <c r="T886" s="413"/>
      <c r="U886" s="413"/>
      <c r="V886" s="413"/>
      <c r="W886" s="413"/>
      <c r="X886" s="413"/>
      <c r="Y886" s="413"/>
      <c r="Z886" s="413"/>
      <c r="AA886" s="413"/>
      <c r="AB886" s="413"/>
      <c r="AC886" s="413"/>
      <c r="AD886" s="413"/>
      <c r="AE886" s="413"/>
      <c r="AF886" s="413"/>
      <c r="AG886" s="413"/>
    </row>
    <row r="887" spans="1:33" ht="11.25" customHeight="1">
      <c r="A887" s="413"/>
      <c r="B887" s="413"/>
      <c r="C887" s="413"/>
      <c r="D887" s="413"/>
      <c r="E887" s="413"/>
      <c r="F887" s="413"/>
      <c r="G887" s="413"/>
      <c r="H887" s="413"/>
      <c r="I887" s="413"/>
      <c r="J887" s="413"/>
      <c r="K887" s="413"/>
      <c r="L887" s="413"/>
      <c r="M887" s="413"/>
      <c r="N887" s="413"/>
      <c r="O887" s="413"/>
      <c r="P887" s="413"/>
      <c r="Q887" s="413"/>
      <c r="R887" s="413"/>
      <c r="S887" s="413"/>
      <c r="T887" s="413"/>
      <c r="U887" s="413"/>
      <c r="V887" s="413"/>
      <c r="W887" s="413"/>
      <c r="X887" s="413"/>
      <c r="Y887" s="413"/>
      <c r="Z887" s="413"/>
      <c r="AA887" s="413"/>
      <c r="AB887" s="413"/>
      <c r="AC887" s="413"/>
      <c r="AD887" s="413"/>
      <c r="AE887" s="413"/>
      <c r="AF887" s="413"/>
      <c r="AG887" s="413"/>
    </row>
    <row r="888" spans="1:33" ht="11.25" customHeight="1">
      <c r="A888" s="413"/>
      <c r="B888" s="413"/>
      <c r="C888" s="413"/>
      <c r="D888" s="413"/>
      <c r="E888" s="413"/>
      <c r="F888" s="413"/>
      <c r="G888" s="413"/>
      <c r="H888" s="413"/>
      <c r="I888" s="413"/>
      <c r="J888" s="413"/>
      <c r="K888" s="413"/>
      <c r="L888" s="413"/>
      <c r="M888" s="413"/>
      <c r="N888" s="413"/>
      <c r="O888" s="413"/>
      <c r="P888" s="413"/>
      <c r="Q888" s="413"/>
      <c r="R888" s="413"/>
      <c r="S888" s="413"/>
      <c r="T888" s="413"/>
      <c r="U888" s="413"/>
      <c r="V888" s="413"/>
      <c r="W888" s="413"/>
      <c r="X888" s="413"/>
      <c r="Y888" s="413"/>
      <c r="Z888" s="413"/>
      <c r="AA888" s="413"/>
      <c r="AB888" s="413"/>
      <c r="AC888" s="413"/>
      <c r="AD888" s="413"/>
      <c r="AE888" s="413"/>
      <c r="AF888" s="413"/>
      <c r="AG888" s="413"/>
    </row>
    <row r="889" spans="1:33" ht="11.25" customHeight="1">
      <c r="A889" s="413"/>
      <c r="B889" s="413"/>
      <c r="C889" s="413"/>
      <c r="D889" s="413"/>
      <c r="E889" s="413"/>
      <c r="F889" s="413"/>
      <c r="G889" s="413"/>
      <c r="H889" s="413"/>
      <c r="I889" s="413"/>
      <c r="J889" s="413"/>
      <c r="K889" s="413"/>
      <c r="L889" s="413"/>
      <c r="M889" s="413"/>
      <c r="N889" s="413"/>
      <c r="O889" s="413"/>
      <c r="P889" s="413"/>
      <c r="Q889" s="413"/>
      <c r="R889" s="413"/>
      <c r="S889" s="413"/>
      <c r="T889" s="413"/>
      <c r="U889" s="413"/>
      <c r="V889" s="413"/>
      <c r="W889" s="413"/>
      <c r="X889" s="413"/>
      <c r="Y889" s="413"/>
      <c r="Z889" s="413"/>
      <c r="AA889" s="413"/>
      <c r="AB889" s="413"/>
      <c r="AC889" s="413"/>
      <c r="AD889" s="413"/>
      <c r="AE889" s="413"/>
      <c r="AF889" s="413"/>
      <c r="AG889" s="413"/>
    </row>
    <row r="890" spans="1:33" ht="11.25" customHeight="1">
      <c r="A890" s="413"/>
      <c r="B890" s="413"/>
      <c r="C890" s="413"/>
      <c r="D890" s="413"/>
      <c r="E890" s="413"/>
      <c r="F890" s="413"/>
      <c r="G890" s="413"/>
      <c r="H890" s="413"/>
      <c r="I890" s="413"/>
      <c r="J890" s="413"/>
      <c r="K890" s="413"/>
      <c r="L890" s="413"/>
      <c r="M890" s="413"/>
      <c r="N890" s="413"/>
      <c r="O890" s="413"/>
      <c r="P890" s="413"/>
      <c r="Q890" s="413"/>
      <c r="R890" s="413"/>
      <c r="S890" s="413"/>
      <c r="T890" s="413"/>
      <c r="U890" s="413"/>
      <c r="V890" s="413"/>
      <c r="W890" s="413"/>
      <c r="X890" s="413"/>
      <c r="Y890" s="413"/>
      <c r="Z890" s="413"/>
      <c r="AA890" s="413"/>
      <c r="AB890" s="413"/>
      <c r="AC890" s="413"/>
      <c r="AD890" s="413"/>
      <c r="AE890" s="413"/>
      <c r="AF890" s="413"/>
      <c r="AG890" s="413"/>
    </row>
    <row r="891" spans="1:33" ht="11.25" customHeight="1">
      <c r="A891" s="413"/>
      <c r="B891" s="413"/>
      <c r="C891" s="413"/>
      <c r="D891" s="413"/>
      <c r="E891" s="413"/>
      <c r="F891" s="413"/>
      <c r="G891" s="413"/>
      <c r="H891" s="413"/>
      <c r="I891" s="413"/>
      <c r="J891" s="413"/>
      <c r="K891" s="413"/>
      <c r="L891" s="413"/>
      <c r="M891" s="413"/>
      <c r="N891" s="413"/>
      <c r="O891" s="413"/>
      <c r="P891" s="413"/>
      <c r="Q891" s="413"/>
      <c r="R891" s="413"/>
      <c r="S891" s="413"/>
      <c r="T891" s="413"/>
      <c r="U891" s="413"/>
      <c r="V891" s="413"/>
      <c r="W891" s="413"/>
      <c r="X891" s="413"/>
      <c r="Y891" s="413"/>
      <c r="Z891" s="413"/>
      <c r="AA891" s="413"/>
      <c r="AB891" s="413"/>
      <c r="AC891" s="413"/>
      <c r="AD891" s="413"/>
      <c r="AE891" s="413"/>
      <c r="AF891" s="413"/>
      <c r="AG891" s="413"/>
    </row>
    <row r="892" spans="1:33" ht="11.25" customHeight="1">
      <c r="A892" s="413"/>
      <c r="B892" s="413"/>
      <c r="C892" s="413"/>
      <c r="D892" s="413"/>
      <c r="E892" s="413"/>
      <c r="F892" s="413"/>
      <c r="G892" s="413"/>
      <c r="H892" s="413"/>
      <c r="I892" s="413"/>
      <c r="J892" s="413"/>
      <c r="K892" s="413"/>
      <c r="L892" s="413"/>
      <c r="M892" s="413"/>
      <c r="N892" s="413"/>
      <c r="O892" s="413"/>
      <c r="P892" s="413"/>
      <c r="Q892" s="413"/>
      <c r="R892" s="413"/>
      <c r="S892" s="413"/>
      <c r="T892" s="413"/>
      <c r="U892" s="413"/>
      <c r="V892" s="413"/>
      <c r="W892" s="413"/>
      <c r="X892" s="413"/>
      <c r="Y892" s="413"/>
      <c r="Z892" s="413"/>
      <c r="AA892" s="413"/>
      <c r="AB892" s="413"/>
      <c r="AC892" s="413"/>
      <c r="AD892" s="413"/>
      <c r="AE892" s="413"/>
      <c r="AF892" s="413"/>
      <c r="AG892" s="413"/>
    </row>
    <row r="893" spans="1:33" ht="11.25" customHeight="1">
      <c r="A893" s="413"/>
      <c r="B893" s="413"/>
      <c r="C893" s="413"/>
      <c r="D893" s="413"/>
      <c r="E893" s="413"/>
      <c r="F893" s="413"/>
      <c r="G893" s="413"/>
      <c r="H893" s="413"/>
      <c r="I893" s="413"/>
      <c r="J893" s="413"/>
      <c r="K893" s="413"/>
      <c r="L893" s="413"/>
      <c r="M893" s="413"/>
      <c r="N893" s="413"/>
      <c r="O893" s="413"/>
      <c r="P893" s="413"/>
      <c r="Q893" s="413"/>
      <c r="R893" s="413"/>
      <c r="S893" s="413"/>
      <c r="T893" s="413"/>
      <c r="U893" s="413"/>
      <c r="V893" s="413"/>
      <c r="W893" s="413"/>
      <c r="X893" s="413"/>
      <c r="Y893" s="413"/>
      <c r="Z893" s="413"/>
      <c r="AA893" s="413"/>
      <c r="AB893" s="413"/>
      <c r="AC893" s="413"/>
      <c r="AD893" s="413"/>
      <c r="AE893" s="413"/>
      <c r="AF893" s="413"/>
      <c r="AG893" s="413"/>
    </row>
    <row r="894" spans="1:33" ht="11.25" customHeight="1">
      <c r="A894" s="413"/>
      <c r="B894" s="413"/>
      <c r="C894" s="413"/>
      <c r="D894" s="413"/>
      <c r="E894" s="413"/>
      <c r="F894" s="413"/>
      <c r="G894" s="413"/>
      <c r="H894" s="413"/>
      <c r="I894" s="413"/>
      <c r="J894" s="413"/>
      <c r="K894" s="413"/>
      <c r="L894" s="413"/>
      <c r="M894" s="413"/>
      <c r="N894" s="413"/>
      <c r="O894" s="413"/>
      <c r="P894" s="413"/>
      <c r="Q894" s="413"/>
      <c r="R894" s="413"/>
      <c r="S894" s="413"/>
      <c r="T894" s="413"/>
      <c r="U894" s="413"/>
      <c r="V894" s="413"/>
      <c r="W894" s="413"/>
      <c r="X894" s="413"/>
      <c r="Y894" s="413"/>
      <c r="Z894" s="413"/>
      <c r="AA894" s="413"/>
      <c r="AB894" s="413"/>
      <c r="AC894" s="413"/>
      <c r="AD894" s="413"/>
      <c r="AE894" s="413"/>
      <c r="AF894" s="413"/>
      <c r="AG894" s="413"/>
    </row>
    <row r="895" spans="1:33" ht="11.25" customHeight="1">
      <c r="A895" s="413"/>
      <c r="B895" s="413"/>
      <c r="C895" s="413"/>
      <c r="D895" s="413"/>
      <c r="E895" s="413"/>
      <c r="F895" s="413"/>
      <c r="G895" s="413"/>
      <c r="H895" s="413"/>
      <c r="I895" s="413"/>
      <c r="J895" s="413"/>
      <c r="K895" s="413"/>
      <c r="L895" s="413"/>
      <c r="M895" s="413"/>
      <c r="N895" s="413"/>
      <c r="O895" s="413"/>
      <c r="P895" s="413"/>
      <c r="Q895" s="413"/>
      <c r="R895" s="413"/>
      <c r="S895" s="413"/>
      <c r="T895" s="413"/>
      <c r="U895" s="413"/>
      <c r="V895" s="413"/>
      <c r="W895" s="413"/>
      <c r="X895" s="413"/>
      <c r="Y895" s="413"/>
      <c r="Z895" s="413"/>
      <c r="AA895" s="413"/>
      <c r="AB895" s="413"/>
      <c r="AC895" s="413"/>
      <c r="AD895" s="413"/>
      <c r="AE895" s="413"/>
      <c r="AF895" s="413"/>
      <c r="AG895" s="413"/>
    </row>
    <row r="896" spans="1:33" ht="11.25" customHeight="1">
      <c r="A896" s="413"/>
      <c r="B896" s="413"/>
      <c r="C896" s="413"/>
      <c r="D896" s="413"/>
      <c r="E896" s="413"/>
      <c r="F896" s="413"/>
      <c r="G896" s="413"/>
      <c r="H896" s="413"/>
      <c r="I896" s="413"/>
      <c r="J896" s="413"/>
      <c r="K896" s="413"/>
      <c r="L896" s="413"/>
      <c r="M896" s="413"/>
      <c r="N896" s="413"/>
      <c r="O896" s="413"/>
      <c r="P896" s="413"/>
      <c r="Q896" s="413"/>
      <c r="R896" s="413"/>
      <c r="S896" s="413"/>
      <c r="T896" s="413"/>
      <c r="U896" s="413"/>
      <c r="V896" s="413"/>
      <c r="W896" s="413"/>
      <c r="X896" s="413"/>
      <c r="Y896" s="413"/>
      <c r="Z896" s="413"/>
      <c r="AA896" s="413"/>
      <c r="AB896" s="413"/>
      <c r="AC896" s="413"/>
      <c r="AD896" s="413"/>
      <c r="AE896" s="413"/>
      <c r="AF896" s="413"/>
      <c r="AG896" s="413"/>
    </row>
    <row r="897" spans="1:33" ht="11.25" customHeight="1">
      <c r="A897" s="413"/>
      <c r="B897" s="413"/>
      <c r="C897" s="413"/>
      <c r="D897" s="413"/>
      <c r="E897" s="413"/>
      <c r="F897" s="413"/>
      <c r="G897" s="413"/>
      <c r="H897" s="413"/>
      <c r="I897" s="413"/>
      <c r="J897" s="413"/>
      <c r="K897" s="413"/>
      <c r="L897" s="413"/>
      <c r="M897" s="413"/>
      <c r="N897" s="413"/>
      <c r="O897" s="413"/>
      <c r="P897" s="413"/>
      <c r="Q897" s="413"/>
      <c r="R897" s="413"/>
      <c r="S897" s="413"/>
      <c r="T897" s="413"/>
      <c r="U897" s="413"/>
      <c r="V897" s="413"/>
      <c r="W897" s="413"/>
      <c r="X897" s="413"/>
      <c r="Y897" s="413"/>
      <c r="Z897" s="413"/>
      <c r="AA897" s="413"/>
      <c r="AB897" s="413"/>
      <c r="AC897" s="413"/>
      <c r="AD897" s="413"/>
      <c r="AE897" s="413"/>
      <c r="AF897" s="413"/>
      <c r="AG897" s="413"/>
    </row>
    <row r="898" spans="1:33" ht="11.25" customHeight="1">
      <c r="A898" s="413"/>
      <c r="B898" s="413"/>
      <c r="C898" s="413"/>
      <c r="D898" s="413"/>
      <c r="E898" s="413"/>
      <c r="F898" s="413"/>
      <c r="G898" s="413"/>
      <c r="H898" s="413"/>
      <c r="I898" s="413"/>
      <c r="J898" s="413"/>
      <c r="K898" s="413"/>
      <c r="L898" s="413"/>
      <c r="M898" s="413"/>
      <c r="N898" s="413"/>
      <c r="O898" s="413"/>
      <c r="P898" s="413"/>
      <c r="Q898" s="413"/>
      <c r="R898" s="413"/>
      <c r="S898" s="413"/>
      <c r="T898" s="413"/>
      <c r="U898" s="413"/>
      <c r="V898" s="413"/>
      <c r="W898" s="413"/>
      <c r="X898" s="413"/>
      <c r="Y898" s="413"/>
      <c r="Z898" s="413"/>
      <c r="AA898" s="413"/>
      <c r="AB898" s="413"/>
      <c r="AC898" s="413"/>
      <c r="AD898" s="413"/>
      <c r="AE898" s="413"/>
      <c r="AF898" s="413"/>
      <c r="AG898" s="413"/>
    </row>
    <row r="899" spans="1:33" ht="11.25" customHeight="1">
      <c r="A899" s="413"/>
      <c r="B899" s="413"/>
      <c r="C899" s="413"/>
      <c r="D899" s="413"/>
      <c r="E899" s="413"/>
      <c r="F899" s="413"/>
      <c r="G899" s="413"/>
      <c r="H899" s="413"/>
      <c r="I899" s="413"/>
      <c r="J899" s="413"/>
      <c r="K899" s="413"/>
      <c r="L899" s="413"/>
      <c r="M899" s="413"/>
      <c r="N899" s="413"/>
      <c r="O899" s="413"/>
      <c r="P899" s="413"/>
      <c r="Q899" s="413"/>
      <c r="R899" s="413"/>
      <c r="S899" s="413"/>
      <c r="T899" s="413"/>
      <c r="U899" s="413"/>
      <c r="V899" s="413"/>
      <c r="W899" s="413"/>
      <c r="X899" s="413"/>
      <c r="Y899" s="413"/>
      <c r="Z899" s="413"/>
      <c r="AA899" s="413"/>
      <c r="AB899" s="413"/>
      <c r="AC899" s="413"/>
      <c r="AD899" s="413"/>
      <c r="AE899" s="413"/>
      <c r="AF899" s="413"/>
      <c r="AG899" s="413"/>
    </row>
    <row r="900" spans="1:33" ht="11.25" customHeight="1">
      <c r="A900" s="413"/>
      <c r="B900" s="413"/>
      <c r="C900" s="413"/>
      <c r="D900" s="413"/>
      <c r="E900" s="413"/>
      <c r="F900" s="413"/>
      <c r="G900" s="413"/>
      <c r="H900" s="413"/>
      <c r="I900" s="413"/>
      <c r="J900" s="413"/>
      <c r="K900" s="413"/>
      <c r="L900" s="413"/>
      <c r="M900" s="413"/>
      <c r="N900" s="413"/>
      <c r="O900" s="413"/>
      <c r="P900" s="413"/>
      <c r="Q900" s="413"/>
      <c r="R900" s="413"/>
      <c r="S900" s="413"/>
      <c r="T900" s="413"/>
      <c r="U900" s="413"/>
      <c r="V900" s="413"/>
      <c r="W900" s="413"/>
      <c r="X900" s="413"/>
      <c r="Y900" s="413"/>
      <c r="Z900" s="413"/>
      <c r="AA900" s="413"/>
      <c r="AB900" s="413"/>
      <c r="AC900" s="413"/>
      <c r="AD900" s="413"/>
      <c r="AE900" s="413"/>
      <c r="AF900" s="413"/>
      <c r="AG900" s="413"/>
    </row>
    <row r="901" spans="1:33" ht="11.25" customHeight="1">
      <c r="A901" s="413"/>
      <c r="B901" s="413"/>
      <c r="C901" s="413"/>
      <c r="D901" s="413"/>
      <c r="E901" s="413"/>
      <c r="F901" s="413"/>
      <c r="G901" s="413"/>
      <c r="H901" s="413"/>
      <c r="I901" s="413"/>
      <c r="J901" s="413"/>
      <c r="K901" s="413"/>
      <c r="L901" s="413"/>
      <c r="M901" s="413"/>
      <c r="N901" s="413"/>
      <c r="O901" s="413"/>
      <c r="P901" s="413"/>
      <c r="Q901" s="413"/>
      <c r="R901" s="413"/>
      <c r="S901" s="413"/>
      <c r="T901" s="413"/>
      <c r="U901" s="413"/>
      <c r="V901" s="413"/>
      <c r="W901" s="413"/>
      <c r="X901" s="413"/>
      <c r="Y901" s="413"/>
      <c r="Z901" s="413"/>
      <c r="AA901" s="413"/>
      <c r="AB901" s="413"/>
      <c r="AC901" s="413"/>
      <c r="AD901" s="413"/>
      <c r="AE901" s="413"/>
      <c r="AF901" s="413"/>
      <c r="AG901" s="413"/>
    </row>
    <row r="902" spans="1:33" ht="11.25" customHeight="1">
      <c r="A902" s="413"/>
      <c r="B902" s="413"/>
      <c r="C902" s="413"/>
      <c r="D902" s="413"/>
      <c r="E902" s="413"/>
      <c r="F902" s="413"/>
      <c r="G902" s="413"/>
      <c r="H902" s="413"/>
      <c r="I902" s="413"/>
      <c r="J902" s="413"/>
      <c r="K902" s="413"/>
      <c r="L902" s="413"/>
      <c r="M902" s="413"/>
      <c r="N902" s="413"/>
      <c r="O902" s="413"/>
      <c r="P902" s="413"/>
      <c r="Q902" s="413"/>
      <c r="R902" s="413"/>
      <c r="S902" s="413"/>
      <c r="T902" s="413"/>
      <c r="U902" s="413"/>
      <c r="V902" s="413"/>
      <c r="W902" s="413"/>
      <c r="X902" s="413"/>
      <c r="Y902" s="413"/>
      <c r="Z902" s="413"/>
      <c r="AA902" s="413"/>
      <c r="AB902" s="413"/>
      <c r="AC902" s="413"/>
      <c r="AD902" s="413"/>
      <c r="AE902" s="413"/>
      <c r="AF902" s="413"/>
      <c r="AG902" s="413"/>
    </row>
    <row r="903" spans="1:33" ht="11.25" customHeight="1">
      <c r="A903" s="413"/>
      <c r="B903" s="413"/>
      <c r="C903" s="413"/>
      <c r="D903" s="413"/>
      <c r="E903" s="413"/>
      <c r="F903" s="413"/>
      <c r="G903" s="413"/>
      <c r="H903" s="413"/>
      <c r="I903" s="413"/>
      <c r="J903" s="413"/>
      <c r="K903" s="413"/>
      <c r="L903" s="413"/>
      <c r="M903" s="413"/>
      <c r="N903" s="413"/>
      <c r="O903" s="413"/>
      <c r="P903" s="413"/>
      <c r="Q903" s="413"/>
      <c r="R903" s="413"/>
      <c r="S903" s="413"/>
      <c r="T903" s="413"/>
      <c r="U903" s="413"/>
      <c r="V903" s="413"/>
      <c r="W903" s="413"/>
      <c r="X903" s="413"/>
      <c r="Y903" s="413"/>
      <c r="Z903" s="413"/>
      <c r="AA903" s="413"/>
      <c r="AB903" s="413"/>
      <c r="AC903" s="413"/>
      <c r="AD903" s="413"/>
      <c r="AE903" s="413"/>
      <c r="AF903" s="413"/>
      <c r="AG903" s="413"/>
    </row>
    <row r="904" spans="1:33" ht="11.25" customHeight="1">
      <c r="A904" s="413"/>
      <c r="B904" s="413"/>
      <c r="C904" s="413"/>
      <c r="D904" s="413"/>
      <c r="E904" s="413"/>
      <c r="F904" s="413"/>
      <c r="G904" s="413"/>
      <c r="H904" s="413"/>
      <c r="I904" s="413"/>
      <c r="J904" s="413"/>
      <c r="K904" s="413"/>
      <c r="L904" s="413"/>
      <c r="M904" s="413"/>
      <c r="N904" s="413"/>
      <c r="O904" s="413"/>
      <c r="P904" s="413"/>
      <c r="Q904" s="413"/>
      <c r="R904" s="413"/>
      <c r="S904" s="413"/>
      <c r="T904" s="413"/>
      <c r="U904" s="413"/>
      <c r="V904" s="413"/>
      <c r="W904" s="413"/>
      <c r="X904" s="413"/>
      <c r="Y904" s="413"/>
      <c r="Z904" s="413"/>
      <c r="AA904" s="413"/>
      <c r="AB904" s="413"/>
      <c r="AC904" s="413"/>
      <c r="AD904" s="413"/>
      <c r="AE904" s="413"/>
      <c r="AF904" s="413"/>
      <c r="AG904" s="413"/>
    </row>
    <row r="905" spans="1:33" ht="11.25" customHeight="1">
      <c r="A905" s="413"/>
      <c r="B905" s="413"/>
      <c r="C905" s="413"/>
      <c r="D905" s="413"/>
      <c r="E905" s="413"/>
      <c r="F905" s="413"/>
      <c r="G905" s="413"/>
      <c r="H905" s="413"/>
      <c r="I905" s="413"/>
      <c r="J905" s="413"/>
      <c r="K905" s="413"/>
      <c r="L905" s="413"/>
      <c r="M905" s="413"/>
      <c r="N905" s="413"/>
      <c r="O905" s="413"/>
      <c r="P905" s="413"/>
      <c r="Q905" s="413"/>
      <c r="R905" s="413"/>
      <c r="S905" s="413"/>
      <c r="T905" s="413"/>
      <c r="U905" s="413"/>
      <c r="V905" s="413"/>
      <c r="W905" s="413"/>
      <c r="X905" s="413"/>
      <c r="Y905" s="413"/>
      <c r="Z905" s="413"/>
      <c r="AA905" s="413"/>
      <c r="AB905" s="413"/>
      <c r="AC905" s="413"/>
      <c r="AD905" s="413"/>
      <c r="AE905" s="413"/>
      <c r="AF905" s="413"/>
      <c r="AG905" s="413"/>
    </row>
    <row r="906" spans="1:33" ht="11.25" customHeight="1">
      <c r="A906" s="413"/>
      <c r="B906" s="413"/>
      <c r="C906" s="413"/>
      <c r="D906" s="413"/>
      <c r="E906" s="413"/>
      <c r="F906" s="413"/>
      <c r="G906" s="413"/>
      <c r="H906" s="413"/>
      <c r="I906" s="413"/>
      <c r="J906" s="413"/>
      <c r="K906" s="413"/>
      <c r="L906" s="413"/>
      <c r="M906" s="413"/>
      <c r="N906" s="413"/>
      <c r="O906" s="413"/>
      <c r="P906" s="413"/>
      <c r="Q906" s="413"/>
      <c r="R906" s="413"/>
      <c r="S906" s="413"/>
      <c r="T906" s="413"/>
      <c r="U906" s="413"/>
      <c r="V906" s="413"/>
      <c r="W906" s="413"/>
      <c r="X906" s="413"/>
      <c r="Y906" s="413"/>
      <c r="Z906" s="413"/>
      <c r="AA906" s="413"/>
      <c r="AB906" s="413"/>
      <c r="AC906" s="413"/>
      <c r="AD906" s="413"/>
      <c r="AE906" s="413"/>
      <c r="AF906" s="413"/>
      <c r="AG906" s="413"/>
    </row>
    <row r="907" spans="1:33" ht="11.25" customHeight="1">
      <c r="A907" s="413"/>
      <c r="B907" s="413"/>
      <c r="C907" s="413"/>
      <c r="D907" s="413"/>
      <c r="E907" s="413"/>
      <c r="F907" s="413"/>
      <c r="G907" s="413"/>
      <c r="H907" s="413"/>
      <c r="I907" s="413"/>
      <c r="J907" s="413"/>
      <c r="K907" s="413"/>
      <c r="L907" s="413"/>
      <c r="M907" s="413"/>
      <c r="N907" s="413"/>
      <c r="O907" s="413"/>
      <c r="P907" s="413"/>
      <c r="Q907" s="413"/>
      <c r="R907" s="413"/>
      <c r="S907" s="413"/>
      <c r="T907" s="413"/>
      <c r="U907" s="413"/>
      <c r="V907" s="413"/>
      <c r="W907" s="413"/>
      <c r="X907" s="413"/>
      <c r="Y907" s="413"/>
      <c r="Z907" s="413"/>
      <c r="AA907" s="413"/>
      <c r="AB907" s="413"/>
      <c r="AC907" s="413"/>
      <c r="AD907" s="413"/>
      <c r="AE907" s="413"/>
      <c r="AF907" s="413"/>
      <c r="AG907" s="413"/>
    </row>
    <row r="908" spans="1:33" ht="11.25" customHeight="1">
      <c r="A908" s="413"/>
      <c r="B908" s="413"/>
      <c r="C908" s="413"/>
      <c r="D908" s="413"/>
      <c r="E908" s="413"/>
      <c r="F908" s="413"/>
      <c r="G908" s="413"/>
      <c r="H908" s="413"/>
      <c r="I908" s="413"/>
      <c r="J908" s="413"/>
      <c r="K908" s="413"/>
      <c r="L908" s="413"/>
      <c r="M908" s="413"/>
      <c r="N908" s="413"/>
      <c r="O908" s="413"/>
      <c r="P908" s="413"/>
      <c r="Q908" s="413"/>
      <c r="R908" s="413"/>
      <c r="S908" s="413"/>
      <c r="T908" s="413"/>
      <c r="U908" s="413"/>
      <c r="V908" s="413"/>
      <c r="W908" s="413"/>
      <c r="X908" s="413"/>
      <c r="Y908" s="413"/>
      <c r="Z908" s="413"/>
      <c r="AA908" s="413"/>
      <c r="AB908" s="413"/>
      <c r="AC908" s="413"/>
      <c r="AD908" s="413"/>
      <c r="AE908" s="413"/>
      <c r="AF908" s="413"/>
      <c r="AG908" s="413"/>
    </row>
    <row r="909" spans="1:33" ht="11.25" customHeight="1">
      <c r="A909" s="413"/>
      <c r="B909" s="413"/>
      <c r="C909" s="413"/>
      <c r="D909" s="413"/>
      <c r="E909" s="413"/>
      <c r="F909" s="413"/>
      <c r="G909" s="413"/>
      <c r="H909" s="413"/>
      <c r="I909" s="413"/>
      <c r="J909" s="413"/>
      <c r="K909" s="413"/>
      <c r="L909" s="413"/>
      <c r="M909" s="413"/>
      <c r="N909" s="413"/>
      <c r="O909" s="413"/>
      <c r="P909" s="413"/>
      <c r="Q909" s="413"/>
      <c r="R909" s="413"/>
      <c r="S909" s="413"/>
      <c r="T909" s="413"/>
      <c r="U909" s="413"/>
      <c r="V909" s="413"/>
      <c r="W909" s="413"/>
      <c r="X909" s="413"/>
      <c r="Y909" s="413"/>
      <c r="Z909" s="413"/>
      <c r="AA909" s="413"/>
      <c r="AB909" s="413"/>
      <c r="AC909" s="413"/>
      <c r="AD909" s="413"/>
      <c r="AE909" s="413"/>
      <c r="AF909" s="413"/>
      <c r="AG909" s="413"/>
    </row>
    <row r="910" spans="1:33" ht="11.25" customHeight="1">
      <c r="A910" s="413"/>
      <c r="B910" s="413"/>
      <c r="C910" s="413"/>
      <c r="D910" s="413"/>
      <c r="E910" s="413"/>
      <c r="F910" s="413"/>
      <c r="G910" s="413"/>
      <c r="H910" s="413"/>
      <c r="I910" s="413"/>
      <c r="J910" s="413"/>
      <c r="K910" s="413"/>
      <c r="L910" s="413"/>
      <c r="M910" s="413"/>
      <c r="N910" s="413"/>
      <c r="O910" s="413"/>
      <c r="P910" s="413"/>
      <c r="Q910" s="413"/>
      <c r="R910" s="413"/>
      <c r="S910" s="413"/>
      <c r="T910" s="413"/>
      <c r="U910" s="413"/>
      <c r="V910" s="413"/>
      <c r="W910" s="413"/>
      <c r="X910" s="413"/>
      <c r="Y910" s="413"/>
      <c r="Z910" s="413"/>
      <c r="AA910" s="413"/>
      <c r="AB910" s="413"/>
      <c r="AC910" s="413"/>
      <c r="AD910" s="413"/>
      <c r="AE910" s="413"/>
      <c r="AF910" s="413"/>
      <c r="AG910" s="413"/>
    </row>
    <row r="911" spans="1:33" ht="11.25" customHeight="1">
      <c r="A911" s="413"/>
      <c r="B911" s="413"/>
      <c r="C911" s="413"/>
      <c r="D911" s="413"/>
      <c r="E911" s="413"/>
      <c r="F911" s="413"/>
      <c r="G911" s="413"/>
      <c r="H911" s="413"/>
      <c r="I911" s="413"/>
      <c r="J911" s="413"/>
      <c r="K911" s="413"/>
      <c r="L911" s="413"/>
      <c r="M911" s="413"/>
      <c r="N911" s="413"/>
      <c r="O911" s="413"/>
      <c r="P911" s="413"/>
      <c r="Q911" s="413"/>
      <c r="R911" s="413"/>
      <c r="S911" s="413"/>
      <c r="T911" s="413"/>
      <c r="U911" s="413"/>
      <c r="V911" s="413"/>
      <c r="W911" s="413"/>
      <c r="X911" s="413"/>
      <c r="Y911" s="413"/>
      <c r="Z911" s="413"/>
      <c r="AA911" s="413"/>
      <c r="AB911" s="413"/>
      <c r="AC911" s="413"/>
      <c r="AD911" s="413"/>
      <c r="AE911" s="413"/>
      <c r="AF911" s="413"/>
      <c r="AG911" s="413"/>
    </row>
    <row r="912" spans="1:33" ht="11.25" customHeight="1">
      <c r="A912" s="413"/>
      <c r="B912" s="413"/>
      <c r="C912" s="413"/>
      <c r="D912" s="413"/>
      <c r="E912" s="413"/>
      <c r="F912" s="413"/>
      <c r="G912" s="413"/>
      <c r="H912" s="413"/>
      <c r="I912" s="413"/>
      <c r="J912" s="413"/>
      <c r="K912" s="413"/>
      <c r="L912" s="413"/>
      <c r="M912" s="413"/>
      <c r="N912" s="413"/>
      <c r="O912" s="413"/>
      <c r="P912" s="413"/>
      <c r="Q912" s="413"/>
      <c r="R912" s="413"/>
      <c r="S912" s="413"/>
      <c r="T912" s="413"/>
      <c r="U912" s="413"/>
      <c r="V912" s="413"/>
      <c r="W912" s="413"/>
      <c r="X912" s="413"/>
      <c r="Y912" s="413"/>
      <c r="Z912" s="413"/>
      <c r="AA912" s="413"/>
      <c r="AB912" s="413"/>
      <c r="AC912" s="413"/>
      <c r="AD912" s="413"/>
      <c r="AE912" s="413"/>
      <c r="AF912" s="413"/>
      <c r="AG912" s="413"/>
    </row>
    <row r="913" spans="1:33" ht="11.25" customHeight="1">
      <c r="A913" s="413"/>
      <c r="B913" s="413"/>
      <c r="C913" s="413"/>
      <c r="D913" s="413"/>
      <c r="E913" s="413"/>
      <c r="F913" s="413"/>
      <c r="G913" s="413"/>
      <c r="H913" s="413"/>
      <c r="I913" s="413"/>
      <c r="J913" s="413"/>
      <c r="K913" s="413"/>
      <c r="L913" s="413"/>
      <c r="M913" s="413"/>
      <c r="N913" s="413"/>
      <c r="O913" s="413"/>
      <c r="P913" s="413"/>
      <c r="Q913" s="413"/>
      <c r="R913" s="413"/>
      <c r="S913" s="413"/>
      <c r="T913" s="413"/>
      <c r="U913" s="413"/>
      <c r="V913" s="413"/>
      <c r="W913" s="413"/>
      <c r="X913" s="413"/>
      <c r="Y913" s="413"/>
      <c r="Z913" s="413"/>
      <c r="AA913" s="413"/>
      <c r="AB913" s="413"/>
      <c r="AC913" s="413"/>
      <c r="AD913" s="413"/>
      <c r="AE913" s="413"/>
      <c r="AF913" s="413"/>
      <c r="AG913" s="413"/>
    </row>
    <row r="914" spans="1:33" ht="11.25" customHeight="1">
      <c r="A914" s="413"/>
      <c r="B914" s="413"/>
      <c r="C914" s="413"/>
      <c r="D914" s="413"/>
      <c r="E914" s="413"/>
      <c r="F914" s="413"/>
      <c r="G914" s="413"/>
      <c r="H914" s="413"/>
      <c r="I914" s="413"/>
      <c r="J914" s="413"/>
      <c r="K914" s="413"/>
      <c r="L914" s="413"/>
      <c r="M914" s="413"/>
      <c r="N914" s="413"/>
      <c r="O914" s="413"/>
      <c r="P914" s="413"/>
      <c r="Q914" s="413"/>
      <c r="R914" s="413"/>
      <c r="S914" s="413"/>
      <c r="T914" s="413"/>
      <c r="U914" s="413"/>
      <c r="V914" s="413"/>
      <c r="W914" s="413"/>
      <c r="X914" s="413"/>
      <c r="Y914" s="413"/>
      <c r="Z914" s="413"/>
      <c r="AA914" s="413"/>
      <c r="AB914" s="413"/>
      <c r="AC914" s="413"/>
      <c r="AD914" s="413"/>
      <c r="AE914" s="413"/>
      <c r="AF914" s="413"/>
      <c r="AG914" s="413"/>
    </row>
    <row r="915" spans="1:33" ht="11.25" customHeight="1">
      <c r="A915" s="413"/>
      <c r="B915" s="413"/>
      <c r="C915" s="413"/>
      <c r="D915" s="413"/>
      <c r="E915" s="413"/>
      <c r="F915" s="413"/>
      <c r="G915" s="413"/>
      <c r="H915" s="413"/>
      <c r="I915" s="413"/>
      <c r="J915" s="413"/>
      <c r="K915" s="413"/>
      <c r="L915" s="413"/>
      <c r="M915" s="413"/>
      <c r="N915" s="413"/>
      <c r="O915" s="413"/>
      <c r="P915" s="413"/>
      <c r="Q915" s="413"/>
      <c r="R915" s="413"/>
      <c r="S915" s="413"/>
      <c r="T915" s="413"/>
      <c r="U915" s="413"/>
      <c r="V915" s="413"/>
      <c r="W915" s="413"/>
      <c r="X915" s="413"/>
      <c r="Y915" s="413"/>
      <c r="Z915" s="413"/>
      <c r="AA915" s="413"/>
      <c r="AB915" s="413"/>
      <c r="AC915" s="413"/>
      <c r="AD915" s="413"/>
      <c r="AE915" s="413"/>
      <c r="AF915" s="413"/>
      <c r="AG915" s="413"/>
    </row>
    <row r="916" spans="1:33" ht="11.25" customHeight="1">
      <c r="A916" s="413"/>
      <c r="B916" s="413"/>
      <c r="C916" s="413"/>
      <c r="D916" s="413"/>
      <c r="E916" s="413"/>
      <c r="F916" s="413"/>
      <c r="G916" s="413"/>
      <c r="H916" s="413"/>
      <c r="I916" s="413"/>
      <c r="J916" s="413"/>
      <c r="K916" s="413"/>
      <c r="L916" s="413"/>
      <c r="M916" s="413"/>
      <c r="N916" s="413"/>
      <c r="O916" s="413"/>
      <c r="P916" s="413"/>
      <c r="Q916" s="413"/>
      <c r="R916" s="413"/>
      <c r="S916" s="413"/>
      <c r="T916" s="413"/>
      <c r="U916" s="413"/>
      <c r="V916" s="413"/>
      <c r="W916" s="413"/>
      <c r="X916" s="413"/>
      <c r="Y916" s="413"/>
      <c r="Z916" s="413"/>
      <c r="AA916" s="413"/>
      <c r="AB916" s="413"/>
      <c r="AC916" s="413"/>
      <c r="AD916" s="413"/>
      <c r="AE916" s="413"/>
      <c r="AF916" s="413"/>
      <c r="AG916" s="413"/>
    </row>
    <row r="917" spans="1:33" ht="11.25" customHeight="1">
      <c r="A917" s="413"/>
      <c r="B917" s="413"/>
      <c r="C917" s="413"/>
      <c r="D917" s="413"/>
      <c r="E917" s="413"/>
      <c r="F917" s="413"/>
      <c r="G917" s="413"/>
      <c r="H917" s="413"/>
      <c r="I917" s="413"/>
      <c r="J917" s="413"/>
      <c r="K917" s="413"/>
      <c r="L917" s="413"/>
      <c r="M917" s="413"/>
      <c r="N917" s="413"/>
      <c r="O917" s="413"/>
      <c r="P917" s="413"/>
      <c r="Q917" s="413"/>
      <c r="R917" s="413"/>
      <c r="S917" s="413"/>
      <c r="T917" s="413"/>
      <c r="U917" s="413"/>
      <c r="V917" s="413"/>
      <c r="W917" s="413"/>
      <c r="X917" s="413"/>
      <c r="Y917" s="413"/>
      <c r="Z917" s="413"/>
      <c r="AA917" s="413"/>
      <c r="AB917" s="413"/>
      <c r="AC917" s="413"/>
      <c r="AD917" s="413"/>
      <c r="AE917" s="413"/>
      <c r="AF917" s="413"/>
      <c r="AG917" s="413"/>
    </row>
    <row r="918" spans="1:33" ht="11.25" customHeight="1">
      <c r="A918" s="413"/>
      <c r="B918" s="413"/>
      <c r="C918" s="413"/>
      <c r="D918" s="413"/>
      <c r="E918" s="413"/>
      <c r="F918" s="413"/>
      <c r="G918" s="413"/>
      <c r="H918" s="413"/>
      <c r="I918" s="413"/>
      <c r="J918" s="413"/>
      <c r="K918" s="413"/>
      <c r="L918" s="413"/>
      <c r="M918" s="413"/>
      <c r="N918" s="413"/>
      <c r="O918" s="413"/>
      <c r="P918" s="413"/>
      <c r="Q918" s="413"/>
      <c r="R918" s="413"/>
      <c r="S918" s="413"/>
      <c r="T918" s="413"/>
      <c r="U918" s="413"/>
      <c r="V918" s="413"/>
      <c r="W918" s="413"/>
      <c r="X918" s="413"/>
      <c r="Y918" s="413"/>
      <c r="Z918" s="413"/>
      <c r="AA918" s="413"/>
      <c r="AB918" s="413"/>
      <c r="AC918" s="413"/>
      <c r="AD918" s="413"/>
      <c r="AE918" s="413"/>
      <c r="AF918" s="413"/>
      <c r="AG918" s="413"/>
    </row>
    <row r="919" spans="1:33" ht="11.25" customHeight="1">
      <c r="A919" s="413"/>
      <c r="B919" s="413"/>
      <c r="C919" s="413"/>
      <c r="D919" s="413"/>
      <c r="E919" s="413"/>
      <c r="F919" s="413"/>
      <c r="G919" s="413"/>
      <c r="H919" s="413"/>
      <c r="I919" s="413"/>
      <c r="J919" s="413"/>
      <c r="K919" s="413"/>
      <c r="L919" s="413"/>
      <c r="M919" s="413"/>
      <c r="N919" s="413"/>
      <c r="O919" s="413"/>
      <c r="P919" s="413"/>
      <c r="Q919" s="413"/>
      <c r="R919" s="413"/>
      <c r="S919" s="413"/>
      <c r="T919" s="413"/>
      <c r="U919" s="413"/>
      <c r="V919" s="413"/>
      <c r="W919" s="413"/>
      <c r="X919" s="413"/>
      <c r="Y919" s="413"/>
      <c r="Z919" s="413"/>
      <c r="AA919" s="413"/>
      <c r="AB919" s="413"/>
      <c r="AC919" s="413"/>
      <c r="AD919" s="413"/>
      <c r="AE919" s="413"/>
      <c r="AF919" s="413"/>
      <c r="AG919" s="413"/>
    </row>
    <row r="920" spans="1:33" ht="11.25" customHeight="1">
      <c r="A920" s="413"/>
      <c r="B920" s="413"/>
      <c r="C920" s="413"/>
      <c r="D920" s="413"/>
      <c r="E920" s="413"/>
      <c r="F920" s="413"/>
      <c r="G920" s="413"/>
      <c r="H920" s="413"/>
      <c r="I920" s="413"/>
      <c r="J920" s="413"/>
      <c r="K920" s="413"/>
      <c r="L920" s="413"/>
      <c r="M920" s="413"/>
      <c r="N920" s="413"/>
      <c r="O920" s="413"/>
      <c r="P920" s="413"/>
      <c r="Q920" s="413"/>
      <c r="R920" s="413"/>
      <c r="S920" s="413"/>
      <c r="T920" s="413"/>
      <c r="U920" s="413"/>
      <c r="V920" s="413"/>
      <c r="W920" s="413"/>
      <c r="X920" s="413"/>
      <c r="Y920" s="413"/>
      <c r="Z920" s="413"/>
      <c r="AA920" s="413"/>
      <c r="AB920" s="413"/>
      <c r="AC920" s="413"/>
      <c r="AD920" s="413"/>
      <c r="AE920" s="413"/>
      <c r="AF920" s="413"/>
      <c r="AG920" s="413"/>
    </row>
    <row r="921" spans="1:33" ht="11.25" customHeight="1">
      <c r="A921" s="413"/>
      <c r="B921" s="413"/>
      <c r="C921" s="413"/>
      <c r="D921" s="413"/>
      <c r="E921" s="413"/>
      <c r="F921" s="413"/>
      <c r="G921" s="413"/>
      <c r="H921" s="413"/>
      <c r="I921" s="413"/>
      <c r="J921" s="413"/>
      <c r="K921" s="413"/>
      <c r="L921" s="413"/>
      <c r="M921" s="413"/>
      <c r="N921" s="413"/>
      <c r="O921" s="413"/>
      <c r="P921" s="413"/>
      <c r="Q921" s="413"/>
      <c r="R921" s="413"/>
      <c r="S921" s="413"/>
      <c r="T921" s="413"/>
      <c r="U921" s="413"/>
      <c r="V921" s="413"/>
      <c r="W921" s="413"/>
      <c r="X921" s="413"/>
      <c r="Y921" s="413"/>
      <c r="Z921" s="413"/>
      <c r="AA921" s="413"/>
      <c r="AB921" s="413"/>
      <c r="AC921" s="413"/>
      <c r="AD921" s="413"/>
      <c r="AE921" s="413"/>
      <c r="AF921" s="413"/>
      <c r="AG921" s="413"/>
    </row>
    <row r="922" spans="1:33" ht="11.25" customHeight="1">
      <c r="A922" s="413"/>
      <c r="B922" s="413"/>
      <c r="C922" s="413"/>
      <c r="D922" s="413"/>
      <c r="E922" s="413"/>
      <c r="F922" s="413"/>
      <c r="G922" s="413"/>
      <c r="H922" s="413"/>
      <c r="I922" s="413"/>
      <c r="J922" s="413"/>
      <c r="K922" s="413"/>
      <c r="L922" s="413"/>
      <c r="M922" s="413"/>
      <c r="N922" s="413"/>
      <c r="O922" s="413"/>
      <c r="P922" s="413"/>
      <c r="Q922" s="413"/>
      <c r="R922" s="413"/>
      <c r="S922" s="413"/>
      <c r="T922" s="413"/>
      <c r="U922" s="413"/>
      <c r="V922" s="413"/>
      <c r="W922" s="413"/>
      <c r="X922" s="413"/>
      <c r="Y922" s="413"/>
      <c r="Z922" s="413"/>
      <c r="AA922" s="413"/>
      <c r="AB922" s="413"/>
      <c r="AC922" s="413"/>
      <c r="AD922" s="413"/>
      <c r="AE922" s="413"/>
      <c r="AF922" s="413"/>
      <c r="AG922" s="413"/>
    </row>
    <row r="923" spans="1:33" ht="11.25" customHeight="1">
      <c r="A923" s="413"/>
      <c r="B923" s="413"/>
      <c r="C923" s="413"/>
      <c r="D923" s="413"/>
      <c r="E923" s="413"/>
      <c r="F923" s="413"/>
      <c r="G923" s="413"/>
      <c r="H923" s="413"/>
      <c r="I923" s="413"/>
      <c r="J923" s="413"/>
      <c r="K923" s="413"/>
      <c r="L923" s="413"/>
      <c r="M923" s="413"/>
      <c r="N923" s="413"/>
      <c r="O923" s="413"/>
      <c r="P923" s="413"/>
      <c r="Q923" s="413"/>
      <c r="R923" s="413"/>
      <c r="S923" s="413"/>
      <c r="T923" s="413"/>
      <c r="U923" s="413"/>
      <c r="V923" s="413"/>
      <c r="W923" s="413"/>
      <c r="X923" s="413"/>
      <c r="Y923" s="413"/>
      <c r="Z923" s="413"/>
      <c r="AA923" s="413"/>
      <c r="AB923" s="413"/>
      <c r="AC923" s="413"/>
      <c r="AD923" s="413"/>
      <c r="AE923" s="413"/>
      <c r="AF923" s="413"/>
      <c r="AG923" s="413"/>
    </row>
    <row r="924" spans="1:33" ht="11.25" customHeight="1">
      <c r="A924" s="413"/>
      <c r="B924" s="413"/>
      <c r="C924" s="413"/>
      <c r="D924" s="413"/>
      <c r="E924" s="413"/>
      <c r="F924" s="413"/>
      <c r="G924" s="413"/>
      <c r="H924" s="413"/>
      <c r="I924" s="413"/>
      <c r="J924" s="413"/>
      <c r="K924" s="413"/>
      <c r="L924" s="413"/>
      <c r="M924" s="413"/>
      <c r="N924" s="413"/>
      <c r="O924" s="413"/>
      <c r="P924" s="413"/>
      <c r="Q924" s="413"/>
      <c r="R924" s="413"/>
      <c r="S924" s="413"/>
      <c r="T924" s="413"/>
      <c r="U924" s="413"/>
      <c r="V924" s="413"/>
      <c r="W924" s="413"/>
      <c r="X924" s="413"/>
      <c r="Y924" s="413"/>
      <c r="Z924" s="413"/>
      <c r="AA924" s="413"/>
      <c r="AB924" s="413"/>
      <c r="AC924" s="413"/>
      <c r="AD924" s="413"/>
      <c r="AE924" s="413"/>
      <c r="AF924" s="413"/>
      <c r="AG924" s="413"/>
    </row>
    <row r="925" spans="1:33" ht="11.25" customHeight="1">
      <c r="A925" s="413"/>
      <c r="B925" s="413"/>
      <c r="C925" s="413"/>
      <c r="D925" s="413"/>
      <c r="E925" s="413"/>
      <c r="F925" s="413"/>
      <c r="G925" s="413"/>
      <c r="H925" s="413"/>
      <c r="I925" s="413"/>
      <c r="J925" s="413"/>
      <c r="K925" s="413"/>
      <c r="L925" s="413"/>
      <c r="M925" s="413"/>
      <c r="N925" s="413"/>
      <c r="O925" s="413"/>
      <c r="P925" s="413"/>
      <c r="Q925" s="413"/>
      <c r="R925" s="413"/>
      <c r="S925" s="413"/>
      <c r="T925" s="413"/>
      <c r="U925" s="413"/>
      <c r="V925" s="413"/>
      <c r="W925" s="413"/>
      <c r="X925" s="413"/>
      <c r="Y925" s="413"/>
      <c r="Z925" s="413"/>
      <c r="AA925" s="413"/>
      <c r="AB925" s="413"/>
      <c r="AC925" s="413"/>
      <c r="AD925" s="413"/>
      <c r="AE925" s="413"/>
      <c r="AF925" s="413"/>
      <c r="AG925" s="413"/>
    </row>
    <row r="926" spans="1:33" ht="11.25" customHeight="1">
      <c r="A926" s="413"/>
      <c r="B926" s="413"/>
      <c r="C926" s="413"/>
      <c r="D926" s="413"/>
      <c r="E926" s="413"/>
      <c r="F926" s="413"/>
      <c r="G926" s="413"/>
      <c r="H926" s="413"/>
      <c r="I926" s="413"/>
      <c r="J926" s="413"/>
      <c r="K926" s="413"/>
      <c r="L926" s="413"/>
      <c r="M926" s="413"/>
      <c r="N926" s="413"/>
      <c r="O926" s="413"/>
      <c r="P926" s="413"/>
      <c r="Q926" s="413"/>
      <c r="R926" s="413"/>
      <c r="S926" s="413"/>
      <c r="T926" s="413"/>
      <c r="U926" s="413"/>
      <c r="V926" s="413"/>
      <c r="W926" s="413"/>
      <c r="X926" s="413"/>
      <c r="Y926" s="413"/>
      <c r="Z926" s="413"/>
      <c r="AA926" s="413"/>
      <c r="AB926" s="413"/>
      <c r="AC926" s="413"/>
      <c r="AD926" s="413"/>
      <c r="AE926" s="413"/>
      <c r="AF926" s="413"/>
      <c r="AG926" s="413"/>
    </row>
    <row r="927" spans="1:33" ht="11.25" customHeight="1">
      <c r="A927" s="413"/>
      <c r="B927" s="413"/>
      <c r="C927" s="413"/>
      <c r="D927" s="413"/>
      <c r="E927" s="413"/>
      <c r="F927" s="413"/>
      <c r="G927" s="413"/>
      <c r="H927" s="413"/>
      <c r="I927" s="413"/>
      <c r="J927" s="413"/>
      <c r="K927" s="413"/>
      <c r="L927" s="413"/>
      <c r="M927" s="413"/>
      <c r="N927" s="413"/>
      <c r="O927" s="413"/>
      <c r="P927" s="413"/>
      <c r="Q927" s="413"/>
      <c r="R927" s="413"/>
      <c r="S927" s="413"/>
      <c r="T927" s="413"/>
      <c r="U927" s="413"/>
      <c r="V927" s="413"/>
      <c r="W927" s="413"/>
      <c r="X927" s="413"/>
      <c r="Y927" s="413"/>
      <c r="Z927" s="413"/>
      <c r="AA927" s="413"/>
      <c r="AB927" s="413"/>
      <c r="AC927" s="413"/>
      <c r="AD927" s="413"/>
      <c r="AE927" s="413"/>
      <c r="AF927" s="413"/>
      <c r="AG927" s="413"/>
    </row>
    <row r="928" spans="1:33" ht="11.25" customHeight="1">
      <c r="A928" s="413"/>
      <c r="B928" s="413"/>
      <c r="C928" s="413"/>
      <c r="D928" s="413"/>
      <c r="E928" s="413"/>
      <c r="F928" s="413"/>
      <c r="G928" s="413"/>
      <c r="H928" s="413"/>
      <c r="I928" s="413"/>
      <c r="J928" s="413"/>
      <c r="K928" s="413"/>
      <c r="L928" s="413"/>
      <c r="M928" s="413"/>
      <c r="N928" s="413"/>
      <c r="O928" s="413"/>
      <c r="P928" s="413"/>
      <c r="Q928" s="413"/>
      <c r="R928" s="413"/>
      <c r="S928" s="413"/>
      <c r="T928" s="413"/>
      <c r="U928" s="413"/>
      <c r="V928" s="413"/>
      <c r="W928" s="413"/>
      <c r="X928" s="413"/>
      <c r="Y928" s="413"/>
      <c r="Z928" s="413"/>
      <c r="AA928" s="413"/>
      <c r="AB928" s="413"/>
      <c r="AC928" s="413"/>
      <c r="AD928" s="413"/>
      <c r="AE928" s="413"/>
      <c r="AF928" s="413"/>
      <c r="AG928" s="413"/>
    </row>
    <row r="929" spans="1:33" ht="11.25" customHeight="1">
      <c r="A929" s="413"/>
      <c r="B929" s="413"/>
      <c r="C929" s="413"/>
      <c r="D929" s="413"/>
      <c r="E929" s="413"/>
      <c r="F929" s="413"/>
      <c r="G929" s="413"/>
      <c r="H929" s="413"/>
      <c r="I929" s="413"/>
      <c r="J929" s="413"/>
      <c r="K929" s="413"/>
      <c r="L929" s="413"/>
      <c r="M929" s="413"/>
      <c r="N929" s="413"/>
      <c r="O929" s="413"/>
      <c r="P929" s="413"/>
      <c r="Q929" s="413"/>
      <c r="R929" s="413"/>
      <c r="S929" s="413"/>
      <c r="T929" s="413"/>
      <c r="U929" s="413"/>
      <c r="V929" s="413"/>
      <c r="W929" s="413"/>
      <c r="X929" s="413"/>
      <c r="Y929" s="413"/>
      <c r="Z929" s="413"/>
      <c r="AA929" s="413"/>
      <c r="AB929" s="413"/>
      <c r="AC929" s="413"/>
      <c r="AD929" s="413"/>
      <c r="AE929" s="413"/>
      <c r="AF929" s="413"/>
      <c r="AG929" s="413"/>
    </row>
    <row r="930" spans="1:33" ht="11.25" customHeight="1">
      <c r="A930" s="413"/>
      <c r="B930" s="413"/>
      <c r="C930" s="413"/>
      <c r="D930" s="413"/>
      <c r="E930" s="413"/>
      <c r="F930" s="413"/>
      <c r="G930" s="413"/>
      <c r="H930" s="413"/>
      <c r="I930" s="413"/>
      <c r="J930" s="413"/>
      <c r="K930" s="413"/>
      <c r="L930" s="413"/>
      <c r="M930" s="413"/>
      <c r="N930" s="413"/>
      <c r="O930" s="413"/>
      <c r="P930" s="413"/>
      <c r="Q930" s="413"/>
      <c r="R930" s="413"/>
      <c r="S930" s="413"/>
      <c r="T930" s="413"/>
      <c r="U930" s="413"/>
      <c r="V930" s="413"/>
      <c r="W930" s="413"/>
      <c r="X930" s="413"/>
      <c r="Y930" s="413"/>
      <c r="Z930" s="413"/>
      <c r="AA930" s="413"/>
      <c r="AB930" s="413"/>
      <c r="AC930" s="413"/>
      <c r="AD930" s="413"/>
      <c r="AE930" s="413"/>
      <c r="AF930" s="413"/>
      <c r="AG930" s="413"/>
    </row>
    <row r="931" spans="1:33" ht="11.25" customHeight="1">
      <c r="A931" s="413"/>
      <c r="B931" s="413"/>
      <c r="C931" s="413"/>
      <c r="D931" s="413"/>
      <c r="E931" s="413"/>
      <c r="F931" s="413"/>
      <c r="G931" s="413"/>
      <c r="H931" s="413"/>
      <c r="I931" s="413"/>
      <c r="J931" s="413"/>
      <c r="K931" s="413"/>
      <c r="L931" s="413"/>
      <c r="M931" s="413"/>
      <c r="N931" s="413"/>
      <c r="O931" s="413"/>
      <c r="P931" s="413"/>
      <c r="Q931" s="413"/>
      <c r="R931" s="413"/>
      <c r="S931" s="413"/>
      <c r="T931" s="413"/>
      <c r="U931" s="413"/>
      <c r="V931" s="413"/>
      <c r="W931" s="413"/>
      <c r="X931" s="413"/>
      <c r="Y931" s="413"/>
      <c r="Z931" s="413"/>
      <c r="AA931" s="413"/>
      <c r="AB931" s="413"/>
      <c r="AC931" s="413"/>
      <c r="AD931" s="413"/>
      <c r="AE931" s="413"/>
      <c r="AF931" s="413"/>
      <c r="AG931" s="413"/>
    </row>
    <row r="932" spans="1:33" ht="11.25" customHeight="1">
      <c r="A932" s="413"/>
      <c r="B932" s="413"/>
      <c r="C932" s="413"/>
      <c r="D932" s="413"/>
      <c r="E932" s="413"/>
      <c r="F932" s="413"/>
      <c r="G932" s="413"/>
      <c r="H932" s="413"/>
      <c r="I932" s="413"/>
      <c r="J932" s="413"/>
      <c r="K932" s="413"/>
      <c r="L932" s="413"/>
      <c r="M932" s="413"/>
      <c r="N932" s="413"/>
      <c r="O932" s="413"/>
      <c r="P932" s="413"/>
      <c r="Q932" s="413"/>
      <c r="R932" s="413"/>
      <c r="S932" s="413"/>
      <c r="T932" s="413"/>
      <c r="U932" s="413"/>
      <c r="V932" s="413"/>
      <c r="W932" s="413"/>
      <c r="X932" s="413"/>
      <c r="Y932" s="413"/>
      <c r="Z932" s="413"/>
      <c r="AA932" s="413"/>
      <c r="AB932" s="413"/>
      <c r="AC932" s="413"/>
      <c r="AD932" s="413"/>
      <c r="AE932" s="413"/>
      <c r="AF932" s="413"/>
      <c r="AG932" s="413"/>
    </row>
    <row r="933" spans="1:33" ht="11.25" customHeight="1">
      <c r="A933" s="413"/>
      <c r="B933" s="413"/>
      <c r="C933" s="413"/>
      <c r="D933" s="413"/>
      <c r="E933" s="413"/>
      <c r="F933" s="413"/>
      <c r="G933" s="413"/>
      <c r="H933" s="413"/>
      <c r="I933" s="413"/>
      <c r="J933" s="413"/>
      <c r="K933" s="413"/>
      <c r="L933" s="413"/>
      <c r="M933" s="413"/>
      <c r="N933" s="413"/>
      <c r="O933" s="413"/>
      <c r="P933" s="413"/>
      <c r="Q933" s="413"/>
      <c r="R933" s="413"/>
      <c r="S933" s="413"/>
      <c r="T933" s="413"/>
      <c r="U933" s="413"/>
      <c r="V933" s="413"/>
      <c r="W933" s="413"/>
      <c r="X933" s="413"/>
      <c r="Y933" s="413"/>
      <c r="Z933" s="413"/>
      <c r="AA933" s="413"/>
      <c r="AB933" s="413"/>
      <c r="AC933" s="413"/>
      <c r="AD933" s="413"/>
      <c r="AE933" s="413"/>
      <c r="AF933" s="413"/>
      <c r="AG933" s="413"/>
    </row>
    <row r="934" spans="1:33" ht="11.25" customHeight="1">
      <c r="A934" s="413"/>
      <c r="B934" s="413"/>
      <c r="C934" s="413"/>
      <c r="D934" s="413"/>
      <c r="E934" s="413"/>
      <c r="F934" s="413"/>
      <c r="G934" s="413"/>
      <c r="H934" s="413"/>
      <c r="I934" s="413"/>
      <c r="J934" s="413"/>
      <c r="K934" s="413"/>
      <c r="L934" s="413"/>
      <c r="M934" s="413"/>
      <c r="N934" s="413"/>
      <c r="O934" s="413"/>
      <c r="P934" s="413"/>
      <c r="Q934" s="413"/>
      <c r="R934" s="413"/>
      <c r="S934" s="413"/>
      <c r="T934" s="413"/>
      <c r="U934" s="413"/>
      <c r="V934" s="413"/>
      <c r="W934" s="413"/>
      <c r="X934" s="413"/>
      <c r="Y934" s="413"/>
      <c r="Z934" s="413"/>
      <c r="AA934" s="413"/>
      <c r="AB934" s="413"/>
      <c r="AC934" s="413"/>
      <c r="AD934" s="413"/>
      <c r="AE934" s="413"/>
      <c r="AF934" s="413"/>
      <c r="AG934" s="413"/>
    </row>
    <row r="935" spans="1:33" ht="11.25" customHeight="1">
      <c r="A935" s="413"/>
      <c r="B935" s="413"/>
      <c r="C935" s="413"/>
      <c r="D935" s="413"/>
      <c r="E935" s="413"/>
      <c r="F935" s="413"/>
      <c r="G935" s="413"/>
      <c r="H935" s="413"/>
      <c r="I935" s="413"/>
      <c r="J935" s="413"/>
      <c r="K935" s="413"/>
      <c r="L935" s="413"/>
      <c r="M935" s="413"/>
      <c r="N935" s="413"/>
      <c r="O935" s="413"/>
      <c r="P935" s="413"/>
      <c r="Q935" s="413"/>
      <c r="R935" s="413"/>
      <c r="S935" s="413"/>
      <c r="T935" s="413"/>
      <c r="U935" s="413"/>
      <c r="V935" s="413"/>
      <c r="W935" s="413"/>
      <c r="X935" s="413"/>
      <c r="Y935" s="413"/>
      <c r="Z935" s="413"/>
      <c r="AA935" s="413"/>
      <c r="AB935" s="413"/>
      <c r="AC935" s="413"/>
      <c r="AD935" s="413"/>
      <c r="AE935" s="413"/>
      <c r="AF935" s="413"/>
      <c r="AG935" s="413"/>
    </row>
    <row r="936" spans="1:33" ht="11.25" customHeight="1">
      <c r="A936" s="413"/>
      <c r="B936" s="413"/>
      <c r="C936" s="413"/>
      <c r="D936" s="413"/>
      <c r="E936" s="413"/>
      <c r="F936" s="413"/>
      <c r="G936" s="413"/>
      <c r="H936" s="413"/>
      <c r="I936" s="413"/>
      <c r="J936" s="413"/>
      <c r="K936" s="413"/>
      <c r="L936" s="413"/>
      <c r="M936" s="413"/>
      <c r="N936" s="413"/>
      <c r="O936" s="413"/>
      <c r="P936" s="413"/>
      <c r="Q936" s="413"/>
      <c r="R936" s="413"/>
      <c r="S936" s="413"/>
      <c r="T936" s="413"/>
      <c r="U936" s="413"/>
      <c r="V936" s="413"/>
      <c r="W936" s="413"/>
      <c r="X936" s="413"/>
      <c r="Y936" s="413"/>
      <c r="Z936" s="413"/>
      <c r="AA936" s="413"/>
      <c r="AB936" s="413"/>
      <c r="AC936" s="413"/>
      <c r="AD936" s="413"/>
      <c r="AE936" s="413"/>
      <c r="AF936" s="413"/>
      <c r="AG936" s="413"/>
    </row>
    <row r="937" spans="1:33" ht="11.25" customHeight="1">
      <c r="A937" s="413"/>
      <c r="B937" s="413"/>
      <c r="C937" s="413"/>
      <c r="D937" s="413"/>
      <c r="E937" s="413"/>
      <c r="F937" s="413"/>
      <c r="G937" s="413"/>
      <c r="H937" s="413"/>
      <c r="I937" s="413"/>
      <c r="J937" s="413"/>
      <c r="K937" s="413"/>
      <c r="L937" s="413"/>
      <c r="M937" s="413"/>
      <c r="N937" s="413"/>
      <c r="O937" s="413"/>
      <c r="P937" s="413"/>
      <c r="Q937" s="413"/>
      <c r="R937" s="413"/>
      <c r="S937" s="413"/>
      <c r="T937" s="413"/>
      <c r="U937" s="413"/>
      <c r="V937" s="413"/>
      <c r="W937" s="413"/>
      <c r="X937" s="413"/>
      <c r="Y937" s="413"/>
      <c r="Z937" s="413"/>
      <c r="AA937" s="413"/>
      <c r="AB937" s="413"/>
      <c r="AC937" s="413"/>
      <c r="AD937" s="413"/>
      <c r="AE937" s="413"/>
      <c r="AF937" s="413"/>
      <c r="AG937" s="413"/>
    </row>
    <row r="938" spans="1:33" ht="11.25" customHeight="1">
      <c r="A938" s="413"/>
      <c r="B938" s="413"/>
      <c r="C938" s="413"/>
      <c r="D938" s="413"/>
      <c r="E938" s="413"/>
      <c r="F938" s="413"/>
      <c r="G938" s="413"/>
      <c r="H938" s="413"/>
      <c r="I938" s="413"/>
      <c r="J938" s="413"/>
      <c r="K938" s="413"/>
      <c r="L938" s="413"/>
      <c r="M938" s="413"/>
      <c r="N938" s="413"/>
      <c r="O938" s="413"/>
      <c r="P938" s="413"/>
      <c r="Q938" s="413"/>
      <c r="R938" s="413"/>
      <c r="S938" s="413"/>
      <c r="T938" s="413"/>
      <c r="U938" s="413"/>
      <c r="V938" s="413"/>
      <c r="W938" s="413"/>
      <c r="X938" s="413"/>
      <c r="Y938" s="413"/>
      <c r="Z938" s="413"/>
      <c r="AA938" s="413"/>
      <c r="AB938" s="413"/>
      <c r="AC938" s="413"/>
      <c r="AD938" s="413"/>
      <c r="AE938" s="413"/>
      <c r="AF938" s="413"/>
      <c r="AG938" s="413"/>
    </row>
    <row r="939" spans="1:33" ht="11.25" customHeight="1">
      <c r="A939" s="413"/>
      <c r="B939" s="413"/>
      <c r="C939" s="413"/>
      <c r="D939" s="413"/>
      <c r="E939" s="413"/>
      <c r="F939" s="413"/>
      <c r="G939" s="413"/>
      <c r="H939" s="413"/>
      <c r="I939" s="413"/>
      <c r="J939" s="413"/>
      <c r="K939" s="413"/>
      <c r="L939" s="413"/>
      <c r="M939" s="413"/>
      <c r="N939" s="413"/>
      <c r="O939" s="413"/>
      <c r="P939" s="413"/>
      <c r="Q939" s="413"/>
      <c r="R939" s="413"/>
      <c r="S939" s="413"/>
      <c r="T939" s="413"/>
      <c r="U939" s="413"/>
      <c r="V939" s="413"/>
      <c r="W939" s="413"/>
      <c r="X939" s="413"/>
      <c r="Y939" s="413"/>
      <c r="Z939" s="413"/>
      <c r="AA939" s="413"/>
      <c r="AB939" s="413"/>
      <c r="AC939" s="413"/>
      <c r="AD939" s="413"/>
      <c r="AE939" s="413"/>
      <c r="AF939" s="413"/>
      <c r="AG939" s="413"/>
    </row>
    <row r="940" spans="1:33" ht="11.25" customHeight="1">
      <c r="A940" s="413"/>
      <c r="B940" s="413"/>
      <c r="C940" s="413"/>
      <c r="D940" s="413"/>
      <c r="E940" s="413"/>
      <c r="F940" s="413"/>
      <c r="G940" s="413"/>
      <c r="H940" s="413"/>
      <c r="I940" s="413"/>
      <c r="J940" s="413"/>
      <c r="K940" s="413"/>
      <c r="L940" s="413"/>
      <c r="M940" s="413"/>
      <c r="N940" s="413"/>
      <c r="O940" s="413"/>
      <c r="P940" s="413"/>
      <c r="Q940" s="413"/>
      <c r="R940" s="413"/>
      <c r="S940" s="413"/>
      <c r="T940" s="413"/>
      <c r="U940" s="413"/>
      <c r="V940" s="413"/>
      <c r="W940" s="413"/>
      <c r="X940" s="413"/>
      <c r="Y940" s="413"/>
      <c r="Z940" s="413"/>
      <c r="AA940" s="413"/>
      <c r="AB940" s="413"/>
      <c r="AC940" s="413"/>
      <c r="AD940" s="413"/>
      <c r="AE940" s="413"/>
      <c r="AF940" s="413"/>
      <c r="AG940" s="413"/>
    </row>
    <row r="941" spans="1:33" ht="11.25" customHeight="1">
      <c r="A941" s="413"/>
      <c r="B941" s="413"/>
      <c r="C941" s="413"/>
      <c r="D941" s="413"/>
      <c r="E941" s="413"/>
      <c r="F941" s="413"/>
      <c r="G941" s="413"/>
      <c r="H941" s="413"/>
      <c r="I941" s="413"/>
      <c r="J941" s="413"/>
      <c r="K941" s="413"/>
      <c r="L941" s="413"/>
      <c r="M941" s="413"/>
      <c r="N941" s="413"/>
      <c r="O941" s="413"/>
      <c r="P941" s="413"/>
      <c r="Q941" s="413"/>
      <c r="R941" s="413"/>
      <c r="S941" s="413"/>
      <c r="T941" s="413"/>
      <c r="U941" s="413"/>
      <c r="V941" s="413"/>
      <c r="W941" s="413"/>
      <c r="X941" s="413"/>
      <c r="Y941" s="413"/>
      <c r="Z941" s="413"/>
      <c r="AA941" s="413"/>
      <c r="AB941" s="413"/>
      <c r="AC941" s="413"/>
      <c r="AD941" s="413"/>
      <c r="AE941" s="413"/>
      <c r="AF941" s="413"/>
      <c r="AG941" s="413"/>
    </row>
    <row r="942" spans="1:33" ht="11.25" customHeight="1">
      <c r="A942" s="413"/>
      <c r="B942" s="413"/>
      <c r="C942" s="413"/>
      <c r="D942" s="413"/>
      <c r="E942" s="413"/>
      <c r="F942" s="413"/>
      <c r="G942" s="413"/>
      <c r="H942" s="413"/>
      <c r="I942" s="413"/>
      <c r="J942" s="413"/>
      <c r="K942" s="413"/>
      <c r="L942" s="413"/>
      <c r="M942" s="413"/>
      <c r="N942" s="413"/>
      <c r="O942" s="413"/>
      <c r="P942" s="413"/>
      <c r="Q942" s="413"/>
      <c r="R942" s="413"/>
      <c r="S942" s="413"/>
      <c r="T942" s="413"/>
      <c r="U942" s="413"/>
      <c r="V942" s="413"/>
      <c r="W942" s="413"/>
      <c r="X942" s="413"/>
      <c r="Y942" s="413"/>
      <c r="Z942" s="413"/>
      <c r="AA942" s="413"/>
      <c r="AB942" s="413"/>
      <c r="AC942" s="413"/>
      <c r="AD942" s="413"/>
      <c r="AE942" s="413"/>
      <c r="AF942" s="413"/>
      <c r="AG942" s="413"/>
    </row>
    <row r="943" spans="1:33" ht="11.25" customHeight="1">
      <c r="A943" s="413"/>
      <c r="B943" s="413"/>
      <c r="C943" s="413"/>
      <c r="D943" s="413"/>
      <c r="E943" s="413"/>
      <c r="F943" s="413"/>
      <c r="G943" s="413"/>
      <c r="H943" s="413"/>
      <c r="I943" s="413"/>
      <c r="J943" s="413"/>
      <c r="K943" s="413"/>
      <c r="L943" s="413"/>
      <c r="M943" s="413"/>
      <c r="N943" s="413"/>
      <c r="O943" s="413"/>
      <c r="P943" s="413"/>
      <c r="Q943" s="413"/>
      <c r="R943" s="413"/>
      <c r="S943" s="413"/>
      <c r="T943" s="413"/>
      <c r="U943" s="413"/>
      <c r="V943" s="413"/>
      <c r="W943" s="413"/>
      <c r="X943" s="413"/>
      <c r="Y943" s="413"/>
      <c r="Z943" s="413"/>
      <c r="AA943" s="413"/>
      <c r="AB943" s="413"/>
      <c r="AC943" s="413"/>
      <c r="AD943" s="413"/>
      <c r="AE943" s="413"/>
      <c r="AF943" s="413"/>
      <c r="AG943" s="413"/>
    </row>
    <row r="944" spans="1:33" ht="11.25" customHeight="1">
      <c r="A944" s="413"/>
      <c r="B944" s="413"/>
      <c r="C944" s="413"/>
      <c r="D944" s="413"/>
      <c r="E944" s="413"/>
      <c r="F944" s="413"/>
      <c r="G944" s="413"/>
      <c r="H944" s="413"/>
      <c r="I944" s="413"/>
      <c r="J944" s="413"/>
      <c r="K944" s="413"/>
      <c r="L944" s="413"/>
      <c r="M944" s="413"/>
      <c r="N944" s="413"/>
      <c r="O944" s="413"/>
      <c r="P944" s="413"/>
      <c r="Q944" s="413"/>
      <c r="R944" s="413"/>
      <c r="S944" s="413"/>
      <c r="T944" s="413"/>
      <c r="U944" s="413"/>
      <c r="V944" s="413"/>
      <c r="W944" s="413"/>
      <c r="X944" s="413"/>
      <c r="Y944" s="413"/>
      <c r="Z944" s="413"/>
      <c r="AA944" s="413"/>
      <c r="AB944" s="413"/>
      <c r="AC944" s="413"/>
      <c r="AD944" s="413"/>
      <c r="AE944" s="413"/>
      <c r="AF944" s="413"/>
      <c r="AG944" s="413"/>
    </row>
    <row r="945" spans="1:33" ht="11.25" customHeight="1">
      <c r="A945" s="413"/>
      <c r="B945" s="413"/>
      <c r="C945" s="413"/>
      <c r="D945" s="413"/>
      <c r="E945" s="413"/>
      <c r="F945" s="413"/>
      <c r="G945" s="413"/>
      <c r="H945" s="413"/>
      <c r="I945" s="413"/>
      <c r="J945" s="413"/>
      <c r="K945" s="413"/>
      <c r="L945" s="413"/>
      <c r="M945" s="413"/>
      <c r="N945" s="413"/>
      <c r="O945" s="413"/>
      <c r="P945" s="413"/>
      <c r="Q945" s="413"/>
      <c r="R945" s="413"/>
      <c r="S945" s="413"/>
      <c r="T945" s="413"/>
      <c r="U945" s="413"/>
      <c r="V945" s="413"/>
      <c r="W945" s="413"/>
      <c r="X945" s="413"/>
      <c r="Y945" s="413"/>
      <c r="Z945" s="413"/>
      <c r="AA945" s="413"/>
      <c r="AB945" s="413"/>
      <c r="AC945" s="413"/>
      <c r="AD945" s="413"/>
      <c r="AE945" s="413"/>
      <c r="AF945" s="413"/>
      <c r="AG945" s="413"/>
    </row>
    <row r="946" spans="1:33" ht="11.25" customHeight="1">
      <c r="A946" s="413"/>
      <c r="B946" s="413"/>
      <c r="C946" s="413"/>
      <c r="D946" s="413"/>
      <c r="E946" s="413"/>
      <c r="F946" s="413"/>
      <c r="G946" s="413"/>
      <c r="H946" s="413"/>
      <c r="I946" s="413"/>
      <c r="J946" s="413"/>
      <c r="K946" s="413"/>
      <c r="L946" s="413"/>
      <c r="M946" s="413"/>
      <c r="N946" s="413"/>
      <c r="O946" s="413"/>
      <c r="P946" s="413"/>
      <c r="Q946" s="413"/>
      <c r="R946" s="413"/>
      <c r="S946" s="413"/>
      <c r="T946" s="413"/>
      <c r="U946" s="413"/>
      <c r="V946" s="413"/>
      <c r="W946" s="413"/>
      <c r="X946" s="413"/>
      <c r="Y946" s="413"/>
      <c r="Z946" s="413"/>
      <c r="AA946" s="413"/>
      <c r="AB946" s="413"/>
      <c r="AC946" s="413"/>
      <c r="AD946" s="413"/>
      <c r="AE946" s="413"/>
      <c r="AF946" s="413"/>
      <c r="AG946" s="413"/>
    </row>
    <row r="947" spans="1:33" ht="11.25" customHeight="1">
      <c r="A947" s="413"/>
      <c r="B947" s="413"/>
      <c r="C947" s="413"/>
      <c r="D947" s="413"/>
      <c r="E947" s="413"/>
      <c r="F947" s="413"/>
      <c r="G947" s="413"/>
      <c r="H947" s="413"/>
      <c r="I947" s="413"/>
      <c r="J947" s="413"/>
      <c r="K947" s="413"/>
      <c r="L947" s="413"/>
      <c r="M947" s="413"/>
      <c r="N947" s="413"/>
      <c r="O947" s="413"/>
      <c r="P947" s="413"/>
      <c r="Q947" s="413"/>
      <c r="R947" s="413"/>
      <c r="S947" s="413"/>
      <c r="T947" s="413"/>
      <c r="U947" s="413"/>
      <c r="V947" s="413"/>
      <c r="W947" s="413"/>
      <c r="X947" s="413"/>
      <c r="Y947" s="413"/>
      <c r="Z947" s="413"/>
      <c r="AA947" s="413"/>
      <c r="AB947" s="413"/>
      <c r="AC947" s="413"/>
      <c r="AD947" s="413"/>
      <c r="AE947" s="413"/>
      <c r="AF947" s="413"/>
      <c r="AG947" s="413"/>
    </row>
    <row r="948" spans="1:33" ht="11.25" customHeight="1">
      <c r="A948" s="413"/>
      <c r="B948" s="413"/>
      <c r="C948" s="413"/>
      <c r="D948" s="413"/>
      <c r="E948" s="413"/>
      <c r="F948" s="413"/>
      <c r="G948" s="413"/>
      <c r="H948" s="413"/>
      <c r="I948" s="413"/>
      <c r="J948" s="413"/>
      <c r="K948" s="413"/>
      <c r="L948" s="413"/>
      <c r="M948" s="413"/>
      <c r="N948" s="413"/>
      <c r="O948" s="413"/>
      <c r="P948" s="413"/>
      <c r="Q948" s="413"/>
      <c r="R948" s="413"/>
      <c r="S948" s="413"/>
      <c r="T948" s="413"/>
      <c r="U948" s="413"/>
      <c r="V948" s="413"/>
      <c r="W948" s="413"/>
      <c r="X948" s="413"/>
      <c r="Y948" s="413"/>
      <c r="Z948" s="413"/>
      <c r="AA948" s="413"/>
      <c r="AB948" s="413"/>
      <c r="AC948" s="413"/>
      <c r="AD948" s="413"/>
      <c r="AE948" s="413"/>
      <c r="AF948" s="413"/>
      <c r="AG948" s="413"/>
    </row>
    <row r="949" spans="1:33" ht="11.25" customHeight="1">
      <c r="A949" s="413"/>
      <c r="B949" s="413"/>
      <c r="C949" s="413"/>
      <c r="D949" s="413"/>
      <c r="E949" s="413"/>
      <c r="F949" s="413"/>
      <c r="G949" s="413"/>
      <c r="H949" s="413"/>
      <c r="I949" s="413"/>
      <c r="J949" s="413"/>
      <c r="K949" s="413"/>
      <c r="L949" s="413"/>
      <c r="M949" s="413"/>
      <c r="N949" s="413"/>
      <c r="O949" s="413"/>
      <c r="P949" s="413"/>
      <c r="Q949" s="413"/>
      <c r="R949" s="413"/>
      <c r="S949" s="413"/>
      <c r="T949" s="413"/>
      <c r="U949" s="413"/>
      <c r="V949" s="413"/>
      <c r="W949" s="413"/>
      <c r="X949" s="413"/>
      <c r="Y949" s="413"/>
      <c r="Z949" s="413"/>
      <c r="AA949" s="413"/>
      <c r="AB949" s="413"/>
      <c r="AC949" s="413"/>
      <c r="AD949" s="413"/>
      <c r="AE949" s="413"/>
      <c r="AF949" s="413"/>
      <c r="AG949" s="413"/>
    </row>
    <row r="950" spans="1:33" ht="11.25" customHeight="1">
      <c r="A950" s="413"/>
      <c r="B950" s="413"/>
      <c r="C950" s="413"/>
      <c r="D950" s="413"/>
      <c r="E950" s="413"/>
      <c r="F950" s="413"/>
      <c r="G950" s="413"/>
      <c r="H950" s="413"/>
      <c r="I950" s="413"/>
      <c r="J950" s="413"/>
      <c r="K950" s="413"/>
      <c r="L950" s="413"/>
      <c r="M950" s="413"/>
      <c r="N950" s="413"/>
      <c r="O950" s="413"/>
      <c r="P950" s="413"/>
      <c r="Q950" s="413"/>
      <c r="R950" s="413"/>
      <c r="S950" s="413"/>
      <c r="T950" s="413"/>
      <c r="U950" s="413"/>
      <c r="V950" s="413"/>
      <c r="W950" s="413"/>
      <c r="X950" s="413"/>
      <c r="Y950" s="413"/>
      <c r="Z950" s="413"/>
      <c r="AA950" s="413"/>
      <c r="AB950" s="413"/>
      <c r="AC950" s="413"/>
      <c r="AD950" s="413"/>
      <c r="AE950" s="413"/>
      <c r="AF950" s="413"/>
      <c r="AG950" s="413"/>
    </row>
    <row r="951" spans="1:33" ht="11.25" customHeight="1">
      <c r="A951" s="413"/>
      <c r="B951" s="413"/>
      <c r="C951" s="413"/>
      <c r="D951" s="413"/>
      <c r="E951" s="413"/>
      <c r="F951" s="413"/>
      <c r="G951" s="413"/>
      <c r="H951" s="413"/>
      <c r="I951" s="413"/>
      <c r="J951" s="413"/>
      <c r="K951" s="413"/>
      <c r="L951" s="413"/>
      <c r="M951" s="413"/>
      <c r="N951" s="413"/>
      <c r="O951" s="413"/>
      <c r="P951" s="413"/>
      <c r="Q951" s="413"/>
      <c r="R951" s="413"/>
      <c r="S951" s="413"/>
      <c r="T951" s="413"/>
      <c r="U951" s="413"/>
      <c r="V951" s="413"/>
      <c r="W951" s="413"/>
      <c r="X951" s="413"/>
      <c r="Y951" s="413"/>
      <c r="Z951" s="413"/>
      <c r="AA951" s="413"/>
      <c r="AB951" s="413"/>
      <c r="AC951" s="413"/>
      <c r="AD951" s="413"/>
      <c r="AE951" s="413"/>
      <c r="AF951" s="413"/>
      <c r="AG951" s="413"/>
    </row>
    <row r="952" spans="1:33" ht="11.25" customHeight="1">
      <c r="A952" s="413"/>
      <c r="B952" s="413"/>
      <c r="C952" s="413"/>
      <c r="D952" s="413"/>
      <c r="E952" s="413"/>
      <c r="F952" s="413"/>
      <c r="G952" s="413"/>
      <c r="H952" s="413"/>
      <c r="I952" s="413"/>
      <c r="J952" s="413"/>
      <c r="K952" s="413"/>
      <c r="L952" s="413"/>
      <c r="M952" s="413"/>
      <c r="N952" s="413"/>
      <c r="O952" s="413"/>
      <c r="P952" s="413"/>
      <c r="Q952" s="413"/>
      <c r="R952" s="413"/>
      <c r="S952" s="413"/>
      <c r="T952" s="413"/>
      <c r="U952" s="413"/>
      <c r="V952" s="413"/>
      <c r="W952" s="413"/>
      <c r="X952" s="413"/>
      <c r="Y952" s="413"/>
      <c r="Z952" s="413"/>
      <c r="AA952" s="413"/>
      <c r="AB952" s="413"/>
      <c r="AC952" s="413"/>
      <c r="AD952" s="413"/>
      <c r="AE952" s="413"/>
      <c r="AF952" s="413"/>
      <c r="AG952" s="413"/>
    </row>
    <row r="953" spans="1:33" ht="11.25" customHeight="1">
      <c r="A953" s="413"/>
      <c r="B953" s="413"/>
      <c r="C953" s="413"/>
      <c r="D953" s="413"/>
      <c r="E953" s="413"/>
      <c r="F953" s="413"/>
      <c r="G953" s="413"/>
      <c r="H953" s="413"/>
      <c r="I953" s="413"/>
      <c r="J953" s="413"/>
      <c r="K953" s="413"/>
      <c r="L953" s="413"/>
      <c r="M953" s="413"/>
      <c r="N953" s="413"/>
      <c r="O953" s="413"/>
      <c r="P953" s="413"/>
      <c r="Q953" s="413"/>
      <c r="R953" s="413"/>
      <c r="S953" s="413"/>
      <c r="T953" s="413"/>
      <c r="U953" s="413"/>
      <c r="V953" s="413"/>
      <c r="W953" s="413"/>
      <c r="X953" s="413"/>
      <c r="Y953" s="413"/>
      <c r="Z953" s="413"/>
      <c r="AA953" s="413"/>
      <c r="AB953" s="413"/>
      <c r="AC953" s="413"/>
      <c r="AD953" s="413"/>
      <c r="AE953" s="413"/>
      <c r="AF953" s="413"/>
      <c r="AG953" s="413"/>
    </row>
    <row r="954" spans="1:33" ht="11.25" customHeight="1">
      <c r="A954" s="413"/>
      <c r="B954" s="413"/>
      <c r="C954" s="413"/>
      <c r="D954" s="413"/>
      <c r="E954" s="413"/>
      <c r="F954" s="413"/>
      <c r="G954" s="413"/>
      <c r="H954" s="413"/>
      <c r="I954" s="413"/>
      <c r="J954" s="413"/>
      <c r="K954" s="413"/>
      <c r="L954" s="413"/>
      <c r="M954" s="413"/>
      <c r="N954" s="413"/>
      <c r="O954" s="413"/>
      <c r="P954" s="413"/>
      <c r="Q954" s="413"/>
      <c r="R954" s="413"/>
      <c r="S954" s="413"/>
      <c r="T954" s="413"/>
      <c r="U954" s="413"/>
      <c r="V954" s="413"/>
      <c r="W954" s="413"/>
      <c r="X954" s="413"/>
      <c r="Y954" s="413"/>
      <c r="Z954" s="413"/>
      <c r="AA954" s="413"/>
      <c r="AB954" s="413"/>
      <c r="AC954" s="413"/>
      <c r="AD954" s="413"/>
      <c r="AE954" s="413"/>
      <c r="AF954" s="413"/>
      <c r="AG954" s="413"/>
    </row>
    <row r="955" spans="1:33" ht="11.25" customHeight="1">
      <c r="A955" s="413"/>
      <c r="B955" s="413"/>
      <c r="C955" s="413"/>
      <c r="D955" s="413"/>
      <c r="E955" s="413"/>
      <c r="F955" s="413"/>
      <c r="G955" s="413"/>
      <c r="H955" s="413"/>
      <c r="I955" s="413"/>
      <c r="J955" s="413"/>
      <c r="K955" s="413"/>
      <c r="L955" s="413"/>
      <c r="M955" s="413"/>
      <c r="N955" s="413"/>
      <c r="O955" s="413"/>
      <c r="P955" s="413"/>
      <c r="Q955" s="413"/>
      <c r="R955" s="413"/>
      <c r="S955" s="413"/>
      <c r="T955" s="413"/>
      <c r="U955" s="413"/>
      <c r="V955" s="413"/>
      <c r="W955" s="413"/>
      <c r="X955" s="413"/>
      <c r="Y955" s="413"/>
      <c r="Z955" s="413"/>
      <c r="AA955" s="413"/>
      <c r="AB955" s="413"/>
      <c r="AC955" s="413"/>
      <c r="AD955" s="413"/>
      <c r="AE955" s="413"/>
      <c r="AF955" s="413"/>
      <c r="AG955" s="413"/>
    </row>
    <row r="956" spans="1:33" ht="11.25" customHeight="1">
      <c r="A956" s="413"/>
      <c r="B956" s="413"/>
      <c r="C956" s="413"/>
      <c r="D956" s="413"/>
      <c r="E956" s="413"/>
      <c r="F956" s="413"/>
      <c r="G956" s="413"/>
      <c r="H956" s="413"/>
      <c r="I956" s="413"/>
      <c r="J956" s="413"/>
      <c r="K956" s="413"/>
      <c r="L956" s="413"/>
      <c r="M956" s="413"/>
      <c r="N956" s="413"/>
      <c r="O956" s="413"/>
      <c r="P956" s="413"/>
      <c r="Q956" s="413"/>
      <c r="R956" s="413"/>
      <c r="S956" s="413"/>
      <c r="T956" s="413"/>
      <c r="U956" s="413"/>
      <c r="V956" s="413"/>
      <c r="W956" s="413"/>
      <c r="X956" s="413"/>
      <c r="Y956" s="413"/>
      <c r="Z956" s="413"/>
      <c r="AA956" s="413"/>
      <c r="AB956" s="413"/>
      <c r="AC956" s="413"/>
      <c r="AD956" s="413"/>
      <c r="AE956" s="413"/>
      <c r="AF956" s="413"/>
      <c r="AG956" s="413"/>
    </row>
    <row r="957" spans="1:33" ht="11.25" customHeight="1">
      <c r="A957" s="413"/>
      <c r="B957" s="413"/>
      <c r="C957" s="413"/>
      <c r="D957" s="413"/>
      <c r="E957" s="413"/>
      <c r="F957" s="413"/>
      <c r="G957" s="413"/>
      <c r="H957" s="413"/>
      <c r="I957" s="413"/>
      <c r="J957" s="413"/>
      <c r="K957" s="413"/>
      <c r="L957" s="413"/>
      <c r="M957" s="413"/>
      <c r="N957" s="413"/>
      <c r="O957" s="413"/>
      <c r="P957" s="413"/>
      <c r="Q957" s="413"/>
      <c r="R957" s="413"/>
      <c r="S957" s="413"/>
      <c r="T957" s="413"/>
      <c r="U957" s="413"/>
      <c r="V957" s="413"/>
      <c r="W957" s="413"/>
      <c r="X957" s="413"/>
      <c r="Y957" s="413"/>
      <c r="Z957" s="413"/>
      <c r="AA957" s="413"/>
      <c r="AB957" s="413"/>
      <c r="AC957" s="413"/>
      <c r="AD957" s="413"/>
      <c r="AE957" s="413"/>
      <c r="AF957" s="413"/>
      <c r="AG957" s="413"/>
    </row>
    <row r="958" spans="1:33" ht="11.25" customHeight="1">
      <c r="A958" s="413"/>
      <c r="B958" s="413"/>
      <c r="C958" s="413"/>
      <c r="D958" s="413"/>
      <c r="E958" s="413"/>
      <c r="F958" s="413"/>
      <c r="G958" s="413"/>
      <c r="H958" s="413"/>
      <c r="I958" s="413"/>
      <c r="J958" s="413"/>
      <c r="K958" s="413"/>
      <c r="L958" s="413"/>
      <c r="M958" s="413"/>
      <c r="N958" s="413"/>
      <c r="O958" s="413"/>
      <c r="P958" s="413"/>
      <c r="Q958" s="413"/>
      <c r="R958" s="413"/>
      <c r="S958" s="413"/>
      <c r="T958" s="413"/>
      <c r="U958" s="413"/>
      <c r="V958" s="413"/>
      <c r="W958" s="413"/>
      <c r="X958" s="413"/>
      <c r="Y958" s="413"/>
      <c r="Z958" s="413"/>
      <c r="AA958" s="413"/>
      <c r="AB958" s="413"/>
      <c r="AC958" s="413"/>
      <c r="AD958" s="413"/>
      <c r="AE958" s="413"/>
      <c r="AF958" s="413"/>
      <c r="AG958" s="413"/>
    </row>
    <row r="959" spans="1:33" ht="11.25" customHeight="1">
      <c r="A959" s="413"/>
      <c r="B959" s="413"/>
      <c r="C959" s="413"/>
      <c r="D959" s="413"/>
      <c r="E959" s="413"/>
      <c r="F959" s="413"/>
      <c r="G959" s="413"/>
      <c r="H959" s="413"/>
      <c r="I959" s="413"/>
      <c r="J959" s="413"/>
      <c r="K959" s="413"/>
      <c r="L959" s="413"/>
      <c r="M959" s="413"/>
      <c r="N959" s="413"/>
      <c r="O959" s="413"/>
      <c r="P959" s="413"/>
      <c r="Q959" s="413"/>
      <c r="R959" s="413"/>
      <c r="S959" s="413"/>
      <c r="T959" s="413"/>
      <c r="U959" s="413"/>
      <c r="V959" s="413"/>
      <c r="W959" s="413"/>
      <c r="X959" s="413"/>
      <c r="Y959" s="413"/>
      <c r="Z959" s="413"/>
      <c r="AA959" s="413"/>
      <c r="AB959" s="413"/>
      <c r="AC959" s="413"/>
      <c r="AD959" s="413"/>
      <c r="AE959" s="413"/>
      <c r="AF959" s="413"/>
      <c r="AG959" s="413"/>
    </row>
    <row r="960" spans="1:33" ht="11.25" customHeight="1">
      <c r="A960" s="413"/>
      <c r="B960" s="413"/>
      <c r="C960" s="413"/>
      <c r="D960" s="413"/>
      <c r="E960" s="413"/>
      <c r="F960" s="413"/>
      <c r="G960" s="413"/>
      <c r="H960" s="413"/>
      <c r="I960" s="413"/>
      <c r="J960" s="413"/>
      <c r="K960" s="413"/>
      <c r="L960" s="413"/>
      <c r="M960" s="413"/>
      <c r="N960" s="413"/>
      <c r="O960" s="413"/>
      <c r="P960" s="413"/>
      <c r="Q960" s="413"/>
      <c r="R960" s="413"/>
      <c r="S960" s="413"/>
      <c r="T960" s="413"/>
      <c r="U960" s="413"/>
      <c r="V960" s="413"/>
      <c r="W960" s="413"/>
      <c r="X960" s="413"/>
      <c r="Y960" s="413"/>
      <c r="Z960" s="413"/>
      <c r="AA960" s="413"/>
      <c r="AB960" s="413"/>
      <c r="AC960" s="413"/>
      <c r="AD960" s="413"/>
      <c r="AE960" s="413"/>
      <c r="AF960" s="413"/>
      <c r="AG960" s="413"/>
    </row>
    <row r="961" spans="1:33" ht="11.25" customHeight="1">
      <c r="A961" s="413"/>
      <c r="B961" s="413"/>
      <c r="C961" s="413"/>
      <c r="D961" s="413"/>
      <c r="E961" s="413"/>
      <c r="F961" s="413"/>
      <c r="G961" s="413"/>
      <c r="H961" s="413"/>
      <c r="I961" s="413"/>
      <c r="J961" s="413"/>
      <c r="K961" s="413"/>
      <c r="L961" s="413"/>
      <c r="M961" s="413"/>
      <c r="N961" s="413"/>
      <c r="O961" s="413"/>
      <c r="P961" s="413"/>
      <c r="Q961" s="413"/>
      <c r="R961" s="413"/>
      <c r="S961" s="413"/>
      <c r="T961" s="413"/>
      <c r="U961" s="413"/>
      <c r="V961" s="413"/>
      <c r="W961" s="413"/>
      <c r="X961" s="413"/>
      <c r="Y961" s="413"/>
      <c r="Z961" s="413"/>
      <c r="AA961" s="413"/>
      <c r="AB961" s="413"/>
      <c r="AC961" s="413"/>
      <c r="AD961" s="413"/>
      <c r="AE961" s="413"/>
      <c r="AF961" s="413"/>
      <c r="AG961" s="413"/>
    </row>
    <row r="962" spans="1:33" ht="11.25" customHeight="1">
      <c r="A962" s="413"/>
      <c r="B962" s="413"/>
      <c r="C962" s="413"/>
      <c r="D962" s="413"/>
      <c r="E962" s="413"/>
      <c r="F962" s="413"/>
      <c r="G962" s="413"/>
      <c r="H962" s="413"/>
      <c r="I962" s="413"/>
      <c r="J962" s="413"/>
      <c r="K962" s="413"/>
      <c r="L962" s="413"/>
      <c r="M962" s="413"/>
      <c r="N962" s="413"/>
      <c r="O962" s="413"/>
      <c r="P962" s="413"/>
      <c r="Q962" s="413"/>
      <c r="R962" s="413"/>
      <c r="S962" s="413"/>
      <c r="T962" s="413"/>
      <c r="U962" s="413"/>
      <c r="V962" s="413"/>
      <c r="W962" s="413"/>
      <c r="X962" s="413"/>
      <c r="Y962" s="413"/>
      <c r="Z962" s="413"/>
      <c r="AA962" s="413"/>
      <c r="AB962" s="413"/>
      <c r="AC962" s="413"/>
      <c r="AD962" s="413"/>
      <c r="AE962" s="413"/>
      <c r="AF962" s="413"/>
      <c r="AG962" s="413"/>
    </row>
    <row r="963" spans="1:33" ht="11.25" customHeight="1">
      <c r="A963" s="413"/>
      <c r="B963" s="413"/>
      <c r="C963" s="413"/>
      <c r="D963" s="413"/>
      <c r="E963" s="413"/>
      <c r="F963" s="413"/>
      <c r="G963" s="413"/>
      <c r="H963" s="413"/>
      <c r="I963" s="413"/>
      <c r="J963" s="413"/>
      <c r="K963" s="413"/>
      <c r="L963" s="413"/>
      <c r="M963" s="413"/>
      <c r="N963" s="413"/>
      <c r="O963" s="413"/>
      <c r="P963" s="413"/>
      <c r="Q963" s="413"/>
      <c r="R963" s="413"/>
      <c r="S963" s="413"/>
      <c r="T963" s="413"/>
      <c r="U963" s="413"/>
      <c r="V963" s="413"/>
      <c r="W963" s="413"/>
      <c r="X963" s="413"/>
      <c r="Y963" s="413"/>
      <c r="Z963" s="413"/>
      <c r="AA963" s="413"/>
      <c r="AB963" s="413"/>
      <c r="AC963" s="413"/>
      <c r="AD963" s="413"/>
      <c r="AE963" s="413"/>
      <c r="AF963" s="413"/>
      <c r="AG963" s="413"/>
    </row>
    <row r="964" spans="1:33" ht="11.25" customHeight="1">
      <c r="A964" s="413"/>
      <c r="B964" s="413"/>
      <c r="C964" s="413"/>
      <c r="D964" s="413"/>
      <c r="E964" s="413"/>
      <c r="F964" s="413"/>
      <c r="G964" s="413"/>
      <c r="H964" s="413"/>
      <c r="I964" s="413"/>
      <c r="J964" s="413"/>
      <c r="K964" s="413"/>
      <c r="L964" s="413"/>
      <c r="M964" s="413"/>
      <c r="N964" s="413"/>
      <c r="O964" s="413"/>
      <c r="P964" s="413"/>
      <c r="Q964" s="413"/>
      <c r="R964" s="413"/>
      <c r="S964" s="413"/>
      <c r="T964" s="413"/>
      <c r="U964" s="413"/>
      <c r="V964" s="413"/>
      <c r="W964" s="413"/>
      <c r="X964" s="413"/>
      <c r="Y964" s="413"/>
      <c r="Z964" s="413"/>
      <c r="AA964" s="413"/>
      <c r="AB964" s="413"/>
      <c r="AC964" s="413"/>
      <c r="AD964" s="413"/>
      <c r="AE964" s="413"/>
      <c r="AF964" s="413"/>
      <c r="AG964" s="413"/>
    </row>
    <row r="965" spans="1:33" ht="11.25" customHeight="1">
      <c r="A965" s="413"/>
      <c r="B965" s="413"/>
      <c r="C965" s="413"/>
      <c r="D965" s="413"/>
      <c r="E965" s="413"/>
      <c r="F965" s="413"/>
      <c r="G965" s="413"/>
      <c r="H965" s="413"/>
      <c r="I965" s="413"/>
      <c r="J965" s="413"/>
      <c r="K965" s="413"/>
      <c r="L965" s="413"/>
      <c r="M965" s="413"/>
      <c r="N965" s="413"/>
      <c r="O965" s="413"/>
      <c r="P965" s="413"/>
      <c r="Q965" s="413"/>
      <c r="R965" s="413"/>
      <c r="S965" s="413"/>
      <c r="T965" s="413"/>
      <c r="U965" s="413"/>
      <c r="V965" s="413"/>
      <c r="W965" s="413"/>
      <c r="X965" s="413"/>
      <c r="Y965" s="413"/>
      <c r="Z965" s="413"/>
      <c r="AA965" s="413"/>
      <c r="AB965" s="413"/>
      <c r="AC965" s="413"/>
      <c r="AD965" s="413"/>
      <c r="AE965" s="413"/>
      <c r="AF965" s="413"/>
      <c r="AG965" s="413"/>
    </row>
    <row r="966" spans="1:33" ht="11.25" customHeight="1">
      <c r="A966" s="413"/>
      <c r="B966" s="413"/>
      <c r="C966" s="413"/>
      <c r="D966" s="413"/>
      <c r="E966" s="413"/>
      <c r="F966" s="413"/>
      <c r="G966" s="413"/>
      <c r="H966" s="413"/>
      <c r="I966" s="413"/>
      <c r="J966" s="413"/>
      <c r="K966" s="413"/>
      <c r="L966" s="413"/>
      <c r="M966" s="413"/>
      <c r="N966" s="413"/>
      <c r="O966" s="413"/>
      <c r="P966" s="413"/>
      <c r="Q966" s="413"/>
      <c r="R966" s="413"/>
      <c r="S966" s="413"/>
      <c r="T966" s="413"/>
      <c r="U966" s="413"/>
      <c r="V966" s="413"/>
      <c r="W966" s="413"/>
      <c r="X966" s="413"/>
      <c r="Y966" s="413"/>
      <c r="Z966" s="413"/>
      <c r="AA966" s="413"/>
      <c r="AB966" s="413"/>
      <c r="AC966" s="413"/>
      <c r="AD966" s="413"/>
      <c r="AE966" s="413"/>
      <c r="AF966" s="413"/>
      <c r="AG966" s="413"/>
    </row>
    <row r="967" spans="1:33" ht="11.25" customHeight="1">
      <c r="A967" s="413"/>
      <c r="B967" s="413"/>
      <c r="C967" s="413"/>
      <c r="D967" s="413"/>
      <c r="E967" s="413"/>
      <c r="F967" s="413"/>
      <c r="G967" s="413"/>
      <c r="H967" s="413"/>
      <c r="I967" s="413"/>
      <c r="J967" s="413"/>
      <c r="K967" s="413"/>
      <c r="L967" s="413"/>
      <c r="M967" s="413"/>
      <c r="N967" s="413"/>
      <c r="O967" s="413"/>
      <c r="P967" s="413"/>
      <c r="Q967" s="413"/>
      <c r="R967" s="413"/>
      <c r="S967" s="413"/>
      <c r="T967" s="413"/>
      <c r="U967" s="413"/>
      <c r="V967" s="413"/>
      <c r="W967" s="413"/>
      <c r="X967" s="413"/>
      <c r="Y967" s="413"/>
      <c r="Z967" s="413"/>
      <c r="AA967" s="413"/>
      <c r="AB967" s="413"/>
      <c r="AC967" s="413"/>
      <c r="AD967" s="413"/>
      <c r="AE967" s="413"/>
      <c r="AF967" s="413"/>
      <c r="AG967" s="413"/>
    </row>
    <row r="968" spans="1:33" ht="11.25" customHeight="1">
      <c r="A968" s="413"/>
      <c r="B968" s="413"/>
      <c r="C968" s="413"/>
      <c r="D968" s="413"/>
      <c r="E968" s="413"/>
      <c r="F968" s="413"/>
      <c r="G968" s="413"/>
      <c r="H968" s="413"/>
      <c r="I968" s="413"/>
      <c r="J968" s="413"/>
      <c r="K968" s="413"/>
      <c r="L968" s="413"/>
      <c r="M968" s="413"/>
      <c r="N968" s="413"/>
      <c r="O968" s="413"/>
      <c r="P968" s="413"/>
      <c r="Q968" s="413"/>
      <c r="R968" s="413"/>
      <c r="S968" s="413"/>
      <c r="T968" s="413"/>
      <c r="U968" s="413"/>
      <c r="V968" s="413"/>
      <c r="W968" s="413"/>
      <c r="X968" s="413"/>
      <c r="Y968" s="413"/>
      <c r="Z968" s="413"/>
      <c r="AA968" s="413"/>
      <c r="AB968" s="413"/>
      <c r="AC968" s="413"/>
      <c r="AD968" s="413"/>
      <c r="AE968" s="413"/>
      <c r="AF968" s="413"/>
      <c r="AG968" s="413"/>
    </row>
    <row r="969" spans="1:33" ht="11.25" customHeight="1">
      <c r="A969" s="413"/>
      <c r="B969" s="413"/>
      <c r="C969" s="413"/>
      <c r="D969" s="413"/>
      <c r="E969" s="413"/>
      <c r="F969" s="413"/>
      <c r="G969" s="413"/>
      <c r="H969" s="413"/>
      <c r="I969" s="413"/>
      <c r="J969" s="413"/>
      <c r="K969" s="413"/>
      <c r="L969" s="413"/>
      <c r="M969" s="413"/>
      <c r="N969" s="413"/>
      <c r="O969" s="413"/>
      <c r="P969" s="413"/>
      <c r="Q969" s="413"/>
      <c r="R969" s="413"/>
      <c r="S969" s="413"/>
      <c r="T969" s="413"/>
      <c r="U969" s="413"/>
      <c r="V969" s="413"/>
      <c r="W969" s="413"/>
      <c r="X969" s="413"/>
      <c r="Y969" s="413"/>
      <c r="Z969" s="413"/>
      <c r="AA969" s="413"/>
      <c r="AB969" s="413"/>
      <c r="AC969" s="413"/>
      <c r="AD969" s="413"/>
      <c r="AE969" s="413"/>
      <c r="AF969" s="413"/>
      <c r="AG969" s="413"/>
    </row>
    <row r="970" spans="1:33" ht="11.25" customHeight="1">
      <c r="A970" s="413"/>
      <c r="B970" s="413"/>
      <c r="C970" s="413"/>
      <c r="D970" s="413"/>
      <c r="E970" s="413"/>
      <c r="F970" s="413"/>
      <c r="G970" s="413"/>
      <c r="H970" s="413"/>
      <c r="I970" s="413"/>
      <c r="J970" s="413"/>
      <c r="K970" s="413"/>
      <c r="L970" s="413"/>
      <c r="M970" s="413"/>
      <c r="N970" s="413"/>
      <c r="O970" s="413"/>
      <c r="P970" s="413"/>
      <c r="Q970" s="413"/>
      <c r="R970" s="413"/>
      <c r="S970" s="413"/>
      <c r="T970" s="413"/>
      <c r="U970" s="413"/>
      <c r="V970" s="413"/>
      <c r="W970" s="413"/>
      <c r="X970" s="413"/>
      <c r="Y970" s="413"/>
      <c r="Z970" s="413"/>
      <c r="AA970" s="413"/>
      <c r="AB970" s="413"/>
      <c r="AC970" s="413"/>
      <c r="AD970" s="413"/>
      <c r="AE970" s="413"/>
      <c r="AF970" s="413"/>
      <c r="AG970" s="413"/>
    </row>
    <row r="971" spans="1:33" ht="11.25" customHeight="1">
      <c r="A971" s="413"/>
      <c r="B971" s="413"/>
      <c r="C971" s="413"/>
      <c r="D971" s="413"/>
      <c r="E971" s="413"/>
      <c r="F971" s="413"/>
      <c r="G971" s="413"/>
      <c r="H971" s="413"/>
      <c r="I971" s="413"/>
      <c r="J971" s="413"/>
      <c r="K971" s="413"/>
      <c r="L971" s="413"/>
      <c r="M971" s="413"/>
      <c r="N971" s="413"/>
      <c r="O971" s="413"/>
      <c r="P971" s="413"/>
      <c r="Q971" s="413"/>
      <c r="R971" s="413"/>
      <c r="S971" s="413"/>
      <c r="T971" s="413"/>
      <c r="U971" s="413"/>
      <c r="V971" s="413"/>
      <c r="W971" s="413"/>
      <c r="X971" s="413"/>
      <c r="Y971" s="413"/>
      <c r="Z971" s="413"/>
      <c r="AA971" s="413"/>
      <c r="AB971" s="413"/>
      <c r="AC971" s="413"/>
      <c r="AD971" s="413"/>
      <c r="AE971" s="413"/>
      <c r="AF971" s="413"/>
      <c r="AG971" s="413"/>
    </row>
    <row r="972" spans="1:33" ht="11.25" customHeight="1">
      <c r="A972" s="413"/>
      <c r="B972" s="413"/>
      <c r="C972" s="413"/>
      <c r="D972" s="413"/>
      <c r="E972" s="413"/>
      <c r="F972" s="413"/>
      <c r="G972" s="413"/>
      <c r="H972" s="413"/>
      <c r="I972" s="413"/>
      <c r="J972" s="413"/>
      <c r="K972" s="413"/>
      <c r="L972" s="413"/>
      <c r="M972" s="413"/>
      <c r="N972" s="413"/>
      <c r="O972" s="413"/>
      <c r="P972" s="413"/>
      <c r="Q972" s="413"/>
      <c r="R972" s="413"/>
      <c r="S972" s="413"/>
      <c r="T972" s="413"/>
      <c r="U972" s="413"/>
      <c r="V972" s="413"/>
      <c r="W972" s="413"/>
      <c r="X972" s="413"/>
      <c r="Y972" s="413"/>
      <c r="Z972" s="413"/>
      <c r="AA972" s="413"/>
      <c r="AB972" s="413"/>
      <c r="AC972" s="413"/>
      <c r="AD972" s="413"/>
      <c r="AE972" s="413"/>
      <c r="AF972" s="413"/>
      <c r="AG972" s="413"/>
    </row>
    <row r="973" spans="1:33" ht="11.25" customHeight="1">
      <c r="A973" s="413"/>
      <c r="B973" s="413"/>
      <c r="C973" s="413"/>
      <c r="D973" s="413"/>
      <c r="E973" s="413"/>
      <c r="F973" s="413"/>
      <c r="G973" s="413"/>
      <c r="H973" s="413"/>
      <c r="I973" s="413"/>
      <c r="J973" s="413"/>
      <c r="K973" s="413"/>
      <c r="L973" s="413"/>
      <c r="M973" s="413"/>
      <c r="N973" s="413"/>
      <c r="O973" s="413"/>
      <c r="P973" s="413"/>
      <c r="Q973" s="413"/>
      <c r="R973" s="413"/>
      <c r="S973" s="413"/>
      <c r="T973" s="413"/>
      <c r="U973" s="413"/>
      <c r="V973" s="413"/>
      <c r="W973" s="413"/>
      <c r="X973" s="413"/>
      <c r="Y973" s="413"/>
      <c r="Z973" s="413"/>
      <c r="AA973" s="413"/>
      <c r="AB973" s="413"/>
      <c r="AC973" s="413"/>
      <c r="AD973" s="413"/>
      <c r="AE973" s="413"/>
      <c r="AF973" s="413"/>
      <c r="AG973" s="413"/>
    </row>
    <row r="974" spans="1:33" ht="11.25" customHeight="1">
      <c r="A974" s="413"/>
      <c r="B974" s="413"/>
      <c r="C974" s="413"/>
      <c r="D974" s="413"/>
      <c r="E974" s="413"/>
      <c r="F974" s="413"/>
      <c r="G974" s="413"/>
      <c r="H974" s="413"/>
      <c r="I974" s="413"/>
      <c r="J974" s="413"/>
      <c r="K974" s="413"/>
      <c r="L974" s="413"/>
      <c r="M974" s="413"/>
      <c r="N974" s="413"/>
      <c r="O974" s="413"/>
      <c r="P974" s="413"/>
      <c r="Q974" s="413"/>
      <c r="R974" s="413"/>
      <c r="S974" s="413"/>
      <c r="T974" s="413"/>
      <c r="U974" s="413"/>
      <c r="V974" s="413"/>
      <c r="W974" s="413"/>
      <c r="X974" s="413"/>
      <c r="Y974" s="413"/>
      <c r="Z974" s="413"/>
      <c r="AA974" s="413"/>
      <c r="AB974" s="413"/>
      <c r="AC974" s="413"/>
      <c r="AD974" s="413"/>
      <c r="AE974" s="413"/>
      <c r="AF974" s="413"/>
      <c r="AG974" s="413"/>
    </row>
    <row r="975" spans="1:33" ht="11.25" customHeight="1">
      <c r="A975" s="413"/>
      <c r="B975" s="413"/>
      <c r="C975" s="413"/>
      <c r="D975" s="413"/>
      <c r="E975" s="413"/>
      <c r="F975" s="413"/>
      <c r="G975" s="413"/>
      <c r="H975" s="413"/>
      <c r="I975" s="413"/>
      <c r="J975" s="413"/>
      <c r="K975" s="413"/>
      <c r="L975" s="413"/>
      <c r="M975" s="413"/>
      <c r="N975" s="413"/>
      <c r="O975" s="413"/>
      <c r="P975" s="413"/>
      <c r="Q975" s="413"/>
      <c r="R975" s="413"/>
      <c r="S975" s="413"/>
      <c r="T975" s="413"/>
      <c r="U975" s="413"/>
      <c r="V975" s="413"/>
      <c r="W975" s="413"/>
      <c r="X975" s="413"/>
      <c r="Y975" s="413"/>
      <c r="Z975" s="413"/>
      <c r="AA975" s="413"/>
      <c r="AB975" s="413"/>
      <c r="AC975" s="413"/>
      <c r="AD975" s="413"/>
      <c r="AE975" s="413"/>
      <c r="AF975" s="413"/>
      <c r="AG975" s="413"/>
    </row>
    <row r="976" spans="1:33" ht="11.25" customHeight="1">
      <c r="A976" s="413"/>
      <c r="B976" s="413"/>
      <c r="C976" s="413"/>
      <c r="D976" s="413"/>
      <c r="E976" s="413"/>
      <c r="F976" s="413"/>
      <c r="G976" s="413"/>
      <c r="H976" s="413"/>
      <c r="I976" s="413"/>
      <c r="J976" s="413"/>
      <c r="K976" s="413"/>
      <c r="L976" s="413"/>
      <c r="M976" s="413"/>
      <c r="N976" s="413"/>
      <c r="O976" s="413"/>
      <c r="P976" s="413"/>
      <c r="Q976" s="413"/>
      <c r="R976" s="413"/>
      <c r="S976" s="413"/>
      <c r="T976" s="413"/>
      <c r="U976" s="413"/>
      <c r="V976" s="413"/>
      <c r="W976" s="413"/>
      <c r="X976" s="413"/>
      <c r="Y976" s="413"/>
      <c r="Z976" s="413"/>
      <c r="AA976" s="413"/>
      <c r="AB976" s="413"/>
      <c r="AC976" s="413"/>
      <c r="AD976" s="413"/>
      <c r="AE976" s="413"/>
      <c r="AF976" s="413"/>
      <c r="AG976" s="413"/>
    </row>
    <row r="977" spans="1:33" ht="11.25" customHeight="1">
      <c r="A977" s="413"/>
      <c r="B977" s="413"/>
      <c r="C977" s="413"/>
      <c r="D977" s="413"/>
      <c r="E977" s="413"/>
      <c r="F977" s="413"/>
      <c r="G977" s="413"/>
      <c r="H977" s="413"/>
      <c r="I977" s="413"/>
      <c r="J977" s="413"/>
      <c r="K977" s="413"/>
      <c r="L977" s="413"/>
      <c r="M977" s="413"/>
      <c r="N977" s="413"/>
      <c r="O977" s="413"/>
      <c r="P977" s="413"/>
      <c r="Q977" s="413"/>
      <c r="R977" s="413"/>
      <c r="S977" s="413"/>
      <c r="T977" s="413"/>
      <c r="U977" s="413"/>
      <c r="V977" s="413"/>
      <c r="W977" s="413"/>
      <c r="X977" s="413"/>
      <c r="Y977" s="413"/>
      <c r="Z977" s="413"/>
      <c r="AA977" s="413"/>
      <c r="AB977" s="413"/>
      <c r="AC977" s="413"/>
      <c r="AD977" s="413"/>
      <c r="AE977" s="413"/>
      <c r="AF977" s="413"/>
      <c r="AG977" s="413"/>
    </row>
    <row r="978" spans="1:33" ht="11.25" customHeight="1">
      <c r="A978" s="413"/>
      <c r="B978" s="413"/>
      <c r="C978" s="413"/>
      <c r="D978" s="413"/>
      <c r="E978" s="413"/>
      <c r="F978" s="413"/>
      <c r="G978" s="413"/>
      <c r="H978" s="413"/>
      <c r="I978" s="413"/>
      <c r="J978" s="413"/>
      <c r="K978" s="413"/>
      <c r="L978" s="413"/>
      <c r="M978" s="413"/>
      <c r="N978" s="413"/>
      <c r="O978" s="413"/>
      <c r="P978" s="413"/>
      <c r="Q978" s="413"/>
      <c r="R978" s="413"/>
      <c r="S978" s="413"/>
      <c r="T978" s="413"/>
      <c r="U978" s="413"/>
      <c r="V978" s="413"/>
      <c r="W978" s="413"/>
      <c r="X978" s="413"/>
      <c r="Y978" s="413"/>
      <c r="Z978" s="413"/>
      <c r="AA978" s="413"/>
      <c r="AB978" s="413"/>
      <c r="AC978" s="413"/>
      <c r="AD978" s="413"/>
      <c r="AE978" s="413"/>
      <c r="AF978" s="413"/>
      <c r="AG978" s="413"/>
    </row>
    <row r="979" spans="1:33" ht="11.25" customHeight="1">
      <c r="A979" s="413"/>
      <c r="B979" s="413"/>
      <c r="C979" s="413"/>
      <c r="D979" s="413"/>
      <c r="E979" s="413"/>
      <c r="F979" s="413"/>
      <c r="G979" s="413"/>
      <c r="H979" s="413"/>
      <c r="I979" s="413"/>
      <c r="J979" s="413"/>
      <c r="K979" s="413"/>
      <c r="L979" s="413"/>
      <c r="M979" s="413"/>
      <c r="N979" s="413"/>
      <c r="O979" s="413"/>
      <c r="P979" s="413"/>
      <c r="Q979" s="413"/>
      <c r="R979" s="413"/>
      <c r="S979" s="413"/>
      <c r="T979" s="413"/>
      <c r="U979" s="413"/>
      <c r="V979" s="413"/>
      <c r="W979" s="413"/>
      <c r="X979" s="413"/>
      <c r="Y979" s="413"/>
      <c r="Z979" s="413"/>
      <c r="AA979" s="413"/>
      <c r="AB979" s="413"/>
      <c r="AC979" s="413"/>
      <c r="AD979" s="413"/>
      <c r="AE979" s="413"/>
      <c r="AF979" s="413"/>
      <c r="AG979" s="413"/>
    </row>
    <row r="980" spans="1:33" ht="11.25" customHeight="1">
      <c r="A980" s="413"/>
      <c r="B980" s="413"/>
      <c r="C980" s="413"/>
      <c r="D980" s="413"/>
      <c r="E980" s="413"/>
      <c r="F980" s="413"/>
      <c r="G980" s="413"/>
      <c r="H980" s="413"/>
      <c r="I980" s="413"/>
      <c r="J980" s="413"/>
      <c r="K980" s="413"/>
      <c r="L980" s="413"/>
      <c r="M980" s="413"/>
      <c r="N980" s="413"/>
      <c r="O980" s="413"/>
      <c r="P980" s="413"/>
      <c r="Q980" s="413"/>
      <c r="R980" s="413"/>
      <c r="S980" s="413"/>
      <c r="T980" s="413"/>
      <c r="U980" s="413"/>
      <c r="V980" s="413"/>
      <c r="W980" s="413"/>
      <c r="X980" s="413"/>
      <c r="Y980" s="413"/>
      <c r="Z980" s="413"/>
      <c r="AA980" s="413"/>
      <c r="AB980" s="413"/>
      <c r="AC980" s="413"/>
      <c r="AD980" s="413"/>
      <c r="AE980" s="413"/>
      <c r="AF980" s="413"/>
      <c r="AG980" s="413"/>
    </row>
    <row r="981" spans="1:33" ht="11.25" customHeight="1">
      <c r="A981" s="413"/>
      <c r="B981" s="413"/>
      <c r="C981" s="413"/>
      <c r="D981" s="413"/>
      <c r="E981" s="413"/>
      <c r="F981" s="413"/>
      <c r="G981" s="413"/>
      <c r="H981" s="413"/>
      <c r="I981" s="413"/>
      <c r="J981" s="413"/>
      <c r="K981" s="413"/>
      <c r="L981" s="413"/>
      <c r="M981" s="413"/>
      <c r="N981" s="413"/>
      <c r="O981" s="413"/>
      <c r="P981" s="413"/>
      <c r="Q981" s="413"/>
      <c r="R981" s="413"/>
      <c r="S981" s="413"/>
      <c r="T981" s="413"/>
      <c r="U981" s="413"/>
      <c r="V981" s="413"/>
      <c r="W981" s="413"/>
      <c r="X981" s="413"/>
      <c r="Y981" s="413"/>
      <c r="Z981" s="413"/>
      <c r="AA981" s="413"/>
      <c r="AB981" s="413"/>
      <c r="AC981" s="413"/>
      <c r="AD981" s="413"/>
      <c r="AE981" s="413"/>
      <c r="AF981" s="413"/>
      <c r="AG981" s="413"/>
    </row>
    <row r="982" spans="1:33" ht="11.25" customHeight="1">
      <c r="A982" s="413"/>
      <c r="B982" s="413"/>
      <c r="C982" s="413"/>
      <c r="D982" s="413"/>
      <c r="E982" s="413"/>
      <c r="F982" s="413"/>
      <c r="G982" s="413"/>
      <c r="H982" s="413"/>
      <c r="I982" s="413"/>
      <c r="J982" s="413"/>
      <c r="K982" s="413"/>
      <c r="L982" s="413"/>
      <c r="M982" s="413"/>
      <c r="N982" s="413"/>
      <c r="O982" s="413"/>
      <c r="P982" s="413"/>
      <c r="Q982" s="413"/>
      <c r="R982" s="413"/>
      <c r="S982" s="413"/>
      <c r="T982" s="413"/>
      <c r="U982" s="413"/>
      <c r="V982" s="413"/>
      <c r="W982" s="413"/>
      <c r="X982" s="413"/>
      <c r="Y982" s="413"/>
      <c r="Z982" s="413"/>
      <c r="AA982" s="413"/>
      <c r="AB982" s="413"/>
      <c r="AC982" s="413"/>
      <c r="AD982" s="413"/>
      <c r="AE982" s="413"/>
      <c r="AF982" s="413"/>
      <c r="AG982" s="413"/>
    </row>
    <row r="983" spans="1:33" ht="11.25" customHeight="1">
      <c r="A983" s="413"/>
      <c r="B983" s="413"/>
      <c r="C983" s="413"/>
      <c r="D983" s="413"/>
      <c r="E983" s="413"/>
      <c r="F983" s="413"/>
      <c r="G983" s="413"/>
      <c r="H983" s="413"/>
      <c r="I983" s="413"/>
      <c r="J983" s="413"/>
      <c r="K983" s="413"/>
      <c r="L983" s="413"/>
      <c r="M983" s="413"/>
      <c r="N983" s="413"/>
      <c r="O983" s="413"/>
      <c r="P983" s="413"/>
      <c r="Q983" s="413"/>
      <c r="R983" s="413"/>
      <c r="S983" s="413"/>
      <c r="T983" s="413"/>
      <c r="U983" s="413"/>
      <c r="V983" s="413"/>
      <c r="W983" s="413"/>
      <c r="X983" s="413"/>
      <c r="Y983" s="413"/>
      <c r="Z983" s="413"/>
      <c r="AA983" s="413"/>
      <c r="AB983" s="413"/>
      <c r="AC983" s="413"/>
      <c r="AD983" s="413"/>
      <c r="AE983" s="413"/>
      <c r="AF983" s="413"/>
      <c r="AG983" s="413"/>
    </row>
    <row r="984" spans="1:33" ht="11.25" customHeight="1">
      <c r="A984" s="413"/>
      <c r="B984" s="413"/>
      <c r="C984" s="413"/>
      <c r="D984" s="413"/>
      <c r="E984" s="413"/>
      <c r="F984" s="413"/>
      <c r="G984" s="413"/>
      <c r="H984" s="413"/>
      <c r="I984" s="413"/>
      <c r="J984" s="413"/>
      <c r="K984" s="413"/>
      <c r="L984" s="413"/>
      <c r="M984" s="413"/>
      <c r="N984" s="413"/>
      <c r="O984" s="413"/>
      <c r="P984" s="413"/>
      <c r="Q984" s="413"/>
      <c r="R984" s="413"/>
      <c r="S984" s="413"/>
      <c r="T984" s="413"/>
      <c r="U984" s="413"/>
      <c r="V984" s="413"/>
      <c r="W984" s="413"/>
      <c r="X984" s="413"/>
      <c r="Y984" s="413"/>
      <c r="Z984" s="413"/>
      <c r="AA984" s="413"/>
      <c r="AB984" s="413"/>
      <c r="AC984" s="413"/>
      <c r="AD984" s="413"/>
      <c r="AE984" s="413"/>
      <c r="AF984" s="413"/>
      <c r="AG984" s="413"/>
    </row>
    <row r="985" spans="1:33" ht="11.25" customHeight="1">
      <c r="A985" s="413"/>
      <c r="B985" s="413"/>
      <c r="C985" s="413"/>
      <c r="D985" s="413"/>
      <c r="E985" s="413"/>
      <c r="F985" s="413"/>
      <c r="G985" s="413"/>
      <c r="H985" s="413"/>
      <c r="I985" s="413"/>
      <c r="J985" s="413"/>
      <c r="K985" s="413"/>
      <c r="L985" s="413"/>
      <c r="M985" s="413"/>
      <c r="N985" s="413"/>
      <c r="O985" s="413"/>
      <c r="P985" s="413"/>
      <c r="Q985" s="413"/>
      <c r="R985" s="413"/>
      <c r="S985" s="413"/>
      <c r="T985" s="413"/>
      <c r="U985" s="413"/>
      <c r="V985" s="413"/>
      <c r="W985" s="413"/>
      <c r="X985" s="413"/>
      <c r="Y985" s="413"/>
      <c r="Z985" s="413"/>
      <c r="AA985" s="413"/>
      <c r="AB985" s="413"/>
      <c r="AC985" s="413"/>
      <c r="AD985" s="413"/>
      <c r="AE985" s="413"/>
      <c r="AF985" s="413"/>
      <c r="AG985" s="413"/>
    </row>
    <row r="986" spans="1:33" ht="11.25" customHeight="1">
      <c r="A986" s="413"/>
      <c r="B986" s="413"/>
      <c r="C986" s="413"/>
      <c r="D986" s="413"/>
      <c r="E986" s="413"/>
      <c r="F986" s="413"/>
      <c r="G986" s="413"/>
      <c r="H986" s="413"/>
      <c r="I986" s="413"/>
      <c r="J986" s="413"/>
      <c r="K986" s="413"/>
      <c r="L986" s="413"/>
      <c r="M986" s="413"/>
      <c r="N986" s="413"/>
      <c r="O986" s="413"/>
      <c r="P986" s="413"/>
      <c r="Q986" s="413"/>
      <c r="R986" s="413"/>
      <c r="S986" s="413"/>
      <c r="T986" s="413"/>
      <c r="U986" s="413"/>
      <c r="V986" s="413"/>
      <c r="W986" s="413"/>
      <c r="X986" s="413"/>
      <c r="Y986" s="413"/>
      <c r="Z986" s="413"/>
      <c r="AA986" s="413"/>
      <c r="AB986" s="413"/>
      <c r="AC986" s="413"/>
      <c r="AD986" s="413"/>
      <c r="AE986" s="413"/>
      <c r="AF986" s="413"/>
      <c r="AG986" s="413"/>
    </row>
    <row r="987" spans="1:33" ht="11.25" customHeight="1">
      <c r="A987" s="413"/>
      <c r="B987" s="413"/>
      <c r="C987" s="413"/>
      <c r="D987" s="413"/>
      <c r="E987" s="413"/>
      <c r="F987" s="413"/>
      <c r="G987" s="413"/>
      <c r="H987" s="413"/>
      <c r="I987" s="413"/>
      <c r="J987" s="413"/>
      <c r="K987" s="413"/>
      <c r="L987" s="413"/>
      <c r="M987" s="413"/>
      <c r="N987" s="413"/>
      <c r="O987" s="413"/>
      <c r="P987" s="413"/>
      <c r="Q987" s="413"/>
      <c r="R987" s="413"/>
      <c r="S987" s="413"/>
      <c r="T987" s="413"/>
      <c r="U987" s="413"/>
      <c r="V987" s="413"/>
      <c r="W987" s="413"/>
      <c r="X987" s="413"/>
      <c r="Y987" s="413"/>
      <c r="Z987" s="413"/>
      <c r="AA987" s="413"/>
      <c r="AB987" s="413"/>
      <c r="AC987" s="413"/>
      <c r="AD987" s="413"/>
      <c r="AE987" s="413"/>
      <c r="AF987" s="413"/>
      <c r="AG987" s="413"/>
    </row>
    <row r="988" spans="1:33" ht="11.25" customHeight="1">
      <c r="A988" s="413"/>
      <c r="B988" s="413"/>
      <c r="C988" s="413"/>
      <c r="D988" s="413"/>
      <c r="E988" s="413"/>
      <c r="F988" s="413"/>
      <c r="G988" s="413"/>
      <c r="H988" s="413"/>
      <c r="I988" s="413"/>
      <c r="J988" s="413"/>
      <c r="K988" s="413"/>
      <c r="L988" s="413"/>
      <c r="M988" s="413"/>
      <c r="N988" s="413"/>
      <c r="O988" s="413"/>
      <c r="P988" s="413"/>
      <c r="Q988" s="413"/>
      <c r="R988" s="413"/>
      <c r="S988" s="413"/>
      <c r="T988" s="413"/>
      <c r="U988" s="413"/>
      <c r="V988" s="413"/>
      <c r="W988" s="413"/>
      <c r="X988" s="413"/>
      <c r="Y988" s="413"/>
      <c r="Z988" s="413"/>
      <c r="AA988" s="413"/>
      <c r="AB988" s="413"/>
      <c r="AC988" s="413"/>
      <c r="AD988" s="413"/>
      <c r="AE988" s="413"/>
      <c r="AF988" s="413"/>
      <c r="AG988" s="413"/>
    </row>
    <row r="989" spans="1:33" ht="11.25" customHeight="1">
      <c r="A989" s="413"/>
      <c r="B989" s="413"/>
      <c r="C989" s="413"/>
      <c r="D989" s="413"/>
      <c r="E989" s="413"/>
      <c r="F989" s="413"/>
      <c r="G989" s="413"/>
      <c r="H989" s="413"/>
      <c r="I989" s="413"/>
      <c r="J989" s="413"/>
      <c r="K989" s="413"/>
      <c r="L989" s="413"/>
      <c r="M989" s="413"/>
      <c r="N989" s="413"/>
      <c r="O989" s="413"/>
      <c r="P989" s="413"/>
      <c r="Q989" s="413"/>
      <c r="R989" s="413"/>
      <c r="S989" s="413"/>
      <c r="T989" s="413"/>
      <c r="U989" s="413"/>
      <c r="V989" s="413"/>
      <c r="W989" s="413"/>
      <c r="X989" s="413"/>
      <c r="Y989" s="413"/>
      <c r="Z989" s="413"/>
      <c r="AA989" s="413"/>
      <c r="AB989" s="413"/>
      <c r="AC989" s="413"/>
      <c r="AD989" s="413"/>
      <c r="AE989" s="413"/>
      <c r="AF989" s="413"/>
      <c r="AG989" s="413"/>
    </row>
    <row r="990" spans="1:33" ht="11.25" customHeight="1">
      <c r="A990" s="413"/>
      <c r="B990" s="413"/>
      <c r="C990" s="413"/>
      <c r="D990" s="413"/>
      <c r="E990" s="413"/>
      <c r="F990" s="413"/>
      <c r="G990" s="413"/>
      <c r="H990" s="413"/>
      <c r="I990" s="413"/>
      <c r="J990" s="413"/>
      <c r="K990" s="413"/>
      <c r="L990" s="413"/>
      <c r="M990" s="413"/>
      <c r="N990" s="413"/>
      <c r="O990" s="413"/>
      <c r="P990" s="413"/>
      <c r="Q990" s="413"/>
      <c r="R990" s="413"/>
      <c r="S990" s="413"/>
      <c r="T990" s="413"/>
      <c r="U990" s="413"/>
      <c r="V990" s="413"/>
      <c r="W990" s="413"/>
      <c r="X990" s="413"/>
      <c r="Y990" s="413"/>
      <c r="Z990" s="413"/>
      <c r="AA990" s="413"/>
      <c r="AB990" s="413"/>
      <c r="AC990" s="413"/>
      <c r="AD990" s="413"/>
      <c r="AE990" s="413"/>
      <c r="AF990" s="413"/>
      <c r="AG990" s="413"/>
    </row>
    <row r="991" spans="1:33" ht="11.25" customHeight="1">
      <c r="A991" s="413"/>
      <c r="B991" s="413"/>
      <c r="C991" s="413"/>
      <c r="D991" s="413"/>
      <c r="E991" s="413"/>
      <c r="F991" s="413"/>
      <c r="G991" s="413"/>
      <c r="H991" s="413"/>
      <c r="I991" s="413"/>
      <c r="J991" s="413"/>
      <c r="K991" s="413"/>
      <c r="L991" s="413"/>
      <c r="M991" s="413"/>
      <c r="N991" s="413"/>
      <c r="O991" s="413"/>
      <c r="P991" s="413"/>
      <c r="Q991" s="413"/>
      <c r="R991" s="413"/>
      <c r="S991" s="413"/>
      <c r="T991" s="413"/>
      <c r="U991" s="413"/>
      <c r="V991" s="413"/>
      <c r="W991" s="413"/>
      <c r="X991" s="413"/>
      <c r="Y991" s="413"/>
      <c r="Z991" s="413"/>
      <c r="AA991" s="413"/>
      <c r="AB991" s="413"/>
      <c r="AC991" s="413"/>
      <c r="AD991" s="413"/>
      <c r="AE991" s="413"/>
      <c r="AF991" s="413"/>
      <c r="AG991" s="413"/>
    </row>
    <row r="992" spans="1:33" ht="11.25" customHeight="1">
      <c r="A992" s="413"/>
      <c r="B992" s="413"/>
      <c r="C992" s="413"/>
      <c r="D992" s="413"/>
      <c r="E992" s="413"/>
      <c r="F992" s="413"/>
      <c r="G992" s="413"/>
      <c r="H992" s="413"/>
      <c r="I992" s="413"/>
      <c r="J992" s="413"/>
      <c r="K992" s="413"/>
      <c r="L992" s="413"/>
      <c r="M992" s="413"/>
      <c r="N992" s="413"/>
      <c r="O992" s="413"/>
      <c r="P992" s="413"/>
      <c r="Q992" s="413"/>
      <c r="R992" s="413"/>
      <c r="S992" s="413"/>
      <c r="T992" s="413"/>
      <c r="U992" s="413"/>
      <c r="V992" s="413"/>
      <c r="W992" s="413"/>
      <c r="X992" s="413"/>
      <c r="Y992" s="413"/>
      <c r="Z992" s="413"/>
      <c r="AA992" s="413"/>
      <c r="AB992" s="413"/>
      <c r="AC992" s="413"/>
      <c r="AD992" s="413"/>
      <c r="AE992" s="413"/>
      <c r="AF992" s="413"/>
      <c r="AG992" s="413"/>
    </row>
    <row r="993" spans="1:33" ht="11.25" customHeight="1">
      <c r="A993" s="413"/>
      <c r="B993" s="413"/>
      <c r="C993" s="413"/>
      <c r="D993" s="413"/>
      <c r="E993" s="413"/>
      <c r="F993" s="413"/>
      <c r="G993" s="413"/>
      <c r="H993" s="413"/>
      <c r="I993" s="413"/>
      <c r="J993" s="413"/>
      <c r="K993" s="413"/>
      <c r="L993" s="413"/>
      <c r="M993" s="413"/>
      <c r="N993" s="413"/>
      <c r="O993" s="413"/>
      <c r="P993" s="413"/>
      <c r="Q993" s="413"/>
      <c r="R993" s="413"/>
      <c r="S993" s="413"/>
      <c r="T993" s="413"/>
      <c r="U993" s="413"/>
      <c r="V993" s="413"/>
      <c r="W993" s="413"/>
      <c r="X993" s="413"/>
      <c r="Y993" s="413"/>
      <c r="Z993" s="413"/>
      <c r="AA993" s="413"/>
      <c r="AB993" s="413"/>
      <c r="AC993" s="413"/>
      <c r="AD993" s="413"/>
      <c r="AE993" s="413"/>
      <c r="AF993" s="413"/>
      <c r="AG993" s="413"/>
    </row>
    <row r="994" spans="1:33" ht="11.25" customHeight="1">
      <c r="A994" s="413"/>
      <c r="B994" s="413"/>
      <c r="C994" s="413"/>
      <c r="D994" s="413"/>
      <c r="E994" s="413"/>
      <c r="F994" s="413"/>
      <c r="G994" s="413"/>
      <c r="H994" s="413"/>
      <c r="I994" s="413"/>
      <c r="J994" s="413"/>
      <c r="K994" s="413"/>
      <c r="L994" s="413"/>
      <c r="M994" s="413"/>
      <c r="N994" s="413"/>
      <c r="O994" s="413"/>
      <c r="P994" s="413"/>
      <c r="Q994" s="413"/>
      <c r="R994" s="413"/>
      <c r="S994" s="413"/>
      <c r="T994" s="413"/>
      <c r="U994" s="413"/>
      <c r="V994" s="413"/>
      <c r="W994" s="413"/>
      <c r="X994" s="413"/>
      <c r="Y994" s="413"/>
      <c r="Z994" s="413"/>
      <c r="AA994" s="413"/>
      <c r="AB994" s="413"/>
      <c r="AC994" s="413"/>
      <c r="AD994" s="413"/>
      <c r="AE994" s="413"/>
      <c r="AF994" s="413"/>
      <c r="AG994" s="413"/>
    </row>
    <row r="995" spans="1:33" ht="11.25" customHeight="1">
      <c r="A995" s="413"/>
      <c r="B995" s="413"/>
      <c r="C995" s="413"/>
      <c r="D995" s="413"/>
      <c r="E995" s="413"/>
      <c r="F995" s="413"/>
      <c r="G995" s="413"/>
      <c r="H995" s="413"/>
      <c r="I995" s="413"/>
      <c r="J995" s="413"/>
      <c r="K995" s="413"/>
      <c r="L995" s="413"/>
      <c r="M995" s="413"/>
      <c r="N995" s="413"/>
      <c r="O995" s="413"/>
      <c r="P995" s="413"/>
      <c r="Q995" s="413"/>
      <c r="R995" s="413"/>
      <c r="S995" s="413"/>
      <c r="T995" s="413"/>
      <c r="U995" s="413"/>
      <c r="V995" s="413"/>
      <c r="W995" s="413"/>
      <c r="X995" s="413"/>
      <c r="Y995" s="413"/>
      <c r="Z995" s="413"/>
      <c r="AA995" s="413"/>
      <c r="AB995" s="413"/>
      <c r="AC995" s="413"/>
      <c r="AD995" s="413"/>
      <c r="AE995" s="413"/>
      <c r="AF995" s="413"/>
      <c r="AG995" s="413"/>
    </row>
    <row r="996" spans="1:33" ht="11.25" customHeight="1">
      <c r="A996" s="413"/>
      <c r="B996" s="413"/>
      <c r="C996" s="413"/>
      <c r="D996" s="413"/>
      <c r="E996" s="413"/>
      <c r="F996" s="413"/>
      <c r="G996" s="413"/>
      <c r="H996" s="413"/>
      <c r="I996" s="413"/>
      <c r="J996" s="413"/>
      <c r="K996" s="413"/>
      <c r="L996" s="413"/>
      <c r="M996" s="413"/>
      <c r="N996" s="413"/>
      <c r="O996" s="413"/>
      <c r="P996" s="413"/>
      <c r="Q996" s="413"/>
      <c r="R996" s="413"/>
      <c r="S996" s="413"/>
      <c r="T996" s="413"/>
      <c r="U996" s="413"/>
      <c r="V996" s="413"/>
      <c r="W996" s="413"/>
      <c r="X996" s="413"/>
      <c r="Y996" s="413"/>
      <c r="Z996" s="413"/>
      <c r="AA996" s="413"/>
      <c r="AB996" s="413"/>
      <c r="AC996" s="413"/>
      <c r="AD996" s="413"/>
      <c r="AE996" s="413"/>
      <c r="AF996" s="413"/>
      <c r="AG996" s="413"/>
    </row>
    <row r="997" spans="1:33" ht="11.25" customHeight="1">
      <c r="A997" s="413"/>
      <c r="B997" s="413"/>
      <c r="C997" s="413"/>
      <c r="D997" s="413"/>
      <c r="E997" s="413"/>
      <c r="F997" s="413"/>
      <c r="G997" s="413"/>
      <c r="H997" s="413"/>
      <c r="I997" s="413"/>
      <c r="J997" s="413"/>
      <c r="K997" s="413"/>
      <c r="L997" s="413"/>
      <c r="M997" s="413"/>
      <c r="N997" s="413"/>
      <c r="O997" s="413"/>
      <c r="P997" s="413"/>
      <c r="Q997" s="413"/>
      <c r="R997" s="413"/>
      <c r="S997" s="413"/>
      <c r="T997" s="413"/>
      <c r="U997" s="413"/>
      <c r="V997" s="413"/>
      <c r="W997" s="413"/>
      <c r="X997" s="413"/>
      <c r="Y997" s="413"/>
      <c r="Z997" s="413"/>
      <c r="AA997" s="413"/>
      <c r="AB997" s="413"/>
      <c r="AC997" s="413"/>
      <c r="AD997" s="413"/>
      <c r="AE997" s="413"/>
      <c r="AF997" s="413"/>
      <c r="AG997" s="413"/>
    </row>
    <row r="998" spans="1:33" ht="11.25" customHeight="1">
      <c r="A998" s="413"/>
      <c r="B998" s="413"/>
      <c r="C998" s="413"/>
      <c r="D998" s="413"/>
      <c r="E998" s="413"/>
      <c r="F998" s="413"/>
      <c r="G998" s="413"/>
      <c r="H998" s="413"/>
      <c r="I998" s="413"/>
      <c r="J998" s="413"/>
      <c r="K998" s="413"/>
      <c r="L998" s="413"/>
      <c r="M998" s="413"/>
      <c r="N998" s="413"/>
      <c r="O998" s="413"/>
      <c r="P998" s="413"/>
      <c r="Q998" s="413"/>
      <c r="R998" s="413"/>
      <c r="S998" s="413"/>
      <c r="T998" s="413"/>
      <c r="U998" s="413"/>
      <c r="V998" s="413"/>
      <c r="W998" s="413"/>
      <c r="X998" s="413"/>
      <c r="Y998" s="413"/>
      <c r="Z998" s="413"/>
      <c r="AA998" s="413"/>
      <c r="AB998" s="413"/>
      <c r="AC998" s="413"/>
      <c r="AD998" s="413"/>
      <c r="AE998" s="413"/>
      <c r="AF998" s="413"/>
      <c r="AG998" s="413"/>
    </row>
    <row r="999" spans="1:33" ht="11.25" customHeight="1">
      <c r="A999" s="413"/>
      <c r="B999" s="413"/>
      <c r="C999" s="413"/>
      <c r="D999" s="413"/>
      <c r="E999" s="413"/>
      <c r="F999" s="413"/>
      <c r="G999" s="413"/>
      <c r="H999" s="413"/>
      <c r="I999" s="413"/>
      <c r="J999" s="413"/>
      <c r="K999" s="413"/>
      <c r="L999" s="413"/>
      <c r="M999" s="413"/>
      <c r="N999" s="413"/>
      <c r="O999" s="413"/>
      <c r="P999" s="413"/>
      <c r="Q999" s="413"/>
      <c r="R999" s="413"/>
      <c r="S999" s="413"/>
      <c r="T999" s="413"/>
      <c r="U999" s="413"/>
      <c r="V999" s="413"/>
      <c r="W999" s="413"/>
      <c r="X999" s="413"/>
      <c r="Y999" s="413"/>
      <c r="Z999" s="413"/>
      <c r="AA999" s="413"/>
      <c r="AB999" s="413"/>
      <c r="AC999" s="413"/>
      <c r="AD999" s="413"/>
      <c r="AE999" s="413"/>
      <c r="AF999" s="413"/>
      <c r="AG999" s="413"/>
    </row>
    <row r="1000" spans="1:33" ht="11.25" customHeight="1">
      <c r="A1000" s="413"/>
      <c r="B1000" s="413"/>
      <c r="C1000" s="413"/>
      <c r="D1000" s="413"/>
      <c r="E1000" s="413"/>
      <c r="F1000" s="413"/>
      <c r="G1000" s="413"/>
      <c r="H1000" s="413"/>
      <c r="I1000" s="413"/>
      <c r="J1000" s="413"/>
      <c r="K1000" s="413"/>
      <c r="L1000" s="413"/>
      <c r="M1000" s="413"/>
      <c r="N1000" s="413"/>
      <c r="O1000" s="413"/>
      <c r="P1000" s="413"/>
      <c r="Q1000" s="413"/>
      <c r="R1000" s="413"/>
      <c r="S1000" s="413"/>
      <c r="T1000" s="413"/>
      <c r="U1000" s="413"/>
      <c r="V1000" s="413"/>
      <c r="W1000" s="413"/>
      <c r="X1000" s="413"/>
      <c r="Y1000" s="413"/>
      <c r="Z1000" s="413"/>
      <c r="AA1000" s="413"/>
      <c r="AB1000" s="413"/>
      <c r="AC1000" s="413"/>
      <c r="AD1000" s="413"/>
      <c r="AE1000" s="413"/>
      <c r="AF1000" s="413"/>
      <c r="AG1000" s="413"/>
    </row>
  </sheetData>
  <mergeCells count="275">
    <mergeCell ref="C137:I137"/>
    <mergeCell ref="C176:H176"/>
    <mergeCell ref="B177:I177"/>
    <mergeCell ref="B178:J178"/>
    <mergeCell ref="B179:H179"/>
    <mergeCell ref="B180:C182"/>
    <mergeCell ref="D180:J180"/>
    <mergeCell ref="D181:J181"/>
    <mergeCell ref="D182:J182"/>
    <mergeCell ref="B139:I139"/>
    <mergeCell ref="B140:J140"/>
    <mergeCell ref="B141:J141"/>
    <mergeCell ref="C142:I142"/>
    <mergeCell ref="C143:I143"/>
    <mergeCell ref="B144:I144"/>
    <mergeCell ref="B145:J145"/>
    <mergeCell ref="B146:J146"/>
    <mergeCell ref="B127:J127"/>
    <mergeCell ref="B128:J128"/>
    <mergeCell ref="B130:J130"/>
    <mergeCell ref="B131:J131"/>
    <mergeCell ref="C132:I132"/>
    <mergeCell ref="C133:G133"/>
    <mergeCell ref="C134:I134"/>
    <mergeCell ref="C135:I135"/>
    <mergeCell ref="C136:I136"/>
    <mergeCell ref="C118:I118"/>
    <mergeCell ref="C119:I119"/>
    <mergeCell ref="C120:I120"/>
    <mergeCell ref="C121:I121"/>
    <mergeCell ref="C122:I122"/>
    <mergeCell ref="C123:H123"/>
    <mergeCell ref="B124:I124"/>
    <mergeCell ref="B125:J125"/>
    <mergeCell ref="B126:J126"/>
    <mergeCell ref="B184:J184"/>
    <mergeCell ref="B183:J183"/>
    <mergeCell ref="C189:I189"/>
    <mergeCell ref="C190:I190"/>
    <mergeCell ref="C191:I191"/>
    <mergeCell ref="C192:I192"/>
    <mergeCell ref="B163:H163"/>
    <mergeCell ref="C164:H164"/>
    <mergeCell ref="B165:H165"/>
    <mergeCell ref="C166:H166"/>
    <mergeCell ref="B167:H167"/>
    <mergeCell ref="C168:H168"/>
    <mergeCell ref="C169:H169"/>
    <mergeCell ref="C170:H170"/>
    <mergeCell ref="C171:H171"/>
    <mergeCell ref="C172:H172"/>
    <mergeCell ref="C173:H173"/>
    <mergeCell ref="C174:H174"/>
    <mergeCell ref="C175:H175"/>
    <mergeCell ref="B185:J185"/>
    <mergeCell ref="B186:J186"/>
    <mergeCell ref="B187:I187"/>
    <mergeCell ref="C188:I188"/>
    <mergeCell ref="B193:I193"/>
    <mergeCell ref="C194:I194"/>
    <mergeCell ref="B195:I195"/>
    <mergeCell ref="B2:J2"/>
    <mergeCell ref="B3:J3"/>
    <mergeCell ref="B4:F4"/>
    <mergeCell ref="G4:J4"/>
    <mergeCell ref="B5:F5"/>
    <mergeCell ref="G5:J5"/>
    <mergeCell ref="B6:J6"/>
    <mergeCell ref="B7:J7"/>
    <mergeCell ref="C8:H8"/>
    <mergeCell ref="I8:J8"/>
    <mergeCell ref="C9:H9"/>
    <mergeCell ref="I9:J9"/>
    <mergeCell ref="C10:H10"/>
    <mergeCell ref="I10:J10"/>
    <mergeCell ref="G14:H14"/>
    <mergeCell ref="I14:J14"/>
    <mergeCell ref="C11:H11"/>
    <mergeCell ref="I11:J11"/>
    <mergeCell ref="B12:J12"/>
    <mergeCell ref="B13:F13"/>
    <mergeCell ref="G13:H13"/>
    <mergeCell ref="I13:J13"/>
    <mergeCell ref="B14:F14"/>
    <mergeCell ref="G17:H17"/>
    <mergeCell ref="I17:J17"/>
    <mergeCell ref="B15:F15"/>
    <mergeCell ref="G15:H15"/>
    <mergeCell ref="I15:J15"/>
    <mergeCell ref="B16:F16"/>
    <mergeCell ref="G16:H16"/>
    <mergeCell ref="I16:J16"/>
    <mergeCell ref="B17:F17"/>
    <mergeCell ref="S26:Z26"/>
    <mergeCell ref="AA26:AG26"/>
    <mergeCell ref="C39:H39"/>
    <mergeCell ref="C40:H40"/>
    <mergeCell ref="I40:J40"/>
    <mergeCell ref="C41:H41"/>
    <mergeCell ref="I41:J41"/>
    <mergeCell ref="B42:J42"/>
    <mergeCell ref="B43:J43"/>
    <mergeCell ref="C30:H30"/>
    <mergeCell ref="C31:H31"/>
    <mergeCell ref="I31:J31"/>
    <mergeCell ref="C32:H32"/>
    <mergeCell ref="I32:J32"/>
    <mergeCell ref="G33:H33"/>
    <mergeCell ref="I33:J33"/>
    <mergeCell ref="C33:F33"/>
    <mergeCell ref="C34:F34"/>
    <mergeCell ref="G34:H34"/>
    <mergeCell ref="I34:J34"/>
    <mergeCell ref="C35:F35"/>
    <mergeCell ref="G35:H35"/>
    <mergeCell ref="I35:J35"/>
    <mergeCell ref="C36:H36"/>
    <mergeCell ref="C29:D29"/>
    <mergeCell ref="I29:J29"/>
    <mergeCell ref="I30:J30"/>
    <mergeCell ref="C51:I51"/>
    <mergeCell ref="C52:I52"/>
    <mergeCell ref="C53:I53"/>
    <mergeCell ref="C54:E54"/>
    <mergeCell ref="F54:H54"/>
    <mergeCell ref="C55:E55"/>
    <mergeCell ref="F55:H55"/>
    <mergeCell ref="B44:J44"/>
    <mergeCell ref="B45:J45"/>
    <mergeCell ref="C46:H46"/>
    <mergeCell ref="C47:F47"/>
    <mergeCell ref="C48:E48"/>
    <mergeCell ref="F48:H48"/>
    <mergeCell ref="C49:H49"/>
    <mergeCell ref="C50:F50"/>
    <mergeCell ref="G50:H50"/>
    <mergeCell ref="I36:J36"/>
    <mergeCell ref="C37:H37"/>
    <mergeCell ref="I37:J37"/>
    <mergeCell ref="C38:H38"/>
    <mergeCell ref="I38:J38"/>
    <mergeCell ref="B22:J22"/>
    <mergeCell ref="B23:J23"/>
    <mergeCell ref="B24:J24"/>
    <mergeCell ref="B25:J25"/>
    <mergeCell ref="B26:J26"/>
    <mergeCell ref="C27:H27"/>
    <mergeCell ref="I27:J27"/>
    <mergeCell ref="C28:H28"/>
    <mergeCell ref="I28:J28"/>
    <mergeCell ref="B18:F18"/>
    <mergeCell ref="G18:H18"/>
    <mergeCell ref="I18:J18"/>
    <mergeCell ref="B19:F19"/>
    <mergeCell ref="G19:H19"/>
    <mergeCell ref="I19:J19"/>
    <mergeCell ref="I20:J20"/>
    <mergeCell ref="B20:H20"/>
    <mergeCell ref="B21:J21"/>
    <mergeCell ref="I39:J39"/>
    <mergeCell ref="B61:I61"/>
    <mergeCell ref="B62:J62"/>
    <mergeCell ref="B63:I63"/>
    <mergeCell ref="B58:I58"/>
    <mergeCell ref="C59:I59"/>
    <mergeCell ref="C60:I60"/>
    <mergeCell ref="C56:I56"/>
    <mergeCell ref="C57:I57"/>
    <mergeCell ref="B64:J64"/>
    <mergeCell ref="B65:J65"/>
    <mergeCell ref="B66:J66"/>
    <mergeCell ref="B67:J67"/>
    <mergeCell ref="B68:J68"/>
    <mergeCell ref="C69:I69"/>
    <mergeCell ref="C70:H70"/>
    <mergeCell ref="C71:H71"/>
    <mergeCell ref="B72:I72"/>
    <mergeCell ref="B73:J73"/>
    <mergeCell ref="B74:J74"/>
    <mergeCell ref="B75:J75"/>
    <mergeCell ref="B76:J76"/>
    <mergeCell ref="C77:H77"/>
    <mergeCell ref="C78:H78"/>
    <mergeCell ref="C79:H79"/>
    <mergeCell ref="C80:D80"/>
    <mergeCell ref="C81:H81"/>
    <mergeCell ref="C82:H82"/>
    <mergeCell ref="C83:H83"/>
    <mergeCell ref="C84:H84"/>
    <mergeCell ref="C85:H85"/>
    <mergeCell ref="B86:H86"/>
    <mergeCell ref="B88:J88"/>
    <mergeCell ref="B89:J89"/>
    <mergeCell ref="B90:J90"/>
    <mergeCell ref="C91:I91"/>
    <mergeCell ref="C92:H92"/>
    <mergeCell ref="C93:H93"/>
    <mergeCell ref="C94:H94"/>
    <mergeCell ref="C95:H95"/>
    <mergeCell ref="C96:H96"/>
    <mergeCell ref="C97:I97"/>
    <mergeCell ref="C98:H98"/>
    <mergeCell ref="C99:H99"/>
    <mergeCell ref="C100:H100"/>
    <mergeCell ref="C101:I101"/>
    <mergeCell ref="C102:I102"/>
    <mergeCell ref="C103:I103"/>
    <mergeCell ref="C104:I104"/>
    <mergeCell ref="C105:I105"/>
    <mergeCell ref="C106:I106"/>
    <mergeCell ref="B107:J107"/>
    <mergeCell ref="B108:J108"/>
    <mergeCell ref="B109:J109"/>
    <mergeCell ref="B110:J110"/>
    <mergeCell ref="C111:I111"/>
    <mergeCell ref="C112:I112"/>
    <mergeCell ref="C113:I113"/>
    <mergeCell ref="C114:I114"/>
    <mergeCell ref="B115:I115"/>
    <mergeCell ref="B116:J116"/>
    <mergeCell ref="B117:J117"/>
    <mergeCell ref="C162:H162"/>
    <mergeCell ref="C156:I156"/>
    <mergeCell ref="B157:I157"/>
    <mergeCell ref="B158:J158"/>
    <mergeCell ref="B159:J159"/>
    <mergeCell ref="B161:J161"/>
    <mergeCell ref="C147:I147"/>
    <mergeCell ref="C148:I148"/>
    <mergeCell ref="C149:I149"/>
    <mergeCell ref="B150:I150"/>
    <mergeCell ref="B151:J151"/>
    <mergeCell ref="B152:J152"/>
    <mergeCell ref="C153:I153"/>
    <mergeCell ref="C154:I154"/>
    <mergeCell ref="C155:I155"/>
    <mergeCell ref="C138:I138"/>
    <mergeCell ref="I200:J200"/>
    <mergeCell ref="I201:J201"/>
    <mergeCell ref="I202:J202"/>
    <mergeCell ref="I203:J203"/>
    <mergeCell ref="I204:J204"/>
    <mergeCell ref="I205:J205"/>
    <mergeCell ref="I206:J206"/>
    <mergeCell ref="I207:J207"/>
    <mergeCell ref="B196:J196"/>
    <mergeCell ref="B197:J197"/>
    <mergeCell ref="B199:J199"/>
    <mergeCell ref="B200:E200"/>
    <mergeCell ref="F200:G200"/>
    <mergeCell ref="B201:E201"/>
    <mergeCell ref="F201:G201"/>
    <mergeCell ref="B202:E202"/>
    <mergeCell ref="F202:G202"/>
    <mergeCell ref="B203:E203"/>
    <mergeCell ref="F203:G203"/>
    <mergeCell ref="B204:E204"/>
    <mergeCell ref="F204:G204"/>
    <mergeCell ref="F205:G205"/>
    <mergeCell ref="B205:E205"/>
    <mergeCell ref="B206:E206"/>
    <mergeCell ref="F206:G206"/>
    <mergeCell ref="B207:G207"/>
    <mergeCell ref="B208:J208"/>
    <mergeCell ref="B209:J209"/>
    <mergeCell ref="B210:J210"/>
    <mergeCell ref="B215:G215"/>
    <mergeCell ref="B216:J216"/>
    <mergeCell ref="B211:G211"/>
    <mergeCell ref="H211:J211"/>
    <mergeCell ref="B212:J212"/>
    <mergeCell ref="B213:G213"/>
    <mergeCell ref="H213:J213"/>
    <mergeCell ref="B214:J214"/>
    <mergeCell ref="H215:J215"/>
  </mergeCells>
  <conditionalFormatting sqref="I49:I50">
    <cfRule type="cellIs" dxfId="3" priority="1" operator="equal">
      <formula>0</formula>
    </cfRule>
  </conditionalFormatting>
  <conditionalFormatting sqref="I48">
    <cfRule type="cellIs" dxfId="2" priority="2" operator="equal">
      <formula>0</formula>
    </cfRule>
  </conditionalFormatting>
  <pageMargins left="0.511811024" right="0.511811024" top="0.78740157499999996" bottom="0.78740157499999996" header="0" footer="0"/>
  <pageSetup orientation="landscape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7"/>
  <dimension ref="A1:AG1000"/>
  <sheetViews>
    <sheetView workbookViewId="0"/>
  </sheetViews>
  <sheetFormatPr defaultColWidth="14.42578125" defaultRowHeight="15" customHeight="1" outlineLevelRow="1"/>
  <cols>
    <col min="1" max="1" width="2.28515625" customWidth="1"/>
    <col min="3" max="3" width="11.28515625" customWidth="1"/>
    <col min="4" max="4" width="13.28515625" customWidth="1"/>
    <col min="6" max="6" width="12.42578125" customWidth="1"/>
    <col min="7" max="7" width="14.7109375" customWidth="1"/>
    <col min="9" max="9" width="11.28515625" customWidth="1"/>
    <col min="10" max="10" width="14.5703125" customWidth="1"/>
    <col min="11" max="11" width="1.42578125" customWidth="1"/>
    <col min="12" max="12" width="5.7109375" customWidth="1"/>
    <col min="13" max="13" width="11.28515625" customWidth="1"/>
    <col min="14" max="14" width="7.42578125" customWidth="1"/>
    <col min="15" max="15" width="6.5703125" customWidth="1"/>
    <col min="16" max="33" width="9.28515625" customWidth="1"/>
  </cols>
  <sheetData>
    <row r="1" spans="1:33" ht="11.25" customHeight="1">
      <c r="A1" s="413"/>
      <c r="B1" s="413"/>
      <c r="C1" s="413"/>
      <c r="D1" s="413"/>
      <c r="E1" s="413"/>
      <c r="F1" s="413"/>
      <c r="G1" s="413"/>
      <c r="H1" s="413"/>
      <c r="I1" s="413"/>
      <c r="J1" s="414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</row>
    <row r="2" spans="1:33" ht="11.25" customHeight="1">
      <c r="A2" s="413"/>
      <c r="B2" s="863" t="str">
        <f>'1-ABA-DE-CARREGAMENTO'!C11</f>
        <v xml:space="preserve"> S E R V I Ç O S    D I V S.   A P O I O   A D M I N I S T R A T I V O .-2</v>
      </c>
      <c r="C2" s="864"/>
      <c r="D2" s="864"/>
      <c r="E2" s="864"/>
      <c r="F2" s="864"/>
      <c r="G2" s="864"/>
      <c r="H2" s="864"/>
      <c r="I2" s="864"/>
      <c r="J2" s="865"/>
      <c r="K2" s="416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413"/>
      <c r="W2" s="413"/>
      <c r="X2" s="413"/>
      <c r="Y2" s="413"/>
      <c r="Z2" s="413"/>
      <c r="AA2" s="413"/>
      <c r="AB2" s="413"/>
      <c r="AC2" s="413"/>
      <c r="AD2" s="413"/>
      <c r="AE2" s="413"/>
      <c r="AF2" s="413"/>
      <c r="AG2" s="413"/>
    </row>
    <row r="3" spans="1:33" ht="11.25" customHeight="1">
      <c r="A3" s="413"/>
      <c r="B3" s="866" t="str">
        <f>'1-ABA-DE-CARREGAMENTO'!N33</f>
        <v>A NÃO TEM MAIS POSTOS-99</v>
      </c>
      <c r="C3" s="806"/>
      <c r="D3" s="806"/>
      <c r="E3" s="806"/>
      <c r="F3" s="806"/>
      <c r="G3" s="806"/>
      <c r="H3" s="806"/>
      <c r="I3" s="806"/>
      <c r="J3" s="807"/>
      <c r="K3" s="417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</row>
    <row r="4" spans="1:33" ht="11.25" customHeight="1">
      <c r="A4" s="413"/>
      <c r="B4" s="861" t="s">
        <v>299</v>
      </c>
      <c r="C4" s="806"/>
      <c r="D4" s="806"/>
      <c r="E4" s="806"/>
      <c r="F4" s="807"/>
      <c r="G4" s="867" t="str">
        <f>'1-ABA-DE-CARREGAMENTO'!C12</f>
        <v>23243.000833/2022-37</v>
      </c>
      <c r="H4" s="806"/>
      <c r="I4" s="806"/>
      <c r="J4" s="807"/>
      <c r="K4" s="418"/>
      <c r="L4" s="413"/>
      <c r="M4" s="413"/>
      <c r="N4" s="413"/>
      <c r="O4" s="413"/>
      <c r="P4" s="413"/>
      <c r="Q4" s="413"/>
      <c r="R4" s="413"/>
      <c r="S4" s="413"/>
      <c r="T4" s="413"/>
      <c r="U4" s="413"/>
      <c r="V4" s="413"/>
      <c r="W4" s="413"/>
      <c r="X4" s="413"/>
      <c r="Y4" s="413"/>
      <c r="Z4" s="413"/>
      <c r="AA4" s="413"/>
      <c r="AB4" s="413"/>
      <c r="AC4" s="413"/>
      <c r="AD4" s="413"/>
      <c r="AE4" s="413"/>
      <c r="AF4" s="413"/>
      <c r="AG4" s="413"/>
    </row>
    <row r="5" spans="1:33" ht="11.25" customHeight="1">
      <c r="A5" s="413"/>
      <c r="B5" s="791" t="s">
        <v>300</v>
      </c>
      <c r="C5" s="756"/>
      <c r="D5" s="756"/>
      <c r="E5" s="756"/>
      <c r="F5" s="757"/>
      <c r="G5" s="868" t="str">
        <f>'1-ABA-DE-CARREGAMENTO'!C13</f>
        <v>PE 30 / 2022</v>
      </c>
      <c r="H5" s="756"/>
      <c r="I5" s="756"/>
      <c r="J5" s="757"/>
      <c r="K5" s="418"/>
      <c r="L5" s="413"/>
      <c r="M5" s="413"/>
      <c r="N5" s="413"/>
      <c r="O5" s="413"/>
      <c r="P5" s="413"/>
      <c r="Q5" s="413"/>
      <c r="R5" s="413"/>
      <c r="S5" s="413"/>
      <c r="T5" s="413"/>
      <c r="U5" s="413"/>
      <c r="V5" s="413"/>
      <c r="W5" s="413"/>
      <c r="X5" s="413"/>
      <c r="Y5" s="413"/>
      <c r="Z5" s="413"/>
      <c r="AA5" s="413"/>
      <c r="AB5" s="413"/>
      <c r="AC5" s="413"/>
      <c r="AD5" s="413"/>
      <c r="AE5" s="413"/>
      <c r="AF5" s="413"/>
      <c r="AG5" s="413"/>
    </row>
    <row r="6" spans="1:33" ht="11.25" customHeight="1">
      <c r="A6" s="413"/>
      <c r="B6" s="869">
        <f ca="1">'1-ABA-DE-CARREGAMENTO'!C16</f>
        <v>44830</v>
      </c>
      <c r="C6" s="756"/>
      <c r="D6" s="756"/>
      <c r="E6" s="756"/>
      <c r="F6" s="756"/>
      <c r="G6" s="756"/>
      <c r="H6" s="756"/>
      <c r="I6" s="756"/>
      <c r="J6" s="757"/>
      <c r="K6" s="420"/>
      <c r="L6" s="413"/>
      <c r="M6" s="413"/>
      <c r="N6" s="413"/>
      <c r="O6" s="413"/>
      <c r="P6" s="413"/>
      <c r="Q6" s="413"/>
      <c r="R6" s="413"/>
      <c r="S6" s="413"/>
      <c r="T6" s="413"/>
      <c r="U6" s="413"/>
      <c r="V6" s="413"/>
      <c r="W6" s="413"/>
      <c r="X6" s="413"/>
      <c r="Y6" s="413"/>
      <c r="Z6" s="413"/>
      <c r="AA6" s="413"/>
      <c r="AB6" s="413"/>
      <c r="AC6" s="413"/>
      <c r="AD6" s="413"/>
      <c r="AE6" s="413"/>
      <c r="AF6" s="413"/>
      <c r="AG6" s="413"/>
    </row>
    <row r="7" spans="1:33" ht="11.25" customHeight="1">
      <c r="A7" s="413"/>
      <c r="B7" s="830" t="s">
        <v>301</v>
      </c>
      <c r="C7" s="756"/>
      <c r="D7" s="756"/>
      <c r="E7" s="756"/>
      <c r="F7" s="756"/>
      <c r="G7" s="756"/>
      <c r="H7" s="756"/>
      <c r="I7" s="756"/>
      <c r="J7" s="757"/>
      <c r="K7" s="421"/>
      <c r="L7" s="413"/>
      <c r="M7" s="413"/>
      <c r="N7" s="413"/>
      <c r="O7" s="413"/>
      <c r="P7" s="413"/>
      <c r="Q7" s="413"/>
      <c r="R7" s="413"/>
      <c r="S7" s="413"/>
      <c r="T7" s="413"/>
      <c r="U7" s="413"/>
      <c r="V7" s="413"/>
      <c r="W7" s="413"/>
      <c r="X7" s="413"/>
      <c r="Y7" s="413"/>
      <c r="Z7" s="413"/>
      <c r="AA7" s="413"/>
      <c r="AB7" s="413"/>
      <c r="AC7" s="413"/>
      <c r="AD7" s="413"/>
      <c r="AE7" s="413"/>
      <c r="AF7" s="413"/>
      <c r="AG7" s="413"/>
    </row>
    <row r="8" spans="1:33" ht="11.25" customHeight="1">
      <c r="A8" s="413"/>
      <c r="B8" s="422" t="s">
        <v>264</v>
      </c>
      <c r="C8" s="791" t="s">
        <v>302</v>
      </c>
      <c r="D8" s="756"/>
      <c r="E8" s="756"/>
      <c r="F8" s="756"/>
      <c r="G8" s="756"/>
      <c r="H8" s="757"/>
      <c r="I8" s="870">
        <f ca="1">'1-ABA-DE-CARREGAMENTO'!C16</f>
        <v>44830</v>
      </c>
      <c r="J8" s="757"/>
      <c r="K8" s="423"/>
      <c r="L8" s="413"/>
      <c r="M8" s="413"/>
      <c r="N8" s="413"/>
      <c r="O8" s="413"/>
      <c r="P8" s="413"/>
      <c r="Q8" s="413"/>
      <c r="R8" s="413"/>
      <c r="S8" s="413"/>
      <c r="T8" s="413"/>
      <c r="U8" s="413"/>
      <c r="V8" s="413"/>
      <c r="W8" s="413"/>
      <c r="X8" s="413"/>
      <c r="Y8" s="413"/>
      <c r="Z8" s="413"/>
      <c r="AA8" s="413"/>
      <c r="AB8" s="413"/>
      <c r="AC8" s="413"/>
      <c r="AD8" s="413"/>
      <c r="AE8" s="413"/>
      <c r="AF8" s="413"/>
      <c r="AG8" s="413"/>
    </row>
    <row r="9" spans="1:33" ht="11.25" customHeight="1">
      <c r="A9" s="413"/>
      <c r="B9" s="422" t="s">
        <v>265</v>
      </c>
      <c r="C9" s="791" t="s">
        <v>303</v>
      </c>
      <c r="D9" s="756"/>
      <c r="E9" s="756"/>
      <c r="F9" s="756"/>
      <c r="G9" s="756"/>
      <c r="H9" s="757"/>
      <c r="I9" s="868" t="str">
        <f>'1-ABA-DE-CARREGAMENTO'!C14</f>
        <v xml:space="preserve">ALEGRETE </v>
      </c>
      <c r="J9" s="757"/>
      <c r="K9" s="418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</row>
    <row r="10" spans="1:33" ht="11.25" customHeight="1">
      <c r="A10" s="413"/>
      <c r="B10" s="422" t="s">
        <v>266</v>
      </c>
      <c r="C10" s="791" t="s">
        <v>304</v>
      </c>
      <c r="D10" s="756"/>
      <c r="E10" s="756"/>
      <c r="F10" s="756"/>
      <c r="G10" s="756"/>
      <c r="H10" s="757"/>
      <c r="I10" s="868" t="str">
        <f>VLOOKUP('1-ABA-DE-CARREGAMENTO'!N35,'DADOS-CADASTRAIS'!C6:J14,1,0)</f>
        <v>RS005021/2021</v>
      </c>
      <c r="J10" s="757"/>
      <c r="K10" s="418"/>
      <c r="L10" s="413"/>
      <c r="M10" s="413"/>
      <c r="N10" s="413"/>
      <c r="O10" s="413"/>
      <c r="P10" s="413"/>
      <c r="Q10" s="413"/>
      <c r="R10" s="413"/>
      <c r="S10" s="413"/>
      <c r="T10" s="413"/>
      <c r="U10" s="413"/>
      <c r="V10" s="413"/>
      <c r="W10" s="413"/>
      <c r="X10" s="413"/>
      <c r="Y10" s="413"/>
      <c r="Z10" s="413"/>
      <c r="AA10" s="413"/>
      <c r="AB10" s="413"/>
      <c r="AC10" s="413"/>
      <c r="AD10" s="413"/>
      <c r="AE10" s="413"/>
      <c r="AF10" s="413"/>
      <c r="AG10" s="413"/>
    </row>
    <row r="11" spans="1:33" ht="11.25" customHeight="1">
      <c r="A11" s="413"/>
      <c r="B11" s="422" t="s">
        <v>267</v>
      </c>
      <c r="C11" s="791" t="s">
        <v>305</v>
      </c>
      <c r="D11" s="756"/>
      <c r="E11" s="756"/>
      <c r="F11" s="756"/>
      <c r="G11" s="756"/>
      <c r="H11" s="757"/>
      <c r="I11" s="855">
        <f>'1-ABA-DE-CARREGAMENTO'!N94</f>
        <v>20</v>
      </c>
      <c r="J11" s="757"/>
      <c r="K11" s="418"/>
      <c r="L11" s="413"/>
      <c r="M11" s="600"/>
      <c r="N11" s="413"/>
      <c r="O11" s="413"/>
      <c r="P11" s="413"/>
      <c r="Q11" s="413"/>
      <c r="R11" s="413"/>
      <c r="S11" s="413"/>
      <c r="T11" s="413"/>
      <c r="U11" s="413"/>
      <c r="V11" s="413"/>
      <c r="W11" s="413"/>
      <c r="X11" s="413"/>
      <c r="Y11" s="413"/>
      <c r="Z11" s="413"/>
      <c r="AA11" s="413"/>
      <c r="AB11" s="413"/>
      <c r="AC11" s="413"/>
      <c r="AD11" s="413"/>
      <c r="AE11" s="413"/>
      <c r="AF11" s="413"/>
      <c r="AG11" s="413"/>
    </row>
    <row r="12" spans="1:33" ht="11.25" customHeight="1">
      <c r="A12" s="413"/>
      <c r="B12" s="856" t="s">
        <v>306</v>
      </c>
      <c r="C12" s="756"/>
      <c r="D12" s="756"/>
      <c r="E12" s="756"/>
      <c r="F12" s="756"/>
      <c r="G12" s="756"/>
      <c r="H12" s="756"/>
      <c r="I12" s="756"/>
      <c r="J12" s="757"/>
      <c r="K12" s="424"/>
      <c r="L12" s="413"/>
      <c r="M12" s="413"/>
      <c r="N12" s="413"/>
      <c r="O12" s="413"/>
      <c r="P12" s="413"/>
      <c r="Q12" s="413"/>
      <c r="R12" s="413"/>
      <c r="S12" s="413"/>
      <c r="T12" s="413"/>
      <c r="U12" s="413"/>
      <c r="V12" s="413"/>
      <c r="W12" s="413"/>
      <c r="X12" s="413"/>
      <c r="Y12" s="413"/>
      <c r="Z12" s="413"/>
      <c r="AA12" s="413"/>
      <c r="AB12" s="413"/>
      <c r="AC12" s="413"/>
      <c r="AD12" s="413"/>
      <c r="AE12" s="413"/>
      <c r="AF12" s="413"/>
      <c r="AG12" s="413"/>
    </row>
    <row r="13" spans="1:33" ht="36.75" customHeight="1">
      <c r="A13" s="413"/>
      <c r="B13" s="795" t="str">
        <f>'1-ABA-DE-CARREGAMENTO'!C11</f>
        <v xml:space="preserve"> S E R V I Ç O S    D I V S.   A P O I O   A D M I N I S T R A T I V O .-2</v>
      </c>
      <c r="C13" s="756"/>
      <c r="D13" s="756"/>
      <c r="E13" s="756"/>
      <c r="F13" s="756"/>
      <c r="G13" s="795" t="s">
        <v>307</v>
      </c>
      <c r="H13" s="757"/>
      <c r="I13" s="795" t="s">
        <v>308</v>
      </c>
      <c r="J13" s="757"/>
      <c r="K13" s="284"/>
      <c r="L13" s="413"/>
      <c r="M13" s="413"/>
      <c r="N13" s="413"/>
      <c r="O13" s="413"/>
      <c r="P13" s="413"/>
      <c r="Q13" s="413"/>
      <c r="R13" s="413"/>
      <c r="S13" s="413"/>
      <c r="T13" s="413"/>
      <c r="U13" s="413"/>
      <c r="V13" s="413"/>
      <c r="W13" s="413"/>
      <c r="X13" s="413"/>
      <c r="Y13" s="413"/>
      <c r="Z13" s="413"/>
      <c r="AA13" s="413"/>
      <c r="AB13" s="413"/>
      <c r="AC13" s="413"/>
      <c r="AD13" s="413"/>
      <c r="AE13" s="413"/>
      <c r="AF13" s="413"/>
      <c r="AG13" s="413"/>
    </row>
    <row r="14" spans="1:33" ht="11.25" hidden="1" customHeight="1" outlineLevel="1">
      <c r="A14" s="413"/>
      <c r="B14" s="857" t="s">
        <v>309</v>
      </c>
      <c r="C14" s="756"/>
      <c r="D14" s="756"/>
      <c r="E14" s="756"/>
      <c r="F14" s="757"/>
      <c r="G14" s="858" t="s">
        <v>310</v>
      </c>
      <c r="H14" s="757"/>
      <c r="I14" s="859" t="s">
        <v>311</v>
      </c>
      <c r="J14" s="757"/>
      <c r="K14" s="425"/>
      <c r="L14" s="601"/>
      <c r="M14" s="601"/>
      <c r="N14" s="601"/>
      <c r="O14" s="413"/>
      <c r="P14" s="413"/>
      <c r="Q14" s="413"/>
      <c r="R14" s="413"/>
      <c r="S14" s="413"/>
      <c r="T14" s="413"/>
      <c r="U14" s="413"/>
      <c r="V14" s="413"/>
      <c r="W14" s="413"/>
      <c r="X14" s="413"/>
      <c r="Y14" s="413"/>
      <c r="Z14" s="413"/>
      <c r="AA14" s="413"/>
      <c r="AB14" s="413"/>
      <c r="AC14" s="413"/>
      <c r="AD14" s="413"/>
      <c r="AE14" s="413"/>
      <c r="AF14" s="413"/>
      <c r="AG14" s="413"/>
    </row>
    <row r="15" spans="1:33" ht="11.25" hidden="1" customHeight="1" outlineLevel="1">
      <c r="A15" s="413"/>
      <c r="B15" s="857" t="s">
        <v>312</v>
      </c>
      <c r="C15" s="756"/>
      <c r="D15" s="756"/>
      <c r="E15" s="756"/>
      <c r="F15" s="757"/>
      <c r="G15" s="858" t="s">
        <v>310</v>
      </c>
      <c r="H15" s="757"/>
      <c r="I15" s="859" t="s">
        <v>311</v>
      </c>
      <c r="J15" s="757"/>
      <c r="K15" s="425"/>
      <c r="L15" s="601"/>
      <c r="M15" s="602" t="s">
        <v>1018</v>
      </c>
      <c r="N15" s="601"/>
      <c r="O15" s="413"/>
      <c r="P15" s="413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3"/>
      <c r="AB15" s="413"/>
      <c r="AC15" s="413"/>
      <c r="AD15" s="413"/>
      <c r="AE15" s="413"/>
      <c r="AF15" s="413"/>
      <c r="AG15" s="413"/>
    </row>
    <row r="16" spans="1:33" ht="11.25" hidden="1" customHeight="1" outlineLevel="1">
      <c r="A16" s="413"/>
      <c r="B16" s="857" t="s">
        <v>313</v>
      </c>
      <c r="C16" s="756"/>
      <c r="D16" s="756"/>
      <c r="E16" s="756"/>
      <c r="F16" s="757"/>
      <c r="G16" s="858" t="s">
        <v>310</v>
      </c>
      <c r="H16" s="757"/>
      <c r="I16" s="859" t="s">
        <v>311</v>
      </c>
      <c r="J16" s="757"/>
      <c r="K16" s="425"/>
      <c r="L16" s="601"/>
      <c r="M16" s="601"/>
      <c r="N16" s="601"/>
      <c r="O16" s="413"/>
      <c r="P16" s="413"/>
      <c r="Q16" s="413"/>
      <c r="R16" s="413"/>
      <c r="S16" s="413"/>
      <c r="T16" s="413"/>
      <c r="U16" s="413"/>
      <c r="V16" s="413"/>
      <c r="W16" s="413"/>
      <c r="X16" s="413"/>
      <c r="Y16" s="413"/>
      <c r="Z16" s="413"/>
      <c r="AA16" s="413"/>
      <c r="AB16" s="413"/>
      <c r="AC16" s="413"/>
      <c r="AD16" s="413"/>
      <c r="AE16" s="413"/>
      <c r="AF16" s="413"/>
      <c r="AG16" s="413"/>
    </row>
    <row r="17" spans="1:33" ht="11.25" customHeight="1" collapsed="1">
      <c r="A17" s="413"/>
      <c r="B17" s="857" t="str">
        <f>B3</f>
        <v>A NÃO TEM MAIS POSTOS-99</v>
      </c>
      <c r="C17" s="756"/>
      <c r="D17" s="756"/>
      <c r="E17" s="756"/>
      <c r="F17" s="757"/>
      <c r="G17" s="858" t="s">
        <v>310</v>
      </c>
      <c r="H17" s="757"/>
      <c r="I17" s="859">
        <f>'1-ABA-DE-CARREGAMENTO'!E92</f>
        <v>1</v>
      </c>
      <c r="J17" s="757"/>
      <c r="K17" s="425"/>
      <c r="L17" s="601"/>
      <c r="M17" s="601"/>
      <c r="N17" s="601"/>
      <c r="O17" s="413"/>
      <c r="P17" s="413"/>
      <c r="Q17" s="413"/>
      <c r="R17" s="413"/>
      <c r="S17" s="413"/>
      <c r="T17" s="413"/>
      <c r="U17" s="413"/>
      <c r="V17" s="413"/>
      <c r="W17" s="413"/>
      <c r="X17" s="413"/>
      <c r="Y17" s="413"/>
      <c r="Z17" s="413"/>
      <c r="AA17" s="413"/>
      <c r="AB17" s="413"/>
      <c r="AC17" s="413"/>
      <c r="AD17" s="413"/>
      <c r="AE17" s="413"/>
      <c r="AF17" s="413"/>
      <c r="AG17" s="413"/>
    </row>
    <row r="18" spans="1:33" ht="11.25" hidden="1" customHeight="1" outlineLevel="1">
      <c r="A18" s="413"/>
      <c r="B18" s="857" t="s">
        <v>314</v>
      </c>
      <c r="C18" s="756"/>
      <c r="D18" s="756"/>
      <c r="E18" s="756"/>
      <c r="F18" s="757"/>
      <c r="G18" s="858" t="s">
        <v>310</v>
      </c>
      <c r="H18" s="757"/>
      <c r="I18" s="859" t="s">
        <v>311</v>
      </c>
      <c r="J18" s="757"/>
      <c r="K18" s="425"/>
      <c r="L18" s="601"/>
      <c r="M18" s="601"/>
      <c r="N18" s="601"/>
      <c r="O18" s="413"/>
      <c r="P18" s="413"/>
      <c r="Q18" s="413"/>
      <c r="R18" s="413"/>
      <c r="S18" s="413"/>
      <c r="T18" s="413"/>
      <c r="U18" s="413"/>
      <c r="V18" s="413"/>
      <c r="W18" s="413"/>
      <c r="X18" s="413"/>
      <c r="Y18" s="413"/>
      <c r="Z18" s="413"/>
      <c r="AA18" s="413"/>
      <c r="AB18" s="413"/>
      <c r="AC18" s="413"/>
      <c r="AD18" s="413"/>
      <c r="AE18" s="413"/>
      <c r="AF18" s="413"/>
      <c r="AG18" s="413"/>
    </row>
    <row r="19" spans="1:33" ht="11.25" hidden="1" customHeight="1" outlineLevel="1">
      <c r="A19" s="413"/>
      <c r="B19" s="857" t="s">
        <v>1078</v>
      </c>
      <c r="C19" s="756"/>
      <c r="D19" s="756"/>
      <c r="E19" s="756"/>
      <c r="F19" s="757"/>
      <c r="G19" s="858" t="s">
        <v>310</v>
      </c>
      <c r="H19" s="757"/>
      <c r="I19" s="859" t="s">
        <v>311</v>
      </c>
      <c r="J19" s="757"/>
      <c r="K19" s="425"/>
      <c r="L19" s="601"/>
      <c r="M19" s="601"/>
      <c r="N19" s="601"/>
      <c r="O19" s="413"/>
      <c r="P19" s="413"/>
      <c r="Q19" s="413"/>
      <c r="R19" s="413"/>
      <c r="S19" s="413"/>
      <c r="T19" s="413"/>
      <c r="U19" s="413"/>
      <c r="V19" s="413"/>
      <c r="W19" s="413"/>
      <c r="X19" s="413"/>
      <c r="Y19" s="413"/>
      <c r="Z19" s="413"/>
      <c r="AA19" s="413"/>
      <c r="AB19" s="413"/>
      <c r="AC19" s="413"/>
      <c r="AD19" s="413"/>
      <c r="AE19" s="413"/>
      <c r="AF19" s="413"/>
      <c r="AG19" s="413"/>
    </row>
    <row r="20" spans="1:33" ht="11.25" customHeight="1" collapsed="1">
      <c r="A20" s="413"/>
      <c r="B20" s="872" t="s">
        <v>316</v>
      </c>
      <c r="C20" s="756"/>
      <c r="D20" s="756"/>
      <c r="E20" s="756"/>
      <c r="F20" s="756"/>
      <c r="G20" s="756"/>
      <c r="H20" s="757"/>
      <c r="I20" s="871">
        <f>SUM(I14:I19)</f>
        <v>1</v>
      </c>
      <c r="J20" s="757"/>
      <c r="K20" s="426"/>
      <c r="L20" s="413"/>
      <c r="M20" s="413"/>
      <c r="N20" s="413"/>
      <c r="O20" s="413"/>
      <c r="P20" s="413"/>
      <c r="Q20" s="413"/>
      <c r="R20" s="413"/>
      <c r="S20" s="413"/>
      <c r="T20" s="413"/>
      <c r="U20" s="413"/>
      <c r="V20" s="413"/>
      <c r="W20" s="413"/>
      <c r="X20" s="413"/>
      <c r="Y20" s="413"/>
      <c r="Z20" s="413"/>
      <c r="AA20" s="413"/>
      <c r="AB20" s="413"/>
      <c r="AC20" s="413"/>
      <c r="AD20" s="413"/>
      <c r="AE20" s="413"/>
      <c r="AF20" s="413"/>
      <c r="AG20" s="413"/>
    </row>
    <row r="21" spans="1:33" ht="11.25" customHeight="1">
      <c r="A21" s="413"/>
      <c r="B21" s="836"/>
      <c r="C21" s="756"/>
      <c r="D21" s="756"/>
      <c r="E21" s="756"/>
      <c r="F21" s="756"/>
      <c r="G21" s="756"/>
      <c r="H21" s="756"/>
      <c r="I21" s="756"/>
      <c r="J21" s="757"/>
      <c r="K21" s="284"/>
      <c r="L21" s="413"/>
      <c r="M21" s="413"/>
      <c r="N21" s="413"/>
      <c r="O21" s="413"/>
      <c r="P21" s="413"/>
      <c r="Q21" s="413"/>
      <c r="R21" s="413"/>
      <c r="S21" s="413"/>
      <c r="T21" s="413"/>
      <c r="U21" s="413"/>
      <c r="V21" s="413"/>
      <c r="W21" s="413"/>
      <c r="X21" s="413"/>
      <c r="Y21" s="413"/>
      <c r="Z21" s="413"/>
      <c r="AA21" s="413"/>
      <c r="AB21" s="413"/>
      <c r="AC21" s="413"/>
      <c r="AD21" s="413"/>
      <c r="AE21" s="413"/>
      <c r="AF21" s="413"/>
      <c r="AG21" s="413"/>
    </row>
    <row r="22" spans="1:33" ht="11.25" customHeight="1">
      <c r="A22" s="413"/>
      <c r="B22" s="828" t="s">
        <v>317</v>
      </c>
      <c r="C22" s="756"/>
      <c r="D22" s="756"/>
      <c r="E22" s="756"/>
      <c r="F22" s="756"/>
      <c r="G22" s="756"/>
      <c r="H22" s="756"/>
      <c r="I22" s="756"/>
      <c r="J22" s="757"/>
      <c r="K22" s="427"/>
      <c r="L22" s="603"/>
      <c r="M22" s="604"/>
      <c r="N22" s="605"/>
      <c r="O22" s="413"/>
      <c r="P22" s="413"/>
      <c r="Q22" s="413"/>
      <c r="R22" s="413"/>
      <c r="S22" s="413"/>
      <c r="T22" s="413"/>
      <c r="U22" s="413"/>
      <c r="V22" s="413"/>
      <c r="W22" s="413"/>
      <c r="X22" s="413"/>
      <c r="Y22" s="413"/>
      <c r="Z22" s="413"/>
      <c r="AA22" s="413"/>
      <c r="AB22" s="413"/>
      <c r="AC22" s="413"/>
      <c r="AD22" s="413"/>
      <c r="AE22" s="413"/>
      <c r="AF22" s="413"/>
      <c r="AG22" s="413"/>
    </row>
    <row r="23" spans="1:33" ht="11.25" customHeight="1">
      <c r="A23" s="413"/>
      <c r="B23" s="927"/>
      <c r="C23" s="756"/>
      <c r="D23" s="756"/>
      <c r="E23" s="756"/>
      <c r="F23" s="756"/>
      <c r="G23" s="756"/>
      <c r="H23" s="756"/>
      <c r="I23" s="756"/>
      <c r="J23" s="757"/>
      <c r="K23" s="568"/>
      <c r="L23" s="603"/>
      <c r="M23" s="604"/>
      <c r="N23" s="605"/>
      <c r="O23" s="413"/>
      <c r="P23" s="413"/>
      <c r="Q23" s="413"/>
      <c r="R23" s="413"/>
      <c r="S23" s="413"/>
      <c r="T23" s="413"/>
      <c r="U23" s="413"/>
      <c r="V23" s="413"/>
      <c r="W23" s="413"/>
      <c r="X23" s="413"/>
      <c r="Y23" s="413"/>
      <c r="Z23" s="413"/>
      <c r="AA23" s="413"/>
      <c r="AB23" s="413"/>
      <c r="AC23" s="413"/>
      <c r="AD23" s="413"/>
      <c r="AE23" s="413"/>
      <c r="AF23" s="413"/>
      <c r="AG23" s="413"/>
    </row>
    <row r="24" spans="1:33" ht="15" customHeight="1">
      <c r="A24" s="413"/>
      <c r="B24" s="873" t="s">
        <v>1079</v>
      </c>
      <c r="C24" s="756"/>
      <c r="D24" s="756"/>
      <c r="E24" s="756"/>
      <c r="F24" s="756"/>
      <c r="G24" s="756"/>
      <c r="H24" s="756"/>
      <c r="I24" s="756"/>
      <c r="J24" s="757"/>
      <c r="K24" s="428"/>
      <c r="L24" s="603"/>
      <c r="M24" s="604"/>
      <c r="N24" s="605"/>
      <c r="O24" s="413"/>
      <c r="P24" s="413"/>
      <c r="Q24" s="413"/>
      <c r="R24" s="413"/>
      <c r="S24" s="413"/>
      <c r="T24" s="413"/>
      <c r="U24" s="413"/>
      <c r="V24" s="413"/>
      <c r="W24" s="413"/>
      <c r="X24" s="413"/>
      <c r="Y24" s="413"/>
      <c r="Z24" s="413"/>
      <c r="AA24" s="413"/>
      <c r="AB24" s="413"/>
      <c r="AC24" s="413"/>
      <c r="AD24" s="413"/>
      <c r="AE24" s="413"/>
      <c r="AF24" s="413"/>
      <c r="AG24" s="413"/>
    </row>
    <row r="25" spans="1:33" ht="15" customHeight="1">
      <c r="A25" s="413"/>
      <c r="B25" s="874"/>
      <c r="C25" s="756"/>
      <c r="D25" s="756"/>
      <c r="E25" s="756"/>
      <c r="F25" s="756"/>
      <c r="G25" s="756"/>
      <c r="H25" s="756"/>
      <c r="I25" s="756"/>
      <c r="J25" s="757"/>
      <c r="K25" s="429"/>
      <c r="L25" s="603"/>
      <c r="M25" s="604"/>
      <c r="N25" s="605"/>
      <c r="O25" s="413"/>
      <c r="P25" s="413"/>
      <c r="Q25" s="413"/>
      <c r="R25" s="413"/>
      <c r="S25" s="413"/>
      <c r="T25" s="413"/>
      <c r="U25" s="413"/>
      <c r="V25" s="413"/>
      <c r="W25" s="413"/>
      <c r="X25" s="413"/>
      <c r="Y25" s="413"/>
      <c r="Z25" s="413"/>
      <c r="AA25" s="413"/>
      <c r="AB25" s="413"/>
      <c r="AC25" s="413"/>
      <c r="AD25" s="413"/>
      <c r="AE25" s="413"/>
      <c r="AF25" s="413"/>
      <c r="AG25" s="413"/>
    </row>
    <row r="26" spans="1:33" ht="11.25" customHeight="1">
      <c r="A26" s="284"/>
      <c r="B26" s="830" t="s">
        <v>319</v>
      </c>
      <c r="C26" s="756"/>
      <c r="D26" s="756"/>
      <c r="E26" s="756"/>
      <c r="F26" s="756"/>
      <c r="G26" s="756"/>
      <c r="H26" s="756"/>
      <c r="I26" s="756"/>
      <c r="J26" s="757"/>
      <c r="K26" s="421"/>
      <c r="L26" s="603"/>
      <c r="M26" s="604"/>
      <c r="N26" s="605"/>
      <c r="O26" s="413"/>
      <c r="P26" s="413"/>
      <c r="Q26" s="413"/>
      <c r="R26" s="413"/>
      <c r="S26" s="936"/>
      <c r="T26" s="754"/>
      <c r="U26" s="754"/>
      <c r="V26" s="754"/>
      <c r="W26" s="754"/>
      <c r="X26" s="754"/>
      <c r="Y26" s="754"/>
      <c r="Z26" s="754"/>
      <c r="AA26" s="936"/>
      <c r="AB26" s="754"/>
      <c r="AC26" s="754"/>
      <c r="AD26" s="754"/>
      <c r="AE26" s="754"/>
      <c r="AF26" s="754"/>
      <c r="AG26" s="754"/>
    </row>
    <row r="27" spans="1:33" ht="30" customHeight="1">
      <c r="A27" s="413"/>
      <c r="B27" s="422">
        <v>1</v>
      </c>
      <c r="C27" s="791" t="s">
        <v>320</v>
      </c>
      <c r="D27" s="756"/>
      <c r="E27" s="756"/>
      <c r="F27" s="756"/>
      <c r="G27" s="756"/>
      <c r="H27" s="757"/>
      <c r="I27" s="875" t="str">
        <f>'1-ABA-DE-CARREGAMENTO'!N33</f>
        <v>A NÃO TEM MAIS POSTOS-99</v>
      </c>
      <c r="J27" s="757"/>
      <c r="K27" s="430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3"/>
      <c r="W27" s="413"/>
      <c r="X27" s="413"/>
      <c r="Y27" s="413"/>
      <c r="Z27" s="413"/>
      <c r="AA27" s="413"/>
      <c r="AB27" s="413"/>
      <c r="AC27" s="413"/>
      <c r="AD27" s="413"/>
      <c r="AE27" s="413"/>
      <c r="AF27" s="413"/>
      <c r="AG27" s="413"/>
    </row>
    <row r="28" spans="1:33" ht="11.25" customHeight="1">
      <c r="A28" s="413"/>
      <c r="B28" s="431">
        <v>2</v>
      </c>
      <c r="C28" s="839" t="s">
        <v>321</v>
      </c>
      <c r="D28" s="756"/>
      <c r="E28" s="756"/>
      <c r="F28" s="756"/>
      <c r="G28" s="756"/>
      <c r="H28" s="757"/>
      <c r="I28" s="877"/>
      <c r="J28" s="757"/>
      <c r="K28" s="432"/>
      <c r="L28" s="413"/>
      <c r="M28" s="413"/>
      <c r="N28" s="413"/>
      <c r="O28" s="413"/>
      <c r="P28" s="413"/>
      <c r="Q28" s="413"/>
      <c r="R28" s="413"/>
      <c r="S28" s="413"/>
      <c r="T28" s="413"/>
      <c r="U28" s="413"/>
      <c r="V28" s="413"/>
      <c r="W28" s="413"/>
      <c r="X28" s="413"/>
      <c r="Y28" s="413"/>
      <c r="Z28" s="413"/>
      <c r="AA28" s="413"/>
      <c r="AB28" s="413"/>
      <c r="AC28" s="413"/>
      <c r="AD28" s="413"/>
      <c r="AE28" s="413"/>
      <c r="AF28" s="413"/>
      <c r="AG28" s="413"/>
    </row>
    <row r="29" spans="1:33" ht="33" customHeight="1">
      <c r="A29" s="413"/>
      <c r="B29" s="422">
        <v>3</v>
      </c>
      <c r="C29" s="878" t="s">
        <v>499</v>
      </c>
      <c r="D29" s="680"/>
      <c r="E29" s="434">
        <v>220</v>
      </c>
      <c r="F29" s="435">
        <f>'1-ABA-DE-CARREGAMENTO'!N37</f>
        <v>0</v>
      </c>
      <c r="G29" s="419" t="s">
        <v>323</v>
      </c>
      <c r="H29" s="436">
        <f>'1-ABA-DE-CARREGAMENTO'!N52</f>
        <v>0</v>
      </c>
      <c r="I29" s="934">
        <f>F29/E29*H29</f>
        <v>0</v>
      </c>
      <c r="J29" s="757"/>
      <c r="K29" s="569"/>
      <c r="L29" s="413"/>
      <c r="M29" s="413"/>
      <c r="N29" s="413"/>
      <c r="O29" s="413"/>
      <c r="P29" s="413"/>
      <c r="Q29" s="413"/>
      <c r="R29" s="413"/>
      <c r="S29" s="413"/>
      <c r="T29" s="413"/>
      <c r="U29" s="413"/>
      <c r="V29" s="413"/>
      <c r="W29" s="413"/>
      <c r="X29" s="413"/>
      <c r="Y29" s="413"/>
      <c r="Z29" s="413"/>
      <c r="AA29" s="413"/>
      <c r="AB29" s="413"/>
      <c r="AC29" s="413"/>
      <c r="AD29" s="413"/>
      <c r="AE29" s="413"/>
      <c r="AF29" s="413"/>
      <c r="AG29" s="413"/>
    </row>
    <row r="30" spans="1:33" ht="11.25" customHeight="1">
      <c r="A30" s="413"/>
      <c r="B30" s="422">
        <v>4</v>
      </c>
      <c r="C30" s="791" t="s">
        <v>324</v>
      </c>
      <c r="D30" s="756"/>
      <c r="E30" s="756"/>
      <c r="F30" s="756"/>
      <c r="G30" s="756"/>
      <c r="H30" s="757"/>
      <c r="I30" s="860"/>
      <c r="J30" s="757"/>
      <c r="K30" s="438"/>
      <c r="L30" s="413"/>
      <c r="M30" s="413"/>
      <c r="N30" s="413"/>
      <c r="O30" s="413"/>
      <c r="P30" s="413"/>
      <c r="Q30" s="413"/>
      <c r="R30" s="413"/>
      <c r="S30" s="413"/>
      <c r="T30" s="413"/>
      <c r="U30" s="413"/>
      <c r="V30" s="413"/>
      <c r="W30" s="413"/>
      <c r="X30" s="413"/>
      <c r="Y30" s="413"/>
      <c r="Z30" s="413"/>
      <c r="AA30" s="413"/>
      <c r="AB30" s="413"/>
      <c r="AC30" s="413"/>
      <c r="AD30" s="413"/>
      <c r="AE30" s="413"/>
      <c r="AF30" s="413"/>
      <c r="AG30" s="413"/>
    </row>
    <row r="31" spans="1:33" ht="11.25" customHeight="1">
      <c r="A31" s="413"/>
      <c r="B31" s="422">
        <v>5</v>
      </c>
      <c r="C31" s="791" t="s">
        <v>325</v>
      </c>
      <c r="D31" s="756"/>
      <c r="E31" s="756"/>
      <c r="F31" s="756"/>
      <c r="G31" s="756"/>
      <c r="H31" s="757"/>
      <c r="I31" s="862" t="str">
        <f>'1-ABA-DE-CARREGAMENTO'!N36</f>
        <v>01 de JANEIRO</v>
      </c>
      <c r="J31" s="757"/>
      <c r="K31" s="439"/>
      <c r="L31" s="413"/>
      <c r="M31" s="413"/>
      <c r="N31" s="413"/>
      <c r="O31" s="413"/>
      <c r="P31" s="413"/>
      <c r="Q31" s="413"/>
      <c r="R31" s="413"/>
      <c r="S31" s="413"/>
      <c r="T31" s="413"/>
      <c r="U31" s="413"/>
      <c r="V31" s="413"/>
      <c r="W31" s="413"/>
      <c r="X31" s="413"/>
      <c r="Y31" s="413"/>
      <c r="Z31" s="413"/>
      <c r="AA31" s="413"/>
      <c r="AB31" s="413"/>
      <c r="AC31" s="413"/>
      <c r="AD31" s="413"/>
      <c r="AE31" s="413"/>
      <c r="AF31" s="413"/>
      <c r="AG31" s="413"/>
    </row>
    <row r="32" spans="1:33" ht="12.75" customHeight="1">
      <c r="A32" s="413"/>
      <c r="B32" s="606">
        <v>6</v>
      </c>
      <c r="C32" s="850" t="s">
        <v>1080</v>
      </c>
      <c r="D32" s="756"/>
      <c r="E32" s="756"/>
      <c r="F32" s="756"/>
      <c r="G32" s="756"/>
      <c r="H32" s="757"/>
      <c r="I32" s="851">
        <f>ROUND(I29/220,2)*0</f>
        <v>0</v>
      </c>
      <c r="J32" s="757"/>
      <c r="K32" s="441"/>
      <c r="L32" s="413"/>
      <c r="M32" s="413"/>
      <c r="N32" s="413"/>
      <c r="O32" s="413"/>
      <c r="P32" s="413"/>
      <c r="Q32" s="413"/>
      <c r="R32" s="413"/>
      <c r="S32" s="413"/>
      <c r="T32" s="413"/>
      <c r="U32" s="413"/>
      <c r="V32" s="413"/>
      <c r="W32" s="413"/>
      <c r="X32" s="413"/>
      <c r="Y32" s="413"/>
      <c r="Z32" s="413"/>
      <c r="AA32" s="413"/>
      <c r="AB32" s="413"/>
      <c r="AC32" s="413"/>
      <c r="AD32" s="413"/>
      <c r="AE32" s="413"/>
      <c r="AF32" s="413"/>
      <c r="AG32" s="413"/>
    </row>
    <row r="33" spans="1:33" ht="40.5" customHeight="1">
      <c r="A33" s="413"/>
      <c r="B33" s="606">
        <v>7</v>
      </c>
      <c r="C33" s="850" t="s">
        <v>1081</v>
      </c>
      <c r="D33" s="756"/>
      <c r="E33" s="756"/>
      <c r="F33" s="757"/>
      <c r="G33" s="854"/>
      <c r="H33" s="757"/>
      <c r="I33" s="851">
        <f>SUM(J47:J50)/220</f>
        <v>1.1018181818181818</v>
      </c>
      <c r="J33" s="757"/>
      <c r="K33" s="44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27" customHeight="1">
      <c r="A34" s="413"/>
      <c r="B34" s="606">
        <v>8</v>
      </c>
      <c r="C34" s="850" t="s">
        <v>1082</v>
      </c>
      <c r="D34" s="756"/>
      <c r="E34" s="756"/>
      <c r="F34" s="757"/>
      <c r="G34" s="854"/>
      <c r="H34" s="757"/>
      <c r="I34" s="851">
        <f>TRUNC(I33*1.5,2)*0</f>
        <v>0</v>
      </c>
      <c r="J34" s="757"/>
      <c r="K34" s="44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27" customHeight="1">
      <c r="A35" s="413"/>
      <c r="B35" s="606">
        <v>9</v>
      </c>
      <c r="C35" s="850" t="s">
        <v>1083</v>
      </c>
      <c r="D35" s="756"/>
      <c r="E35" s="756"/>
      <c r="F35" s="757"/>
      <c r="G35" s="854" t="s">
        <v>330</v>
      </c>
      <c r="H35" s="757"/>
      <c r="I35" s="938">
        <f>I33*1.5</f>
        <v>1.6527272727272728</v>
      </c>
      <c r="J35" s="757"/>
      <c r="K35" s="570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27" customHeight="1">
      <c r="A36" s="413"/>
      <c r="B36" s="606">
        <v>10</v>
      </c>
      <c r="C36" s="850" t="s">
        <v>1084</v>
      </c>
      <c r="D36" s="756"/>
      <c r="E36" s="756"/>
      <c r="F36" s="756"/>
      <c r="G36" s="756"/>
      <c r="H36" s="757"/>
      <c r="I36" s="851">
        <f>TRUNC(1.3*I32*0.2,2)</f>
        <v>0</v>
      </c>
      <c r="J36" s="757"/>
      <c r="K36" s="44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27" customHeight="1">
      <c r="A37" s="413"/>
      <c r="B37" s="606">
        <v>11</v>
      </c>
      <c r="C37" s="850" t="s">
        <v>1085</v>
      </c>
      <c r="D37" s="756"/>
      <c r="E37" s="756"/>
      <c r="F37" s="756"/>
      <c r="G37" s="756"/>
      <c r="H37" s="757"/>
      <c r="I37" s="851">
        <f>I33*2</f>
        <v>2.2036363636363636</v>
      </c>
      <c r="J37" s="757"/>
      <c r="K37" s="44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4.25" customHeight="1">
      <c r="A38" s="413"/>
      <c r="B38" s="606">
        <v>12</v>
      </c>
      <c r="C38" s="850" t="s">
        <v>1086</v>
      </c>
      <c r="D38" s="756"/>
      <c r="E38" s="756"/>
      <c r="F38" s="756"/>
      <c r="G38" s="756"/>
      <c r="H38" s="757"/>
      <c r="I38" s="851">
        <f>I29*'1-ABA-DE-CARREGAMENTO'!D44</f>
        <v>0</v>
      </c>
      <c r="J38" s="757"/>
      <c r="K38" s="44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4.25" customHeight="1">
      <c r="A39" s="413"/>
      <c r="B39" s="606">
        <v>13</v>
      </c>
      <c r="C39" s="850" t="s">
        <v>334</v>
      </c>
      <c r="D39" s="756"/>
      <c r="E39" s="756"/>
      <c r="F39" s="756"/>
      <c r="G39" s="756"/>
      <c r="H39" s="757"/>
      <c r="I39" s="851">
        <f>ROUND(I32/6,2)*1.3</f>
        <v>0</v>
      </c>
      <c r="J39" s="757"/>
      <c r="K39" s="44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1.25" customHeight="1">
      <c r="A40" s="413"/>
      <c r="B40" s="606">
        <v>14</v>
      </c>
      <c r="C40" s="937" t="s">
        <v>335</v>
      </c>
      <c r="D40" s="756"/>
      <c r="E40" s="756"/>
      <c r="F40" s="756"/>
      <c r="G40" s="756"/>
      <c r="H40" s="757"/>
      <c r="I40" s="888">
        <f>'1-ABA-DE-CARREGAMENTO'!N93</f>
        <v>1</v>
      </c>
      <c r="J40" s="757"/>
      <c r="K40" s="442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1.25" customHeight="1">
      <c r="A41" s="413"/>
      <c r="B41" s="606">
        <v>15</v>
      </c>
      <c r="C41" s="937" t="s">
        <v>336</v>
      </c>
      <c r="D41" s="756"/>
      <c r="E41" s="756"/>
      <c r="F41" s="756"/>
      <c r="G41" s="756"/>
      <c r="H41" s="757"/>
      <c r="I41" s="853">
        <f>'1-ABA-DE-CARREGAMENTO'!E42</f>
        <v>1212</v>
      </c>
      <c r="J41" s="757"/>
      <c r="K41" s="443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1.25" customHeight="1">
      <c r="A42" s="413"/>
      <c r="B42" s="927"/>
      <c r="C42" s="756"/>
      <c r="D42" s="756"/>
      <c r="E42" s="756"/>
      <c r="F42" s="756"/>
      <c r="G42" s="756"/>
      <c r="H42" s="756"/>
      <c r="I42" s="756"/>
      <c r="J42" s="757"/>
      <c r="K42" s="568"/>
      <c r="L42" s="413"/>
      <c r="M42" s="413"/>
      <c r="N42" s="413"/>
      <c r="O42" s="413"/>
      <c r="P42" s="413"/>
      <c r="Q42" s="413"/>
      <c r="R42" s="413"/>
      <c r="S42" s="413"/>
      <c r="T42" s="413"/>
      <c r="U42" s="413"/>
      <c r="V42" s="413"/>
      <c r="W42" s="413"/>
      <c r="X42" s="413"/>
      <c r="Y42" s="413"/>
      <c r="Z42" s="413"/>
      <c r="AA42" s="413"/>
      <c r="AB42" s="413"/>
      <c r="AC42" s="413"/>
      <c r="AD42" s="413"/>
      <c r="AE42" s="413"/>
      <c r="AF42" s="413"/>
      <c r="AG42" s="413"/>
    </row>
    <row r="43" spans="1:33" ht="30" customHeight="1">
      <c r="A43" s="413"/>
      <c r="B43" s="832" t="s">
        <v>337</v>
      </c>
      <c r="C43" s="756"/>
      <c r="D43" s="756"/>
      <c r="E43" s="756"/>
      <c r="F43" s="756"/>
      <c r="G43" s="756"/>
      <c r="H43" s="756"/>
      <c r="I43" s="756"/>
      <c r="J43" s="757"/>
      <c r="K43" s="444"/>
      <c r="L43" s="413"/>
      <c r="M43" s="413"/>
      <c r="N43" s="413"/>
      <c r="O43" s="413"/>
      <c r="P43" s="413"/>
      <c r="Q43" s="413"/>
      <c r="R43" s="413"/>
      <c r="S43" s="413"/>
      <c r="T43" s="413"/>
      <c r="U43" s="413"/>
      <c r="V43" s="413"/>
      <c r="W43" s="413"/>
      <c r="X43" s="413"/>
      <c r="Y43" s="413"/>
      <c r="Z43" s="413"/>
      <c r="AA43" s="413"/>
      <c r="AB43" s="413"/>
      <c r="AC43" s="413"/>
      <c r="AD43" s="413"/>
      <c r="AE43" s="413"/>
      <c r="AF43" s="413"/>
      <c r="AG43" s="413"/>
    </row>
    <row r="44" spans="1:33" ht="14.25" customHeight="1">
      <c r="A44" s="413"/>
      <c r="B44" s="811"/>
      <c r="C44" s="756"/>
      <c r="D44" s="756"/>
      <c r="E44" s="756"/>
      <c r="F44" s="756"/>
      <c r="G44" s="756"/>
      <c r="H44" s="756"/>
      <c r="I44" s="756"/>
      <c r="J44" s="757"/>
      <c r="K44" s="445"/>
      <c r="L44" s="413"/>
      <c r="M44" s="413"/>
      <c r="N44" s="413"/>
      <c r="O44" s="413"/>
      <c r="P44" s="413"/>
      <c r="Q44" s="413"/>
      <c r="R44" s="413"/>
      <c r="S44" s="413"/>
      <c r="T44" s="413"/>
      <c r="U44" s="413"/>
      <c r="V44" s="413"/>
      <c r="W44" s="413"/>
      <c r="X44" s="413"/>
      <c r="Y44" s="413"/>
      <c r="Z44" s="413"/>
      <c r="AA44" s="413"/>
      <c r="AB44" s="413"/>
      <c r="AC44" s="413"/>
      <c r="AD44" s="413"/>
      <c r="AE44" s="413"/>
      <c r="AF44" s="413"/>
      <c r="AG44" s="413"/>
    </row>
    <row r="45" spans="1:33" ht="11.25" customHeight="1">
      <c r="A45" s="413"/>
      <c r="B45" s="849" t="s">
        <v>338</v>
      </c>
      <c r="C45" s="756"/>
      <c r="D45" s="756"/>
      <c r="E45" s="756"/>
      <c r="F45" s="756"/>
      <c r="G45" s="756"/>
      <c r="H45" s="756"/>
      <c r="I45" s="756"/>
      <c r="J45" s="757"/>
      <c r="K45" s="446"/>
      <c r="L45" s="413"/>
      <c r="M45" s="413"/>
      <c r="N45" s="413"/>
      <c r="O45" s="413"/>
      <c r="P45" s="413"/>
      <c r="Q45" s="413"/>
      <c r="R45" s="413"/>
      <c r="S45" s="413"/>
      <c r="T45" s="413"/>
      <c r="U45" s="413"/>
      <c r="V45" s="413"/>
      <c r="W45" s="413"/>
      <c r="X45" s="413"/>
      <c r="Y45" s="413"/>
      <c r="Z45" s="413"/>
      <c r="AA45" s="413"/>
      <c r="AB45" s="413"/>
      <c r="AC45" s="413"/>
      <c r="AD45" s="413"/>
      <c r="AE45" s="413"/>
      <c r="AF45" s="413"/>
      <c r="AG45" s="413"/>
    </row>
    <row r="46" spans="1:33" ht="11.25" customHeight="1">
      <c r="A46" s="571"/>
      <c r="B46" s="448">
        <v>1</v>
      </c>
      <c r="C46" s="835" t="s">
        <v>339</v>
      </c>
      <c r="D46" s="756"/>
      <c r="E46" s="756"/>
      <c r="F46" s="756"/>
      <c r="G46" s="756"/>
      <c r="H46" s="757"/>
      <c r="I46" s="449" t="s">
        <v>340</v>
      </c>
      <c r="J46" s="448" t="s">
        <v>341</v>
      </c>
      <c r="K46" s="424"/>
      <c r="L46" s="571"/>
      <c r="M46" s="571"/>
      <c r="N46" s="571"/>
      <c r="O46" s="571"/>
      <c r="P46" s="571"/>
      <c r="Q46" s="571"/>
      <c r="R46" s="571"/>
      <c r="S46" s="571"/>
      <c r="T46" s="571"/>
      <c r="U46" s="571"/>
      <c r="V46" s="571"/>
      <c r="W46" s="571"/>
      <c r="X46" s="571"/>
      <c r="Y46" s="571"/>
      <c r="Z46" s="571"/>
      <c r="AA46" s="571"/>
      <c r="AB46" s="571"/>
      <c r="AC46" s="571"/>
      <c r="AD46" s="571"/>
      <c r="AE46" s="571"/>
      <c r="AF46" s="571"/>
      <c r="AG46" s="571"/>
    </row>
    <row r="47" spans="1:33" ht="12.75" customHeight="1">
      <c r="A47" s="413"/>
      <c r="B47" s="422" t="s">
        <v>264</v>
      </c>
      <c r="C47" s="791" t="s">
        <v>342</v>
      </c>
      <c r="D47" s="756"/>
      <c r="E47" s="756"/>
      <c r="F47" s="757"/>
      <c r="G47" s="450" t="s">
        <v>343</v>
      </c>
      <c r="H47" s="451">
        <f>'1-ABA-DE-CARREGAMENTO'!N52</f>
        <v>0</v>
      </c>
      <c r="I47" s="450"/>
      <c r="J47" s="607">
        <f>I29*I40</f>
        <v>0</v>
      </c>
      <c r="K47" s="572"/>
      <c r="L47" s="413"/>
      <c r="M47" s="413"/>
      <c r="N47" s="413"/>
      <c r="O47" s="413"/>
      <c r="P47" s="413"/>
      <c r="Q47" s="413"/>
      <c r="R47" s="413"/>
      <c r="S47" s="413"/>
      <c r="T47" s="413"/>
      <c r="U47" s="413"/>
      <c r="V47" s="413"/>
      <c r="W47" s="413"/>
      <c r="X47" s="413"/>
      <c r="Y47" s="413"/>
      <c r="Z47" s="413"/>
      <c r="AA47" s="413"/>
      <c r="AB47" s="413"/>
      <c r="AC47" s="413"/>
      <c r="AD47" s="413"/>
      <c r="AE47" s="413"/>
      <c r="AF47" s="413"/>
      <c r="AG47" s="413"/>
    </row>
    <row r="48" spans="1:33" ht="11.25" customHeight="1">
      <c r="A48" s="413"/>
      <c r="B48" s="422" t="s">
        <v>265</v>
      </c>
      <c r="C48" s="791" t="s">
        <v>344</v>
      </c>
      <c r="D48" s="756"/>
      <c r="E48" s="756"/>
      <c r="F48" s="847" t="str">
        <f>'1-ABA-DE-CARREGAMENTO'!N38</f>
        <v>MINIMO NACIONAL</v>
      </c>
      <c r="G48" s="756"/>
      <c r="H48" s="757"/>
      <c r="I48" s="562">
        <f>'1-ABA-DE-CARREGAMENTO'!N39</f>
        <v>0</v>
      </c>
      <c r="J48" s="607">
        <f>J47*I48</f>
        <v>0</v>
      </c>
      <c r="K48" s="572"/>
      <c r="L48" s="608"/>
      <c r="M48" s="413"/>
      <c r="N48" s="413"/>
      <c r="O48" s="413"/>
      <c r="P48" s="413"/>
      <c r="Q48" s="413"/>
      <c r="R48" s="413"/>
      <c r="S48" s="413"/>
      <c r="T48" s="413"/>
      <c r="U48" s="413"/>
      <c r="V48" s="413"/>
      <c r="W48" s="413"/>
      <c r="X48" s="413"/>
      <c r="Y48" s="413"/>
      <c r="Z48" s="413"/>
      <c r="AA48" s="413"/>
      <c r="AB48" s="413"/>
      <c r="AC48" s="413"/>
      <c r="AD48" s="413"/>
      <c r="AE48" s="413"/>
      <c r="AF48" s="413"/>
      <c r="AG48" s="413"/>
    </row>
    <row r="49" spans="1:33" ht="11.25" customHeight="1">
      <c r="A49" s="413"/>
      <c r="B49" s="422" t="s">
        <v>266</v>
      </c>
      <c r="C49" s="791" t="s">
        <v>1087</v>
      </c>
      <c r="D49" s="756"/>
      <c r="E49" s="756"/>
      <c r="F49" s="756"/>
      <c r="G49" s="756"/>
      <c r="H49" s="757"/>
      <c r="I49" s="609">
        <f>'1-ABA-DE-CARREGAMENTO'!N44</f>
        <v>0</v>
      </c>
      <c r="J49" s="607">
        <f>ROUND(J47*I49,2)</f>
        <v>0</v>
      </c>
      <c r="K49" s="572"/>
      <c r="L49" s="413"/>
      <c r="M49" s="413"/>
      <c r="N49" s="413"/>
      <c r="O49" s="413"/>
      <c r="P49" s="413"/>
      <c r="Q49" s="413"/>
      <c r="R49" s="413"/>
      <c r="S49" s="413"/>
      <c r="T49" s="413"/>
      <c r="U49" s="413"/>
      <c r="V49" s="413"/>
      <c r="W49" s="413"/>
      <c r="X49" s="413"/>
      <c r="Y49" s="413"/>
      <c r="Z49" s="413"/>
      <c r="AA49" s="413"/>
      <c r="AB49" s="413"/>
      <c r="AC49" s="413"/>
      <c r="AD49" s="413"/>
      <c r="AE49" s="413"/>
      <c r="AF49" s="413"/>
      <c r="AG49" s="413"/>
    </row>
    <row r="50" spans="1:33" ht="11.25" customHeight="1">
      <c r="A50" s="413"/>
      <c r="B50" s="422" t="s">
        <v>267</v>
      </c>
      <c r="C50" s="791" t="s">
        <v>1088</v>
      </c>
      <c r="D50" s="756"/>
      <c r="E50" s="756"/>
      <c r="F50" s="756"/>
      <c r="G50" s="847" t="str">
        <f>'1-ABA-DE-CARREGAMENTO'!N40</f>
        <v>INSALUB S/MINIMO</v>
      </c>
      <c r="H50" s="757"/>
      <c r="I50" s="610">
        <f>'1-ABA-DE-CARREGAMENTO'!N41</f>
        <v>0.2</v>
      </c>
      <c r="J50" s="607">
        <f>ROUND(I50*I41,2)</f>
        <v>242.4</v>
      </c>
      <c r="K50" s="572"/>
      <c r="L50" s="413"/>
      <c r="M50" s="413"/>
      <c r="N50" s="413"/>
      <c r="O50" s="413"/>
      <c r="P50" s="413"/>
      <c r="Q50" s="413"/>
      <c r="R50" s="413"/>
      <c r="S50" s="413"/>
      <c r="T50" s="413"/>
      <c r="U50" s="413"/>
      <c r="V50" s="413"/>
      <c r="W50" s="413"/>
      <c r="X50" s="413"/>
      <c r="Y50" s="413"/>
      <c r="Z50" s="413"/>
      <c r="AA50" s="413"/>
      <c r="AB50" s="413"/>
      <c r="AC50" s="413"/>
      <c r="AD50" s="413"/>
      <c r="AE50" s="413"/>
      <c r="AF50" s="413"/>
      <c r="AG50" s="413"/>
    </row>
    <row r="51" spans="1:33" ht="35.25" customHeight="1">
      <c r="A51" s="413"/>
      <c r="B51" s="422" t="s">
        <v>268</v>
      </c>
      <c r="C51" s="791" t="s">
        <v>1089</v>
      </c>
      <c r="D51" s="756"/>
      <c r="E51" s="756"/>
      <c r="F51" s="756"/>
      <c r="G51" s="756"/>
      <c r="H51" s="756"/>
      <c r="I51" s="757"/>
      <c r="J51" s="607">
        <f>ROUND(2*8*15*I36,2)*0</f>
        <v>0</v>
      </c>
      <c r="K51" s="572"/>
      <c r="L51" s="413"/>
      <c r="M51" s="413"/>
      <c r="N51" s="413"/>
      <c r="O51" s="413"/>
      <c r="P51" s="413"/>
      <c r="Q51" s="413"/>
      <c r="R51" s="413"/>
      <c r="S51" s="413"/>
      <c r="T51" s="413"/>
      <c r="U51" s="413"/>
      <c r="V51" s="413"/>
      <c r="W51" s="413"/>
      <c r="X51" s="413"/>
      <c r="Y51" s="413"/>
      <c r="Z51" s="413"/>
      <c r="AA51" s="413"/>
      <c r="AB51" s="413"/>
      <c r="AC51" s="413"/>
      <c r="AD51" s="413"/>
      <c r="AE51" s="413"/>
      <c r="AF51" s="413"/>
      <c r="AG51" s="413"/>
    </row>
    <row r="52" spans="1:33" ht="42" customHeight="1">
      <c r="A52" s="413"/>
      <c r="B52" s="422" t="s">
        <v>269</v>
      </c>
      <c r="C52" s="839" t="s">
        <v>1090</v>
      </c>
      <c r="D52" s="756"/>
      <c r="E52" s="756"/>
      <c r="F52" s="756"/>
      <c r="G52" s="756"/>
      <c r="H52" s="756"/>
      <c r="I52" s="757"/>
      <c r="J52" s="607">
        <f>ROUND(I38*(((12*15)+15)-((44/6)*26))*I35,2)*0+ROUND(2*4.33*I35,2)*0</f>
        <v>0</v>
      </c>
      <c r="K52" s="572"/>
      <c r="L52" s="413"/>
      <c r="M52" s="608"/>
      <c r="N52" s="413"/>
      <c r="O52" s="413"/>
      <c r="P52" s="413"/>
      <c r="Q52" s="413"/>
      <c r="R52" s="413"/>
      <c r="S52" s="413"/>
      <c r="T52" s="413"/>
      <c r="U52" s="413"/>
      <c r="V52" s="413"/>
      <c r="W52" s="413"/>
      <c r="X52" s="413"/>
      <c r="Y52" s="413"/>
      <c r="Z52" s="413"/>
      <c r="AA52" s="413"/>
      <c r="AB52" s="413"/>
      <c r="AC52" s="413"/>
      <c r="AD52" s="413"/>
      <c r="AE52" s="413"/>
      <c r="AF52" s="413"/>
      <c r="AG52" s="413"/>
    </row>
    <row r="53" spans="1:33" ht="35.25" customHeight="1">
      <c r="A53" s="413"/>
      <c r="B53" s="422" t="s">
        <v>270</v>
      </c>
      <c r="C53" s="839" t="s">
        <v>1091</v>
      </c>
      <c r="D53" s="756"/>
      <c r="E53" s="756"/>
      <c r="F53" s="756"/>
      <c r="G53" s="756"/>
      <c r="H53" s="756"/>
      <c r="I53" s="757"/>
      <c r="J53" s="607">
        <f>ROUND(I39*I40*15,2)*0</f>
        <v>0</v>
      </c>
      <c r="K53" s="572"/>
      <c r="L53" s="413"/>
      <c r="M53" s="608"/>
      <c r="N53" s="413"/>
      <c r="O53" s="413"/>
      <c r="P53" s="413"/>
      <c r="Q53" s="413"/>
      <c r="R53" s="413"/>
      <c r="S53" s="413"/>
      <c r="T53" s="413"/>
      <c r="U53" s="413"/>
      <c r="V53" s="413"/>
      <c r="W53" s="413"/>
      <c r="X53" s="413"/>
      <c r="Y53" s="413"/>
      <c r="Z53" s="413"/>
      <c r="AA53" s="413"/>
      <c r="AB53" s="413"/>
      <c r="AC53" s="413"/>
      <c r="AD53" s="413"/>
      <c r="AE53" s="413"/>
      <c r="AF53" s="413"/>
      <c r="AG53" s="413"/>
    </row>
    <row r="54" spans="1:33" ht="35.25" customHeight="1">
      <c r="A54" s="413"/>
      <c r="B54" s="422" t="s">
        <v>271</v>
      </c>
      <c r="C54" s="839" t="s">
        <v>1033</v>
      </c>
      <c r="D54" s="756"/>
      <c r="E54" s="756"/>
      <c r="F54" s="935" t="s">
        <v>1092</v>
      </c>
      <c r="G54" s="756"/>
      <c r="H54" s="756"/>
      <c r="I54" s="611">
        <f>'1-ABA-DE-CARREGAMENTO'!N65</f>
        <v>0</v>
      </c>
      <c r="J54" s="607">
        <f>ROUND((((SUM(J47:J50))/220)*1.5)*I54,2)</f>
        <v>0</v>
      </c>
      <c r="K54" s="572"/>
      <c r="L54" s="413"/>
      <c r="M54" s="608"/>
      <c r="N54" s="413"/>
      <c r="O54" s="413"/>
      <c r="P54" s="413"/>
      <c r="Q54" s="413"/>
      <c r="R54" s="413"/>
      <c r="S54" s="413"/>
      <c r="T54" s="413"/>
      <c r="U54" s="413"/>
      <c r="V54" s="413"/>
      <c r="W54" s="413"/>
      <c r="X54" s="413"/>
      <c r="Y54" s="413"/>
      <c r="Z54" s="413"/>
      <c r="AA54" s="413"/>
      <c r="AB54" s="413"/>
      <c r="AC54" s="413"/>
      <c r="AD54" s="413"/>
      <c r="AE54" s="413"/>
      <c r="AF54" s="413"/>
      <c r="AG54" s="413"/>
    </row>
    <row r="55" spans="1:33" ht="35.25" customHeight="1">
      <c r="A55" s="413"/>
      <c r="B55" s="422" t="s">
        <v>272</v>
      </c>
      <c r="C55" s="839" t="s">
        <v>1035</v>
      </c>
      <c r="D55" s="756"/>
      <c r="E55" s="756"/>
      <c r="F55" s="935" t="s">
        <v>1093</v>
      </c>
      <c r="G55" s="756"/>
      <c r="H55" s="756"/>
      <c r="I55" s="611">
        <f>'1-ABA-DE-CARREGAMENTO'!N68</f>
        <v>0</v>
      </c>
      <c r="J55" s="607">
        <f>ROUND((((SUM(J47:J50))/220)*2)*I55,2)</f>
        <v>0</v>
      </c>
      <c r="K55" s="572"/>
      <c r="L55" s="413"/>
      <c r="M55" s="608"/>
      <c r="N55" s="413"/>
      <c r="O55" s="413"/>
      <c r="P55" s="413"/>
      <c r="Q55" s="413"/>
      <c r="R55" s="413"/>
      <c r="S55" s="413"/>
      <c r="T55" s="413"/>
      <c r="U55" s="413"/>
      <c r="V55" s="413"/>
      <c r="W55" s="413"/>
      <c r="X55" s="413"/>
      <c r="Y55" s="413"/>
      <c r="Z55" s="413"/>
      <c r="AA55" s="413"/>
      <c r="AB55" s="413"/>
      <c r="AC55" s="413"/>
      <c r="AD55" s="413"/>
      <c r="AE55" s="413"/>
      <c r="AF55" s="413"/>
      <c r="AG55" s="413"/>
    </row>
    <row r="56" spans="1:33" ht="35.25" customHeight="1">
      <c r="A56" s="413"/>
      <c r="B56" s="422" t="s">
        <v>273</v>
      </c>
      <c r="C56" s="791" t="s">
        <v>1094</v>
      </c>
      <c r="D56" s="756"/>
      <c r="E56" s="756"/>
      <c r="F56" s="756"/>
      <c r="G56" s="756"/>
      <c r="H56" s="756"/>
      <c r="I56" s="757"/>
      <c r="J56" s="607">
        <f>ROUND(((J54+J55)/25)*5,2)</f>
        <v>0</v>
      </c>
      <c r="K56" s="572"/>
      <c r="L56" s="413"/>
      <c r="M56" s="413"/>
      <c r="N56" s="413"/>
      <c r="O56" s="413"/>
      <c r="P56" s="413"/>
      <c r="Q56" s="413"/>
      <c r="R56" s="413"/>
      <c r="S56" s="413"/>
      <c r="T56" s="413"/>
      <c r="U56" s="413"/>
      <c r="V56" s="413"/>
      <c r="W56" s="413"/>
      <c r="X56" s="413"/>
      <c r="Y56" s="413"/>
      <c r="Z56" s="413"/>
      <c r="AA56" s="413"/>
      <c r="AB56" s="413"/>
      <c r="AC56" s="413"/>
      <c r="AD56" s="413"/>
      <c r="AE56" s="413"/>
      <c r="AF56" s="413"/>
      <c r="AG56" s="413"/>
    </row>
    <row r="57" spans="1:33" ht="11.25" customHeight="1">
      <c r="A57" s="413"/>
      <c r="B57" s="422" t="s">
        <v>359</v>
      </c>
      <c r="C57" s="791" t="s">
        <v>360</v>
      </c>
      <c r="D57" s="756"/>
      <c r="E57" s="756"/>
      <c r="F57" s="756"/>
      <c r="G57" s="756"/>
      <c r="H57" s="756"/>
      <c r="I57" s="757"/>
      <c r="J57" s="612" t="s">
        <v>311</v>
      </c>
      <c r="K57" s="573"/>
      <c r="L57" s="413"/>
      <c r="M57" s="413"/>
      <c r="N57" s="608"/>
      <c r="O57" s="413"/>
      <c r="P57" s="413"/>
      <c r="Q57" s="413"/>
      <c r="R57" s="413"/>
      <c r="S57" s="413"/>
      <c r="T57" s="413"/>
      <c r="U57" s="413"/>
      <c r="V57" s="413"/>
      <c r="W57" s="413"/>
      <c r="X57" s="413"/>
      <c r="Y57" s="413"/>
      <c r="Z57" s="413"/>
      <c r="AA57" s="413"/>
      <c r="AB57" s="413"/>
      <c r="AC57" s="413"/>
      <c r="AD57" s="413"/>
      <c r="AE57" s="413"/>
      <c r="AF57" s="413"/>
      <c r="AG57" s="413"/>
    </row>
    <row r="58" spans="1:33" ht="11.25" customHeight="1">
      <c r="A58" s="413"/>
      <c r="B58" s="830" t="s">
        <v>361</v>
      </c>
      <c r="C58" s="756"/>
      <c r="D58" s="756"/>
      <c r="E58" s="756"/>
      <c r="F58" s="756"/>
      <c r="G58" s="756"/>
      <c r="H58" s="756"/>
      <c r="I58" s="757"/>
      <c r="J58" s="613">
        <f>SUM(J47:J57)</f>
        <v>242.4</v>
      </c>
      <c r="K58" s="574"/>
      <c r="L58" s="413"/>
      <c r="M58" s="413"/>
      <c r="N58" s="413"/>
      <c r="O58" s="413"/>
      <c r="P58" s="413"/>
      <c r="Q58" s="413"/>
      <c r="R58" s="413"/>
      <c r="S58" s="413"/>
      <c r="T58" s="413"/>
      <c r="U58" s="413"/>
      <c r="V58" s="413"/>
      <c r="W58" s="413"/>
      <c r="X58" s="413"/>
      <c r="Y58" s="413"/>
      <c r="Z58" s="413"/>
      <c r="AA58" s="413"/>
      <c r="AB58" s="413"/>
      <c r="AC58" s="413"/>
      <c r="AD58" s="413"/>
      <c r="AE58" s="413"/>
      <c r="AF58" s="413"/>
      <c r="AG58" s="413"/>
    </row>
    <row r="59" spans="1:33" ht="14.25" customHeight="1">
      <c r="A59" s="413"/>
      <c r="B59" s="465"/>
      <c r="C59" s="819"/>
      <c r="D59" s="756"/>
      <c r="E59" s="756"/>
      <c r="F59" s="756"/>
      <c r="G59" s="756"/>
      <c r="H59" s="756"/>
      <c r="I59" s="757"/>
      <c r="J59" s="614"/>
      <c r="K59" s="574"/>
      <c r="L59" s="413"/>
      <c r="M59" s="413"/>
      <c r="N59" s="413"/>
      <c r="O59" s="413"/>
      <c r="P59" s="413"/>
      <c r="Q59" s="413"/>
      <c r="R59" s="413"/>
      <c r="S59" s="413"/>
      <c r="T59" s="413"/>
      <c r="U59" s="413"/>
      <c r="V59" s="413"/>
      <c r="W59" s="413"/>
      <c r="X59" s="413"/>
      <c r="Y59" s="413"/>
      <c r="Z59" s="413"/>
      <c r="AA59" s="413"/>
      <c r="AB59" s="413"/>
      <c r="AC59" s="413"/>
      <c r="AD59" s="413"/>
      <c r="AE59" s="413"/>
      <c r="AF59" s="413"/>
      <c r="AG59" s="413"/>
    </row>
    <row r="60" spans="1:33" ht="11.25" customHeight="1">
      <c r="A60" s="413"/>
      <c r="B60" s="422" t="s">
        <v>271</v>
      </c>
      <c r="C60" s="791" t="s">
        <v>1095</v>
      </c>
      <c r="D60" s="756"/>
      <c r="E60" s="756"/>
      <c r="F60" s="756"/>
      <c r="G60" s="756"/>
      <c r="H60" s="756"/>
      <c r="I60" s="757"/>
      <c r="J60" s="607">
        <f>ROUND(I34*15*I40*0.5,2)*0</f>
        <v>0</v>
      </c>
      <c r="K60" s="572"/>
      <c r="L60" s="413"/>
      <c r="M60" s="413"/>
      <c r="N60" s="413"/>
      <c r="O60" s="413"/>
      <c r="P60" s="413"/>
      <c r="Q60" s="413"/>
      <c r="R60" s="413"/>
      <c r="S60" s="413"/>
      <c r="T60" s="413"/>
      <c r="U60" s="413"/>
      <c r="V60" s="413"/>
      <c r="W60" s="413"/>
      <c r="X60" s="413"/>
      <c r="Y60" s="413"/>
      <c r="Z60" s="413"/>
      <c r="AA60" s="413"/>
      <c r="AB60" s="413"/>
      <c r="AC60" s="413"/>
      <c r="AD60" s="413"/>
      <c r="AE60" s="413"/>
      <c r="AF60" s="413"/>
      <c r="AG60" s="413"/>
    </row>
    <row r="61" spans="1:33" ht="11.25" customHeight="1">
      <c r="A61" s="413"/>
      <c r="B61" s="830" t="s">
        <v>1096</v>
      </c>
      <c r="C61" s="756"/>
      <c r="D61" s="756"/>
      <c r="E61" s="756"/>
      <c r="F61" s="756"/>
      <c r="G61" s="756"/>
      <c r="H61" s="756"/>
      <c r="I61" s="757"/>
      <c r="J61" s="613">
        <f>J60</f>
        <v>0</v>
      </c>
      <c r="K61" s="574"/>
      <c r="L61" s="413"/>
      <c r="M61" s="413"/>
      <c r="N61" s="413"/>
      <c r="O61" s="413"/>
      <c r="P61" s="413"/>
      <c r="Q61" s="413"/>
      <c r="R61" s="413"/>
      <c r="S61" s="413"/>
      <c r="T61" s="413"/>
      <c r="U61" s="413"/>
      <c r="V61" s="413"/>
      <c r="W61" s="413"/>
      <c r="X61" s="413"/>
      <c r="Y61" s="413"/>
      <c r="Z61" s="413"/>
      <c r="AA61" s="413"/>
      <c r="AB61" s="413"/>
      <c r="AC61" s="413"/>
      <c r="AD61" s="413"/>
      <c r="AE61" s="413"/>
      <c r="AF61" s="413"/>
      <c r="AG61" s="413"/>
    </row>
    <row r="62" spans="1:33" ht="11.25" customHeight="1">
      <c r="A62" s="413"/>
      <c r="B62" s="836"/>
      <c r="C62" s="756"/>
      <c r="D62" s="756"/>
      <c r="E62" s="756"/>
      <c r="F62" s="756"/>
      <c r="G62" s="756"/>
      <c r="H62" s="756"/>
      <c r="I62" s="756"/>
      <c r="J62" s="757"/>
      <c r="K62" s="284"/>
      <c r="L62" s="413"/>
      <c r="M62" s="413"/>
      <c r="N62" s="413"/>
      <c r="O62" s="413"/>
      <c r="P62" s="413"/>
      <c r="Q62" s="413"/>
      <c r="R62" s="413"/>
      <c r="S62" s="413"/>
      <c r="T62" s="413"/>
      <c r="U62" s="413"/>
      <c r="V62" s="413"/>
      <c r="W62" s="413"/>
      <c r="X62" s="413"/>
      <c r="Y62" s="413"/>
      <c r="Z62" s="413"/>
      <c r="AA62" s="413"/>
      <c r="AB62" s="413"/>
      <c r="AC62" s="413"/>
      <c r="AD62" s="413"/>
      <c r="AE62" s="413"/>
      <c r="AF62" s="413"/>
      <c r="AG62" s="413"/>
    </row>
    <row r="63" spans="1:33" ht="11.25" customHeight="1">
      <c r="A63" s="413"/>
      <c r="B63" s="845" t="s">
        <v>1097</v>
      </c>
      <c r="C63" s="756"/>
      <c r="D63" s="756"/>
      <c r="E63" s="756"/>
      <c r="F63" s="756"/>
      <c r="G63" s="756"/>
      <c r="H63" s="756"/>
      <c r="I63" s="757"/>
      <c r="J63" s="467">
        <f>J58+J61</f>
        <v>242.4</v>
      </c>
      <c r="K63" s="468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3"/>
      <c r="Y63" s="413"/>
      <c r="Z63" s="413"/>
      <c r="AA63" s="413"/>
      <c r="AB63" s="413"/>
      <c r="AC63" s="413"/>
      <c r="AD63" s="413"/>
      <c r="AE63" s="413"/>
      <c r="AF63" s="413"/>
      <c r="AG63" s="413"/>
    </row>
    <row r="64" spans="1:33" ht="11.25" customHeight="1">
      <c r="A64" s="413"/>
      <c r="B64" s="819"/>
      <c r="C64" s="756"/>
      <c r="D64" s="756"/>
      <c r="E64" s="756"/>
      <c r="F64" s="756"/>
      <c r="G64" s="756"/>
      <c r="H64" s="756"/>
      <c r="I64" s="756"/>
      <c r="J64" s="757"/>
      <c r="K64" s="327"/>
      <c r="L64" s="413"/>
      <c r="M64" s="413"/>
      <c r="N64" s="413"/>
      <c r="O64" s="413"/>
      <c r="P64" s="413"/>
      <c r="Q64" s="413"/>
      <c r="R64" s="413"/>
      <c r="S64" s="413"/>
      <c r="T64" s="413"/>
      <c r="U64" s="413"/>
      <c r="V64" s="413"/>
      <c r="W64" s="413"/>
      <c r="X64" s="413"/>
      <c r="Y64" s="413"/>
      <c r="Z64" s="413"/>
      <c r="AA64" s="413"/>
      <c r="AB64" s="413"/>
      <c r="AC64" s="413"/>
      <c r="AD64" s="413"/>
      <c r="AE64" s="413"/>
      <c r="AF64" s="413"/>
      <c r="AG64" s="413"/>
    </row>
    <row r="65" spans="1:33" ht="11.25" customHeight="1">
      <c r="A65" s="413"/>
      <c r="B65" s="846" t="s">
        <v>365</v>
      </c>
      <c r="C65" s="756"/>
      <c r="D65" s="756"/>
      <c r="E65" s="756"/>
      <c r="F65" s="756"/>
      <c r="G65" s="756"/>
      <c r="H65" s="756"/>
      <c r="I65" s="756"/>
      <c r="J65" s="757"/>
      <c r="K65" s="469"/>
      <c r="L65" s="413"/>
      <c r="M65" s="413"/>
      <c r="N65" s="413"/>
      <c r="O65" s="413"/>
      <c r="P65" s="413"/>
      <c r="Q65" s="413"/>
      <c r="R65" s="413"/>
      <c r="S65" s="413"/>
      <c r="T65" s="413"/>
      <c r="U65" s="413"/>
      <c r="V65" s="413"/>
      <c r="W65" s="413"/>
      <c r="X65" s="413"/>
      <c r="Y65" s="413"/>
      <c r="Z65" s="413"/>
      <c r="AA65" s="413"/>
      <c r="AB65" s="413"/>
      <c r="AC65" s="413"/>
      <c r="AD65" s="413"/>
      <c r="AE65" s="413"/>
      <c r="AF65" s="413"/>
      <c r="AG65" s="413"/>
    </row>
    <row r="66" spans="1:33" ht="11.25" customHeight="1">
      <c r="A66" s="413"/>
      <c r="B66" s="819"/>
      <c r="C66" s="756"/>
      <c r="D66" s="756"/>
      <c r="E66" s="756"/>
      <c r="F66" s="756"/>
      <c r="G66" s="756"/>
      <c r="H66" s="756"/>
      <c r="I66" s="756"/>
      <c r="J66" s="757"/>
      <c r="K66" s="327"/>
      <c r="L66" s="413"/>
      <c r="M66" s="413"/>
      <c r="N66" s="413"/>
      <c r="O66" s="413"/>
      <c r="P66" s="413"/>
      <c r="Q66" s="413"/>
      <c r="R66" s="413"/>
      <c r="S66" s="413"/>
      <c r="T66" s="413"/>
      <c r="U66" s="413"/>
      <c r="V66" s="413"/>
      <c r="W66" s="413"/>
      <c r="X66" s="413"/>
      <c r="Y66" s="413"/>
      <c r="Z66" s="413"/>
      <c r="AA66" s="413"/>
      <c r="AB66" s="413"/>
      <c r="AC66" s="413"/>
      <c r="AD66" s="413"/>
      <c r="AE66" s="413"/>
      <c r="AF66" s="413"/>
      <c r="AG66" s="413"/>
    </row>
    <row r="67" spans="1:33" ht="11.25" customHeight="1">
      <c r="A67" s="413"/>
      <c r="B67" s="930" t="s">
        <v>366</v>
      </c>
      <c r="C67" s="756"/>
      <c r="D67" s="756"/>
      <c r="E67" s="756"/>
      <c r="F67" s="756"/>
      <c r="G67" s="756"/>
      <c r="H67" s="756"/>
      <c r="I67" s="756"/>
      <c r="J67" s="757"/>
      <c r="K67" s="575"/>
      <c r="L67" s="413"/>
      <c r="M67" s="413"/>
      <c r="N67" s="413"/>
      <c r="O67" s="413"/>
      <c r="P67" s="413"/>
      <c r="Q67" s="413"/>
      <c r="R67" s="413"/>
      <c r="S67" s="413"/>
      <c r="T67" s="413"/>
      <c r="U67" s="413"/>
      <c r="V67" s="413"/>
      <c r="W67" s="413"/>
      <c r="X67" s="413"/>
      <c r="Y67" s="413"/>
      <c r="Z67" s="413"/>
      <c r="AA67" s="413"/>
      <c r="AB67" s="413"/>
      <c r="AC67" s="413"/>
      <c r="AD67" s="413"/>
      <c r="AE67" s="413"/>
      <c r="AF67" s="413"/>
      <c r="AG67" s="413"/>
    </row>
    <row r="68" spans="1:33" ht="11.25" customHeight="1">
      <c r="A68" s="413"/>
      <c r="B68" s="931" t="s">
        <v>1098</v>
      </c>
      <c r="C68" s="756"/>
      <c r="D68" s="756"/>
      <c r="E68" s="756"/>
      <c r="F68" s="756"/>
      <c r="G68" s="756"/>
      <c r="H68" s="756"/>
      <c r="I68" s="756"/>
      <c r="J68" s="757"/>
      <c r="K68" s="576"/>
      <c r="L68" s="413"/>
      <c r="M68" s="413"/>
      <c r="N68" s="413"/>
      <c r="O68" s="413"/>
      <c r="P68" s="413"/>
      <c r="Q68" s="413"/>
      <c r="R68" s="413"/>
      <c r="S68" s="413"/>
      <c r="T68" s="413"/>
      <c r="U68" s="413"/>
      <c r="V68" s="413"/>
      <c r="W68" s="413"/>
      <c r="X68" s="413"/>
      <c r="Y68" s="413"/>
      <c r="Z68" s="413"/>
      <c r="AA68" s="413"/>
      <c r="AB68" s="413"/>
      <c r="AC68" s="413"/>
      <c r="AD68" s="413"/>
      <c r="AE68" s="413"/>
      <c r="AF68" s="413"/>
      <c r="AG68" s="413"/>
    </row>
    <row r="69" spans="1:33" ht="15" customHeight="1">
      <c r="A69" s="413"/>
      <c r="B69" s="615" t="s">
        <v>368</v>
      </c>
      <c r="C69" s="932" t="s">
        <v>1099</v>
      </c>
      <c r="D69" s="756"/>
      <c r="E69" s="756"/>
      <c r="F69" s="756"/>
      <c r="G69" s="756"/>
      <c r="H69" s="756"/>
      <c r="I69" s="757"/>
      <c r="J69" s="472" t="s">
        <v>370</v>
      </c>
      <c r="K69" s="350"/>
      <c r="L69" s="413"/>
      <c r="M69" s="413"/>
      <c r="N69" s="413"/>
      <c r="O69" s="413"/>
      <c r="P69" s="413"/>
      <c r="Q69" s="413"/>
      <c r="R69" s="413"/>
      <c r="S69" s="413"/>
      <c r="T69" s="413"/>
      <c r="U69" s="413"/>
      <c r="V69" s="413"/>
      <c r="W69" s="413"/>
      <c r="X69" s="413"/>
      <c r="Y69" s="413"/>
      <c r="Z69" s="413"/>
      <c r="AA69" s="413"/>
      <c r="AB69" s="413"/>
      <c r="AC69" s="413"/>
      <c r="AD69" s="413"/>
      <c r="AE69" s="413"/>
      <c r="AF69" s="413"/>
      <c r="AG69" s="413"/>
    </row>
    <row r="70" spans="1:33" ht="11.25" customHeight="1">
      <c r="A70" s="413"/>
      <c r="B70" s="615" t="s">
        <v>264</v>
      </c>
      <c r="C70" s="839" t="s">
        <v>1100</v>
      </c>
      <c r="D70" s="756"/>
      <c r="E70" s="756"/>
      <c r="F70" s="756"/>
      <c r="G70" s="756"/>
      <c r="H70" s="757"/>
      <c r="I70" s="616">
        <v>8.3299999999999999E-2</v>
      </c>
      <c r="J70" s="474">
        <f>ROUND(J58*I70,2)</f>
        <v>20.190000000000001</v>
      </c>
      <c r="K70" s="475"/>
      <c r="L70" s="413"/>
      <c r="M70" s="413"/>
      <c r="N70" s="413"/>
      <c r="O70" s="413"/>
      <c r="P70" s="413"/>
      <c r="Q70" s="413"/>
      <c r="R70" s="413"/>
      <c r="S70" s="413"/>
      <c r="T70" s="413"/>
      <c r="U70" s="413"/>
      <c r="V70" s="413"/>
      <c r="W70" s="413"/>
      <c r="X70" s="413"/>
      <c r="Y70" s="413"/>
      <c r="Z70" s="413"/>
      <c r="AA70" s="413"/>
      <c r="AB70" s="413"/>
      <c r="AC70" s="413"/>
      <c r="AD70" s="413"/>
      <c r="AE70" s="413"/>
      <c r="AF70" s="413"/>
      <c r="AG70" s="413"/>
    </row>
    <row r="71" spans="1:33" ht="14.25" customHeight="1">
      <c r="A71" s="413"/>
      <c r="B71" s="615" t="s">
        <v>265</v>
      </c>
      <c r="C71" s="842" t="s">
        <v>1101</v>
      </c>
      <c r="D71" s="756"/>
      <c r="E71" s="756"/>
      <c r="F71" s="756"/>
      <c r="G71" s="756"/>
      <c r="H71" s="757"/>
      <c r="I71" s="617">
        <v>3.0249999999999999E-2</v>
      </c>
      <c r="J71" s="474">
        <f>ROUND(J58*I71,2)</f>
        <v>7.33</v>
      </c>
      <c r="K71" s="475"/>
      <c r="L71" s="413"/>
      <c r="M71" s="413"/>
      <c r="N71" s="413"/>
      <c r="O71" s="413"/>
      <c r="P71" s="413"/>
      <c r="Q71" s="413"/>
      <c r="R71" s="413"/>
      <c r="S71" s="413"/>
      <c r="T71" s="413"/>
      <c r="U71" s="413"/>
      <c r="V71" s="413"/>
      <c r="W71" s="413"/>
      <c r="X71" s="413"/>
      <c r="Y71" s="413"/>
      <c r="Z71" s="413"/>
      <c r="AA71" s="413"/>
      <c r="AB71" s="413"/>
      <c r="AC71" s="413"/>
      <c r="AD71" s="413"/>
      <c r="AE71" s="413"/>
      <c r="AF71" s="413"/>
      <c r="AG71" s="413"/>
    </row>
    <row r="72" spans="1:33" ht="11.25" customHeight="1">
      <c r="A72" s="413"/>
      <c r="B72" s="933" t="s">
        <v>373</v>
      </c>
      <c r="C72" s="756"/>
      <c r="D72" s="756"/>
      <c r="E72" s="756"/>
      <c r="F72" s="756"/>
      <c r="G72" s="756"/>
      <c r="H72" s="756"/>
      <c r="I72" s="757"/>
      <c r="J72" s="618">
        <f>SUM(J70+J71)</f>
        <v>27.520000000000003</v>
      </c>
      <c r="K72" s="577"/>
      <c r="L72" s="413"/>
      <c r="M72" s="413"/>
      <c r="N72" s="413"/>
      <c r="O72" s="413"/>
      <c r="P72" s="413"/>
      <c r="Q72" s="413"/>
      <c r="R72" s="413"/>
      <c r="S72" s="413"/>
      <c r="T72" s="413"/>
      <c r="U72" s="413"/>
      <c r="V72" s="413"/>
      <c r="W72" s="413"/>
      <c r="X72" s="413"/>
      <c r="Y72" s="413"/>
      <c r="Z72" s="413"/>
      <c r="AA72" s="413"/>
      <c r="AB72" s="413"/>
      <c r="AC72" s="413"/>
      <c r="AD72" s="413"/>
      <c r="AE72" s="413"/>
      <c r="AF72" s="413"/>
      <c r="AG72" s="413"/>
    </row>
    <row r="73" spans="1:33" ht="14.25" customHeight="1">
      <c r="A73" s="413"/>
      <c r="B73" s="929"/>
      <c r="C73" s="756"/>
      <c r="D73" s="756"/>
      <c r="E73" s="756"/>
      <c r="F73" s="756"/>
      <c r="G73" s="756"/>
      <c r="H73" s="756"/>
      <c r="I73" s="756"/>
      <c r="J73" s="757"/>
      <c r="K73" s="578"/>
      <c r="L73" s="413"/>
      <c r="M73" s="413"/>
      <c r="N73" s="413"/>
      <c r="O73" s="413"/>
      <c r="P73" s="413"/>
      <c r="Q73" s="413"/>
      <c r="R73" s="413"/>
      <c r="S73" s="413"/>
      <c r="T73" s="413"/>
      <c r="U73" s="413"/>
      <c r="V73" s="413"/>
      <c r="W73" s="413"/>
      <c r="X73" s="413"/>
      <c r="Y73" s="413"/>
      <c r="Z73" s="413"/>
      <c r="AA73" s="413"/>
      <c r="AB73" s="413"/>
      <c r="AC73" s="413"/>
      <c r="AD73" s="413"/>
      <c r="AE73" s="413"/>
      <c r="AF73" s="413"/>
      <c r="AG73" s="413"/>
    </row>
    <row r="74" spans="1:33" ht="11.25" customHeight="1">
      <c r="A74" s="413"/>
      <c r="B74" s="832" t="s">
        <v>1102</v>
      </c>
      <c r="C74" s="756"/>
      <c r="D74" s="756"/>
      <c r="E74" s="756"/>
      <c r="F74" s="756"/>
      <c r="G74" s="756"/>
      <c r="H74" s="756"/>
      <c r="I74" s="756"/>
      <c r="J74" s="757"/>
      <c r="K74" s="444"/>
      <c r="L74" s="413"/>
      <c r="M74" s="413"/>
      <c r="N74" s="413"/>
      <c r="O74" s="413"/>
      <c r="P74" s="413"/>
      <c r="Q74" s="413"/>
      <c r="R74" s="413"/>
      <c r="S74" s="413"/>
      <c r="T74" s="413"/>
      <c r="U74" s="413"/>
      <c r="V74" s="413"/>
      <c r="W74" s="413"/>
      <c r="X74" s="413"/>
      <c r="Y74" s="413"/>
      <c r="Z74" s="413"/>
      <c r="AA74" s="413"/>
      <c r="AB74" s="413"/>
      <c r="AC74" s="413"/>
      <c r="AD74" s="413"/>
      <c r="AE74" s="413"/>
      <c r="AF74" s="413"/>
      <c r="AG74" s="413"/>
    </row>
    <row r="75" spans="1:33" ht="14.25" customHeight="1">
      <c r="A75" s="413"/>
      <c r="B75" s="844"/>
      <c r="C75" s="756"/>
      <c r="D75" s="756"/>
      <c r="E75" s="756"/>
      <c r="F75" s="756"/>
      <c r="G75" s="756"/>
      <c r="H75" s="756"/>
      <c r="I75" s="756"/>
      <c r="J75" s="757"/>
      <c r="K75" s="444"/>
      <c r="L75" s="413"/>
      <c r="M75" s="413"/>
      <c r="N75" s="413"/>
      <c r="O75" s="413"/>
      <c r="P75" s="413"/>
      <c r="Q75" s="413"/>
      <c r="R75" s="413"/>
      <c r="S75" s="413"/>
      <c r="T75" s="413"/>
      <c r="U75" s="413"/>
      <c r="V75" s="413"/>
      <c r="W75" s="413"/>
      <c r="X75" s="413"/>
      <c r="Y75" s="413"/>
      <c r="Z75" s="413"/>
      <c r="AA75" s="413"/>
      <c r="AB75" s="413"/>
      <c r="AC75" s="413"/>
      <c r="AD75" s="413"/>
      <c r="AE75" s="413"/>
      <c r="AF75" s="413"/>
      <c r="AG75" s="413"/>
    </row>
    <row r="76" spans="1:33" ht="14.25" customHeight="1">
      <c r="A76" s="413"/>
      <c r="B76" s="831" t="s">
        <v>1103</v>
      </c>
      <c r="C76" s="756"/>
      <c r="D76" s="756"/>
      <c r="E76" s="756"/>
      <c r="F76" s="756"/>
      <c r="G76" s="756"/>
      <c r="H76" s="756"/>
      <c r="I76" s="756"/>
      <c r="J76" s="757"/>
      <c r="K76" s="471"/>
      <c r="L76" s="413"/>
      <c r="M76" s="413"/>
      <c r="N76" s="413"/>
      <c r="O76" s="413"/>
      <c r="P76" s="413"/>
      <c r="Q76" s="413"/>
      <c r="R76" s="413"/>
      <c r="S76" s="413"/>
      <c r="T76" s="413"/>
      <c r="U76" s="413"/>
      <c r="V76" s="413"/>
      <c r="W76" s="413"/>
      <c r="X76" s="413"/>
      <c r="Y76" s="413"/>
      <c r="Z76" s="413"/>
      <c r="AA76" s="413"/>
      <c r="AB76" s="413"/>
      <c r="AC76" s="413"/>
      <c r="AD76" s="413"/>
      <c r="AE76" s="413"/>
      <c r="AF76" s="413"/>
      <c r="AG76" s="413"/>
    </row>
    <row r="77" spans="1:33" ht="11.25" customHeight="1">
      <c r="A77" s="413"/>
      <c r="B77" s="619" t="s">
        <v>376</v>
      </c>
      <c r="C77" s="838" t="s">
        <v>377</v>
      </c>
      <c r="D77" s="756"/>
      <c r="E77" s="756"/>
      <c r="F77" s="756"/>
      <c r="G77" s="756"/>
      <c r="H77" s="757"/>
      <c r="I77" s="481" t="s">
        <v>340</v>
      </c>
      <c r="J77" s="482" t="s">
        <v>378</v>
      </c>
      <c r="K77" s="350"/>
      <c r="L77" s="413"/>
      <c r="M77" s="413"/>
      <c r="N77" s="413"/>
      <c r="O77" s="413"/>
      <c r="P77" s="413"/>
      <c r="Q77" s="413"/>
      <c r="R77" s="413"/>
      <c r="S77" s="413"/>
      <c r="T77" s="413"/>
      <c r="U77" s="413"/>
      <c r="V77" s="413"/>
      <c r="W77" s="413"/>
      <c r="X77" s="413"/>
      <c r="Y77" s="413"/>
      <c r="Z77" s="413"/>
      <c r="AA77" s="413"/>
      <c r="AB77" s="413"/>
      <c r="AC77" s="413"/>
      <c r="AD77" s="413"/>
      <c r="AE77" s="413"/>
      <c r="AF77" s="413"/>
      <c r="AG77" s="413"/>
    </row>
    <row r="78" spans="1:33" ht="11.25" customHeight="1">
      <c r="A78" s="413"/>
      <c r="B78" s="620" t="s">
        <v>264</v>
      </c>
      <c r="C78" s="791" t="s">
        <v>379</v>
      </c>
      <c r="D78" s="756"/>
      <c r="E78" s="756"/>
      <c r="F78" s="756"/>
      <c r="G78" s="756"/>
      <c r="H78" s="757"/>
      <c r="I78" s="621">
        <v>0.2</v>
      </c>
      <c r="J78" s="622">
        <f>ROUND((J58+J72)*I78,2)</f>
        <v>53.98</v>
      </c>
      <c r="K78" s="577"/>
      <c r="L78" s="413"/>
      <c r="M78" s="413"/>
      <c r="N78" s="413"/>
      <c r="O78" s="413"/>
      <c r="P78" s="413"/>
      <c r="Q78" s="413"/>
      <c r="R78" s="413"/>
      <c r="S78" s="413"/>
      <c r="T78" s="413"/>
      <c r="U78" s="413"/>
      <c r="V78" s="413"/>
      <c r="W78" s="413"/>
      <c r="X78" s="413"/>
      <c r="Y78" s="413"/>
      <c r="Z78" s="413"/>
      <c r="AA78" s="413"/>
      <c r="AB78" s="413"/>
      <c r="AC78" s="413"/>
      <c r="AD78" s="413"/>
      <c r="AE78" s="413"/>
      <c r="AF78" s="413"/>
      <c r="AG78" s="413"/>
    </row>
    <row r="79" spans="1:33" ht="11.25" customHeight="1">
      <c r="A79" s="413"/>
      <c r="B79" s="620" t="s">
        <v>265</v>
      </c>
      <c r="C79" s="791" t="s">
        <v>380</v>
      </c>
      <c r="D79" s="756"/>
      <c r="E79" s="756"/>
      <c r="F79" s="756"/>
      <c r="G79" s="756"/>
      <c r="H79" s="757"/>
      <c r="I79" s="621">
        <v>2.5000000000000001E-2</v>
      </c>
      <c r="J79" s="622">
        <f>ROUND((J58+J72)*I79,2)</f>
        <v>6.75</v>
      </c>
      <c r="K79" s="577"/>
      <c r="L79" s="413"/>
      <c r="M79" s="413"/>
      <c r="N79" s="413"/>
      <c r="O79" s="413"/>
      <c r="P79" s="413"/>
      <c r="Q79" s="413"/>
      <c r="R79" s="413"/>
      <c r="S79" s="413"/>
      <c r="T79" s="413"/>
      <c r="U79" s="413"/>
      <c r="V79" s="413"/>
      <c r="W79" s="413"/>
      <c r="X79" s="413"/>
      <c r="Y79" s="413"/>
      <c r="Z79" s="413"/>
      <c r="AA79" s="413"/>
      <c r="AB79" s="413"/>
      <c r="AC79" s="413"/>
      <c r="AD79" s="413"/>
      <c r="AE79" s="413"/>
      <c r="AF79" s="413"/>
      <c r="AG79" s="413"/>
    </row>
    <row r="80" spans="1:33" ht="11.25" customHeight="1">
      <c r="A80" s="413"/>
      <c r="B80" s="620" t="s">
        <v>266</v>
      </c>
      <c r="C80" s="791" t="s">
        <v>1104</v>
      </c>
      <c r="D80" s="757"/>
      <c r="E80" s="485" t="s">
        <v>382</v>
      </c>
      <c r="F80" s="486">
        <f>'1-ABA-DE-CARREGAMENTO'!N57</f>
        <v>0.03</v>
      </c>
      <c r="G80" s="485" t="s">
        <v>383</v>
      </c>
      <c r="H80" s="487">
        <f>'1-ABA-DE-CARREGAMENTO'!N58</f>
        <v>1</v>
      </c>
      <c r="I80" s="623">
        <f>ROUND((F80*H80),6)</f>
        <v>0.03</v>
      </c>
      <c r="J80" s="622">
        <f>ROUND((J58+J72)*I80,2)</f>
        <v>8.1</v>
      </c>
      <c r="K80" s="577"/>
      <c r="L80" s="413"/>
      <c r="M80" s="413"/>
      <c r="N80" s="413"/>
      <c r="O80" s="413"/>
      <c r="P80" s="413"/>
      <c r="Q80" s="413"/>
      <c r="R80" s="413"/>
      <c r="S80" s="413"/>
      <c r="T80" s="413"/>
      <c r="U80" s="413"/>
      <c r="V80" s="413"/>
      <c r="W80" s="413"/>
      <c r="X80" s="413"/>
      <c r="Y80" s="413"/>
      <c r="Z80" s="413"/>
      <c r="AA80" s="413"/>
      <c r="AB80" s="413"/>
      <c r="AC80" s="413"/>
      <c r="AD80" s="413"/>
      <c r="AE80" s="413"/>
      <c r="AF80" s="413"/>
      <c r="AG80" s="413"/>
    </row>
    <row r="81" spans="1:33" ht="16.5" customHeight="1">
      <c r="A81" s="413"/>
      <c r="B81" s="620" t="s">
        <v>267</v>
      </c>
      <c r="C81" s="791" t="s">
        <v>384</v>
      </c>
      <c r="D81" s="756"/>
      <c r="E81" s="756"/>
      <c r="F81" s="756"/>
      <c r="G81" s="756"/>
      <c r="H81" s="757"/>
      <c r="I81" s="621">
        <v>1.4999999999999999E-2</v>
      </c>
      <c r="J81" s="622">
        <f>ROUND((J58+J72)*I81,2)</f>
        <v>4.05</v>
      </c>
      <c r="K81" s="577"/>
      <c r="L81" s="413"/>
      <c r="M81" s="413"/>
      <c r="N81" s="413"/>
      <c r="O81" s="413"/>
      <c r="P81" s="413"/>
      <c r="Q81" s="413"/>
      <c r="R81" s="413"/>
      <c r="S81" s="413"/>
      <c r="T81" s="413"/>
      <c r="U81" s="413"/>
      <c r="V81" s="413"/>
      <c r="W81" s="413"/>
      <c r="X81" s="413"/>
      <c r="Y81" s="413"/>
      <c r="Z81" s="413"/>
      <c r="AA81" s="413"/>
      <c r="AB81" s="413"/>
      <c r="AC81" s="413"/>
      <c r="AD81" s="413"/>
      <c r="AE81" s="413"/>
      <c r="AF81" s="413"/>
      <c r="AG81" s="413"/>
    </row>
    <row r="82" spans="1:33" ht="16.5" customHeight="1">
      <c r="A82" s="413"/>
      <c r="B82" s="620" t="s">
        <v>268</v>
      </c>
      <c r="C82" s="791" t="s">
        <v>385</v>
      </c>
      <c r="D82" s="756"/>
      <c r="E82" s="756"/>
      <c r="F82" s="756"/>
      <c r="G82" s="756"/>
      <c r="H82" s="757"/>
      <c r="I82" s="621">
        <v>0.01</v>
      </c>
      <c r="J82" s="622">
        <f>ROUND((J58+J72)*I82,2)</f>
        <v>2.7</v>
      </c>
      <c r="K82" s="577"/>
      <c r="L82" s="413"/>
      <c r="M82" s="413"/>
      <c r="N82" s="413"/>
      <c r="O82" s="413"/>
      <c r="P82" s="413"/>
      <c r="Q82" s="413"/>
      <c r="R82" s="413"/>
      <c r="S82" s="413"/>
      <c r="T82" s="413"/>
      <c r="U82" s="413"/>
      <c r="V82" s="413"/>
      <c r="W82" s="413"/>
      <c r="X82" s="413"/>
      <c r="Y82" s="413"/>
      <c r="Z82" s="413"/>
      <c r="AA82" s="413"/>
      <c r="AB82" s="413"/>
      <c r="AC82" s="413"/>
      <c r="AD82" s="413"/>
      <c r="AE82" s="413"/>
      <c r="AF82" s="413"/>
      <c r="AG82" s="413"/>
    </row>
    <row r="83" spans="1:33" ht="16.5" customHeight="1">
      <c r="A83" s="413"/>
      <c r="B83" s="620" t="s">
        <v>269</v>
      </c>
      <c r="C83" s="791" t="s">
        <v>386</v>
      </c>
      <c r="D83" s="756"/>
      <c r="E83" s="756"/>
      <c r="F83" s="756"/>
      <c r="G83" s="756"/>
      <c r="H83" s="757"/>
      <c r="I83" s="621">
        <v>6.0000000000000001E-3</v>
      </c>
      <c r="J83" s="622">
        <f>ROUND((J58+J72)*I83,2)</f>
        <v>1.62</v>
      </c>
      <c r="K83" s="577"/>
      <c r="L83" s="413"/>
      <c r="M83" s="413"/>
      <c r="N83" s="413"/>
      <c r="O83" s="413"/>
      <c r="P83" s="413"/>
      <c r="Q83" s="413"/>
      <c r="R83" s="413"/>
      <c r="S83" s="413"/>
      <c r="T83" s="413"/>
      <c r="U83" s="413"/>
      <c r="V83" s="413"/>
      <c r="W83" s="413"/>
      <c r="X83" s="413"/>
      <c r="Y83" s="413"/>
      <c r="Z83" s="413"/>
      <c r="AA83" s="413"/>
      <c r="AB83" s="413"/>
      <c r="AC83" s="413"/>
      <c r="AD83" s="413"/>
      <c r="AE83" s="413"/>
      <c r="AF83" s="413"/>
      <c r="AG83" s="413"/>
    </row>
    <row r="84" spans="1:33" ht="16.5" customHeight="1">
      <c r="A84" s="413"/>
      <c r="B84" s="620" t="s">
        <v>270</v>
      </c>
      <c r="C84" s="791" t="s">
        <v>387</v>
      </c>
      <c r="D84" s="756"/>
      <c r="E84" s="756"/>
      <c r="F84" s="756"/>
      <c r="G84" s="756"/>
      <c r="H84" s="757"/>
      <c r="I84" s="621">
        <v>2E-3</v>
      </c>
      <c r="J84" s="622">
        <f>ROUND((J58+J72)*I84,2)</f>
        <v>0.54</v>
      </c>
      <c r="K84" s="577"/>
      <c r="L84" s="413"/>
      <c r="M84" s="413"/>
      <c r="N84" s="413"/>
      <c r="O84" s="413"/>
      <c r="P84" s="413"/>
      <c r="Q84" s="413"/>
      <c r="R84" s="413"/>
      <c r="S84" s="413"/>
      <c r="T84" s="413"/>
      <c r="U84" s="413"/>
      <c r="V84" s="413"/>
      <c r="W84" s="413"/>
      <c r="X84" s="413"/>
      <c r="Y84" s="413"/>
      <c r="Z84" s="413"/>
      <c r="AA84" s="413"/>
      <c r="AB84" s="413"/>
      <c r="AC84" s="413"/>
      <c r="AD84" s="413"/>
      <c r="AE84" s="413"/>
      <c r="AF84" s="413"/>
      <c r="AG84" s="413"/>
    </row>
    <row r="85" spans="1:33" ht="28.5" customHeight="1">
      <c r="A85" s="413"/>
      <c r="B85" s="620" t="s">
        <v>271</v>
      </c>
      <c r="C85" s="791" t="s">
        <v>388</v>
      </c>
      <c r="D85" s="756"/>
      <c r="E85" s="756"/>
      <c r="F85" s="756"/>
      <c r="G85" s="756"/>
      <c r="H85" s="757"/>
      <c r="I85" s="621">
        <v>0.08</v>
      </c>
      <c r="J85" s="622">
        <f>ROUND((J58+J72)*I85,2)</f>
        <v>21.59</v>
      </c>
      <c r="K85" s="577"/>
      <c r="L85" s="413"/>
      <c r="M85" s="413"/>
      <c r="N85" s="413"/>
      <c r="O85" s="413"/>
      <c r="P85" s="413"/>
      <c r="Q85" s="413"/>
      <c r="R85" s="413"/>
      <c r="S85" s="413"/>
      <c r="T85" s="413"/>
      <c r="U85" s="413"/>
      <c r="V85" s="413"/>
      <c r="W85" s="413"/>
      <c r="X85" s="413"/>
      <c r="Y85" s="413"/>
      <c r="Z85" s="413"/>
      <c r="AA85" s="413"/>
      <c r="AB85" s="413"/>
      <c r="AC85" s="413"/>
      <c r="AD85" s="413"/>
      <c r="AE85" s="413"/>
      <c r="AF85" s="413"/>
      <c r="AG85" s="413"/>
    </row>
    <row r="86" spans="1:33" ht="12" customHeight="1">
      <c r="A86" s="413"/>
      <c r="B86" s="920" t="s">
        <v>373</v>
      </c>
      <c r="C86" s="756"/>
      <c r="D86" s="756"/>
      <c r="E86" s="756"/>
      <c r="F86" s="756"/>
      <c r="G86" s="756"/>
      <c r="H86" s="757"/>
      <c r="I86" s="624">
        <f t="shared" ref="I86:J86" si="0">SUM(I78:I85)</f>
        <v>0.36800000000000005</v>
      </c>
      <c r="J86" s="618">
        <f t="shared" si="0"/>
        <v>99.330000000000013</v>
      </c>
      <c r="K86" s="577"/>
      <c r="L86" s="413"/>
      <c r="M86" s="413"/>
      <c r="N86" s="413"/>
      <c r="O86" s="413"/>
      <c r="P86" s="413"/>
      <c r="Q86" s="413"/>
      <c r="R86" s="413"/>
      <c r="S86" s="413"/>
      <c r="T86" s="413"/>
      <c r="U86" s="413"/>
      <c r="V86" s="413"/>
      <c r="W86" s="413"/>
      <c r="X86" s="413"/>
      <c r="Y86" s="413"/>
      <c r="Z86" s="413"/>
      <c r="AA86" s="413"/>
      <c r="AB86" s="413"/>
      <c r="AC86" s="413"/>
      <c r="AD86" s="413"/>
      <c r="AE86" s="413"/>
      <c r="AF86" s="413"/>
      <c r="AG86" s="413"/>
    </row>
    <row r="87" spans="1:33" ht="12" customHeight="1">
      <c r="A87" s="413"/>
      <c r="B87" s="625"/>
      <c r="C87" s="626"/>
      <c r="D87" s="626"/>
      <c r="E87" s="626"/>
      <c r="F87" s="626"/>
      <c r="G87" s="626"/>
      <c r="H87" s="626"/>
      <c r="I87" s="627"/>
      <c r="J87" s="628"/>
      <c r="K87" s="577"/>
      <c r="L87" s="413"/>
      <c r="M87" s="413"/>
      <c r="N87" s="413"/>
      <c r="O87" s="413"/>
      <c r="P87" s="413"/>
      <c r="Q87" s="413"/>
      <c r="R87" s="413"/>
      <c r="S87" s="413"/>
      <c r="T87" s="413"/>
      <c r="U87" s="413"/>
      <c r="V87" s="413"/>
      <c r="W87" s="413"/>
      <c r="X87" s="413"/>
      <c r="Y87" s="413"/>
      <c r="Z87" s="413"/>
      <c r="AA87" s="413"/>
      <c r="AB87" s="413"/>
      <c r="AC87" s="413"/>
      <c r="AD87" s="413"/>
      <c r="AE87" s="413"/>
      <c r="AF87" s="413"/>
      <c r="AG87" s="413"/>
    </row>
    <row r="88" spans="1:33" ht="36" customHeight="1">
      <c r="A88" s="413"/>
      <c r="B88" s="832" t="s">
        <v>389</v>
      </c>
      <c r="C88" s="756"/>
      <c r="D88" s="756"/>
      <c r="E88" s="756"/>
      <c r="F88" s="756"/>
      <c r="G88" s="756"/>
      <c r="H88" s="756"/>
      <c r="I88" s="756"/>
      <c r="J88" s="757"/>
      <c r="K88" s="444"/>
      <c r="L88" s="413"/>
      <c r="M88" s="413"/>
      <c r="N88" s="413"/>
      <c r="O88" s="413"/>
      <c r="P88" s="413"/>
      <c r="Q88" s="413"/>
      <c r="R88" s="413"/>
      <c r="S88" s="413"/>
      <c r="T88" s="413"/>
      <c r="U88" s="413"/>
      <c r="V88" s="413"/>
      <c r="W88" s="413"/>
      <c r="X88" s="413"/>
      <c r="Y88" s="413"/>
      <c r="Z88" s="413"/>
      <c r="AA88" s="413"/>
      <c r="AB88" s="413"/>
      <c r="AC88" s="413"/>
      <c r="AD88" s="413"/>
      <c r="AE88" s="413"/>
      <c r="AF88" s="413"/>
      <c r="AG88" s="413"/>
    </row>
    <row r="89" spans="1:33" ht="18.75" customHeight="1">
      <c r="A89" s="413"/>
      <c r="B89" s="927"/>
      <c r="C89" s="756"/>
      <c r="D89" s="756"/>
      <c r="E89" s="756"/>
      <c r="F89" s="756"/>
      <c r="G89" s="756"/>
      <c r="H89" s="756"/>
      <c r="I89" s="756"/>
      <c r="J89" s="757"/>
      <c r="K89" s="568"/>
      <c r="L89" s="413"/>
      <c r="M89" s="413"/>
      <c r="N89" s="413"/>
      <c r="O89" s="413"/>
      <c r="P89" s="413"/>
      <c r="Q89" s="413"/>
      <c r="R89" s="413"/>
      <c r="S89" s="413"/>
      <c r="T89" s="413"/>
      <c r="U89" s="413"/>
      <c r="V89" s="413"/>
      <c r="W89" s="413"/>
      <c r="X89" s="413"/>
      <c r="Y89" s="413"/>
      <c r="Z89" s="413"/>
      <c r="AA89" s="413"/>
      <c r="AB89" s="413"/>
      <c r="AC89" s="413"/>
      <c r="AD89" s="413"/>
      <c r="AE89" s="413"/>
      <c r="AF89" s="413"/>
      <c r="AG89" s="413"/>
    </row>
    <row r="90" spans="1:33" ht="15" customHeight="1">
      <c r="A90" s="413"/>
      <c r="B90" s="928" t="s">
        <v>390</v>
      </c>
      <c r="C90" s="756"/>
      <c r="D90" s="756"/>
      <c r="E90" s="756"/>
      <c r="F90" s="756"/>
      <c r="G90" s="756"/>
      <c r="H90" s="756"/>
      <c r="I90" s="756"/>
      <c r="J90" s="757"/>
      <c r="K90" s="576"/>
      <c r="L90" s="413"/>
      <c r="M90" s="413"/>
      <c r="N90" s="413"/>
      <c r="O90" s="413"/>
      <c r="P90" s="413"/>
      <c r="Q90" s="413"/>
      <c r="R90" s="413"/>
      <c r="S90" s="413"/>
      <c r="T90" s="413"/>
      <c r="U90" s="413"/>
      <c r="V90" s="413"/>
      <c r="W90" s="413"/>
      <c r="X90" s="413"/>
      <c r="Y90" s="413"/>
      <c r="Z90" s="413"/>
      <c r="AA90" s="413"/>
      <c r="AB90" s="413"/>
      <c r="AC90" s="413"/>
      <c r="AD90" s="413"/>
      <c r="AE90" s="413"/>
      <c r="AF90" s="413"/>
      <c r="AG90" s="413"/>
    </row>
    <row r="91" spans="1:33" ht="15" customHeight="1">
      <c r="A91" s="413"/>
      <c r="B91" s="629" t="s">
        <v>391</v>
      </c>
      <c r="C91" s="835" t="s">
        <v>392</v>
      </c>
      <c r="D91" s="756"/>
      <c r="E91" s="756"/>
      <c r="F91" s="756"/>
      <c r="G91" s="756"/>
      <c r="H91" s="756"/>
      <c r="I91" s="757"/>
      <c r="J91" s="494" t="s">
        <v>370</v>
      </c>
      <c r="K91" s="424"/>
      <c r="L91" s="413"/>
      <c r="M91" s="413"/>
      <c r="N91" s="413"/>
      <c r="O91" s="413"/>
      <c r="P91" s="413"/>
      <c r="Q91" s="413"/>
      <c r="R91" s="413"/>
      <c r="S91" s="413"/>
      <c r="T91" s="413"/>
      <c r="U91" s="413"/>
      <c r="V91" s="413"/>
      <c r="W91" s="413"/>
      <c r="X91" s="413"/>
      <c r="Y91" s="413"/>
      <c r="Z91" s="413"/>
      <c r="AA91" s="413"/>
      <c r="AB91" s="413"/>
      <c r="AC91" s="413"/>
      <c r="AD91" s="413"/>
      <c r="AE91" s="413"/>
      <c r="AF91" s="413"/>
      <c r="AG91" s="413"/>
    </row>
    <row r="92" spans="1:33" ht="15" customHeight="1">
      <c r="A92" s="413"/>
      <c r="B92" s="630" t="s">
        <v>264</v>
      </c>
      <c r="C92" s="791" t="s">
        <v>1105</v>
      </c>
      <c r="D92" s="756"/>
      <c r="E92" s="756"/>
      <c r="F92" s="756"/>
      <c r="G92" s="756"/>
      <c r="H92" s="757"/>
      <c r="I92" s="457">
        <f>J47</f>
        <v>0</v>
      </c>
      <c r="J92" s="631">
        <f>IF(ROUND((I93*I95*I94)-(J47*I96),2)&lt;0,0,ROUND((I93*I95*I94)-(J47*I96),2))</f>
        <v>93.5</v>
      </c>
      <c r="K92" s="577"/>
      <c r="L92" s="413"/>
      <c r="M92" s="608"/>
      <c r="N92" s="413"/>
      <c r="O92" s="413"/>
      <c r="P92" s="413"/>
      <c r="Q92" s="413"/>
      <c r="R92" s="413"/>
      <c r="S92" s="413"/>
      <c r="T92" s="413"/>
      <c r="U92" s="413"/>
      <c r="V92" s="413"/>
      <c r="W92" s="413"/>
      <c r="X92" s="413"/>
      <c r="Y92" s="413"/>
      <c r="Z92" s="413"/>
      <c r="AA92" s="413"/>
      <c r="AB92" s="413"/>
      <c r="AC92" s="413"/>
      <c r="AD92" s="413"/>
      <c r="AE92" s="413"/>
      <c r="AF92" s="413"/>
      <c r="AG92" s="413"/>
    </row>
    <row r="93" spans="1:33" ht="28.5" customHeight="1">
      <c r="A93" s="413"/>
      <c r="B93" s="630" t="s">
        <v>265</v>
      </c>
      <c r="C93" s="791" t="s">
        <v>1106</v>
      </c>
      <c r="D93" s="756"/>
      <c r="E93" s="756"/>
      <c r="F93" s="756"/>
      <c r="G93" s="756"/>
      <c r="H93" s="756"/>
      <c r="I93" s="632">
        <f>'1-ABA-DE-CARREGAMENTO'!N72</f>
        <v>4.25</v>
      </c>
      <c r="J93" s="633" t="s">
        <v>311</v>
      </c>
      <c r="K93" s="573"/>
      <c r="L93" s="413"/>
      <c r="M93" s="413"/>
      <c r="N93" s="413"/>
      <c r="O93" s="413"/>
      <c r="P93" s="413"/>
      <c r="Q93" s="413"/>
      <c r="R93" s="413"/>
      <c r="S93" s="413"/>
      <c r="T93" s="413"/>
      <c r="U93" s="413"/>
      <c r="V93" s="413"/>
      <c r="W93" s="413"/>
      <c r="X93" s="413"/>
      <c r="Y93" s="413"/>
      <c r="Z93" s="413"/>
      <c r="AA93" s="413"/>
      <c r="AB93" s="413"/>
      <c r="AC93" s="413"/>
      <c r="AD93" s="413"/>
      <c r="AE93" s="413"/>
      <c r="AF93" s="413"/>
      <c r="AG93" s="413"/>
    </row>
    <row r="94" spans="1:33" ht="24" customHeight="1">
      <c r="A94" s="413"/>
      <c r="B94" s="630" t="s">
        <v>266</v>
      </c>
      <c r="C94" s="791" t="s">
        <v>1107</v>
      </c>
      <c r="D94" s="756"/>
      <c r="E94" s="756"/>
      <c r="F94" s="756"/>
      <c r="G94" s="756"/>
      <c r="H94" s="757"/>
      <c r="I94" s="634">
        <f>'1-ABA-DE-CARREGAMENTO'!N73</f>
        <v>2</v>
      </c>
      <c r="J94" s="633" t="s">
        <v>311</v>
      </c>
      <c r="K94" s="573"/>
      <c r="L94" s="413"/>
      <c r="M94" s="413"/>
      <c r="N94" s="413"/>
      <c r="O94" s="413"/>
      <c r="P94" s="413"/>
      <c r="Q94" s="413"/>
      <c r="R94" s="413"/>
      <c r="S94" s="413"/>
      <c r="T94" s="413"/>
      <c r="U94" s="413"/>
      <c r="V94" s="413"/>
      <c r="W94" s="413"/>
      <c r="X94" s="413"/>
      <c r="Y94" s="413"/>
      <c r="Z94" s="413"/>
      <c r="AA94" s="413"/>
      <c r="AB94" s="413"/>
      <c r="AC94" s="413"/>
      <c r="AD94" s="413"/>
      <c r="AE94" s="413"/>
      <c r="AF94" s="413"/>
      <c r="AG94" s="413"/>
    </row>
    <row r="95" spans="1:33" ht="19.5" customHeight="1">
      <c r="A95" s="413"/>
      <c r="B95" s="630" t="s">
        <v>267</v>
      </c>
      <c r="C95" s="850" t="s">
        <v>396</v>
      </c>
      <c r="D95" s="756"/>
      <c r="E95" s="756"/>
      <c r="F95" s="756"/>
      <c r="G95" s="756"/>
      <c r="H95" s="757"/>
      <c r="I95" s="634">
        <f>'1-ABA-DE-CARREGAMENTO'!N74</f>
        <v>11</v>
      </c>
      <c r="J95" s="633" t="s">
        <v>311</v>
      </c>
      <c r="K95" s="573"/>
      <c r="L95" s="413"/>
      <c r="M95" s="413"/>
      <c r="N95" s="413"/>
      <c r="O95" s="413"/>
      <c r="P95" s="413"/>
      <c r="Q95" s="413"/>
      <c r="R95" s="413"/>
      <c r="S95" s="413"/>
      <c r="T95" s="413"/>
      <c r="U95" s="413"/>
      <c r="V95" s="413"/>
      <c r="W95" s="413"/>
      <c r="X95" s="413"/>
      <c r="Y95" s="413"/>
      <c r="Z95" s="413"/>
      <c r="AA95" s="413"/>
      <c r="AB95" s="413"/>
      <c r="AC95" s="413"/>
      <c r="AD95" s="413"/>
      <c r="AE95" s="413"/>
      <c r="AF95" s="413"/>
      <c r="AG95" s="413"/>
    </row>
    <row r="96" spans="1:33" ht="24.75" customHeight="1">
      <c r="A96" s="413"/>
      <c r="B96" s="630" t="s">
        <v>268</v>
      </c>
      <c r="C96" s="850" t="s">
        <v>1108</v>
      </c>
      <c r="D96" s="756"/>
      <c r="E96" s="756"/>
      <c r="F96" s="756"/>
      <c r="G96" s="756"/>
      <c r="H96" s="757"/>
      <c r="I96" s="635">
        <f>'1-ABA-DE-CARREGAMENTO'!N75</f>
        <v>0.06</v>
      </c>
      <c r="J96" s="636" t="s">
        <v>311</v>
      </c>
      <c r="K96" s="573"/>
      <c r="L96" s="413"/>
      <c r="M96" s="413"/>
      <c r="N96" s="413"/>
      <c r="O96" s="413"/>
      <c r="P96" s="413"/>
      <c r="Q96" s="413"/>
      <c r="R96" s="413"/>
      <c r="S96" s="413"/>
      <c r="T96" s="413"/>
      <c r="U96" s="413"/>
      <c r="V96" s="413"/>
      <c r="W96" s="413"/>
      <c r="X96" s="413"/>
      <c r="Y96" s="413"/>
      <c r="Z96" s="413"/>
      <c r="AA96" s="413"/>
      <c r="AB96" s="413"/>
      <c r="AC96" s="413"/>
      <c r="AD96" s="413"/>
      <c r="AE96" s="413"/>
      <c r="AF96" s="413"/>
      <c r="AG96" s="413"/>
    </row>
    <row r="97" spans="1:33" ht="15" customHeight="1">
      <c r="A97" s="413"/>
      <c r="B97" s="630" t="s">
        <v>269</v>
      </c>
      <c r="C97" s="791" t="s">
        <v>1109</v>
      </c>
      <c r="D97" s="756"/>
      <c r="E97" s="756"/>
      <c r="F97" s="756"/>
      <c r="G97" s="756"/>
      <c r="H97" s="756"/>
      <c r="I97" s="756"/>
      <c r="J97" s="631">
        <f>ROUND(I98*I99,2)-ROUND((I98*I99)*I100,2)</f>
        <v>179.79999999999998</v>
      </c>
      <c r="K97" s="577"/>
      <c r="L97" s="413"/>
      <c r="M97" s="413"/>
      <c r="N97" s="413"/>
      <c r="O97" s="413"/>
      <c r="P97" s="413"/>
      <c r="Q97" s="413"/>
      <c r="R97" s="413"/>
      <c r="S97" s="413"/>
      <c r="T97" s="413"/>
      <c r="U97" s="413"/>
      <c r="V97" s="413"/>
      <c r="W97" s="413"/>
      <c r="X97" s="413"/>
      <c r="Y97" s="413"/>
      <c r="Z97" s="413"/>
      <c r="AA97" s="413"/>
      <c r="AB97" s="413"/>
      <c r="AC97" s="413"/>
      <c r="AD97" s="413"/>
      <c r="AE97" s="413"/>
      <c r="AF97" s="413"/>
      <c r="AG97" s="413"/>
    </row>
    <row r="98" spans="1:33" ht="15" customHeight="1">
      <c r="A98" s="413"/>
      <c r="B98" s="630" t="s">
        <v>270</v>
      </c>
      <c r="C98" s="791" t="s">
        <v>1110</v>
      </c>
      <c r="D98" s="756"/>
      <c r="E98" s="756"/>
      <c r="F98" s="756"/>
      <c r="G98" s="756"/>
      <c r="H98" s="756"/>
      <c r="I98" s="632">
        <f>IF('1-ABA-DE-CARREGAMENTO'!N60&gt;0,'1-ABA-DE-CARREGAMENTO'!N60,'1-ABA-DE-CARREGAMENTO'!N63)</f>
        <v>10.09</v>
      </c>
      <c r="J98" s="637"/>
      <c r="K98" s="573"/>
      <c r="L98" s="413"/>
      <c r="M98" s="413"/>
      <c r="N98" s="413"/>
      <c r="O98" s="413"/>
      <c r="P98" s="413"/>
      <c r="Q98" s="413"/>
      <c r="R98" s="413"/>
      <c r="S98" s="413"/>
      <c r="T98" s="413"/>
      <c r="U98" s="413"/>
      <c r="V98" s="413"/>
      <c r="W98" s="413"/>
      <c r="X98" s="413"/>
      <c r="Y98" s="413"/>
      <c r="Z98" s="413"/>
      <c r="AA98" s="413"/>
      <c r="AB98" s="413"/>
      <c r="AC98" s="413"/>
      <c r="AD98" s="413"/>
      <c r="AE98" s="413"/>
      <c r="AF98" s="413"/>
      <c r="AG98" s="413"/>
    </row>
    <row r="99" spans="1:33" ht="15" customHeight="1">
      <c r="A99" s="413"/>
      <c r="B99" s="630" t="s">
        <v>271</v>
      </c>
      <c r="C99" s="791" t="s">
        <v>1111</v>
      </c>
      <c r="D99" s="756"/>
      <c r="E99" s="756"/>
      <c r="F99" s="756"/>
      <c r="G99" s="756"/>
      <c r="H99" s="756"/>
      <c r="I99" s="634">
        <f>'1-ABA-DE-CARREGAMENTO'!N62</f>
        <v>22</v>
      </c>
      <c r="J99" s="637"/>
      <c r="K99" s="573"/>
      <c r="L99" s="413"/>
      <c r="M99" s="413"/>
      <c r="N99" s="413"/>
      <c r="O99" s="413"/>
      <c r="P99" s="413"/>
      <c r="Q99" s="413"/>
      <c r="R99" s="413"/>
      <c r="S99" s="413"/>
      <c r="T99" s="413"/>
      <c r="U99" s="413"/>
      <c r="V99" s="413"/>
      <c r="W99" s="413"/>
      <c r="X99" s="413"/>
      <c r="Y99" s="413"/>
      <c r="Z99" s="413"/>
      <c r="AA99" s="413"/>
      <c r="AB99" s="413"/>
      <c r="AC99" s="413"/>
      <c r="AD99" s="413"/>
      <c r="AE99" s="413"/>
      <c r="AF99" s="413"/>
      <c r="AG99" s="413"/>
    </row>
    <row r="100" spans="1:33" ht="30" customHeight="1">
      <c r="A100" s="413"/>
      <c r="B100" s="630" t="s">
        <v>272</v>
      </c>
      <c r="C100" s="885" t="s">
        <v>1112</v>
      </c>
      <c r="D100" s="756"/>
      <c r="E100" s="756"/>
      <c r="F100" s="756"/>
      <c r="G100" s="756"/>
      <c r="H100" s="757"/>
      <c r="I100" s="635">
        <f>'1-ABA-DE-CARREGAMENTO'!N61</f>
        <v>0.19</v>
      </c>
      <c r="J100" s="638"/>
      <c r="K100" s="573"/>
      <c r="L100" s="413"/>
      <c r="M100" s="413"/>
      <c r="N100" s="413"/>
      <c r="O100" s="413"/>
      <c r="P100" s="413"/>
      <c r="Q100" s="413"/>
      <c r="R100" s="413"/>
      <c r="S100" s="413"/>
      <c r="T100" s="413"/>
      <c r="U100" s="413"/>
      <c r="V100" s="413"/>
      <c r="W100" s="413"/>
      <c r="X100" s="413"/>
      <c r="Y100" s="413"/>
      <c r="Z100" s="413"/>
      <c r="AA100" s="413"/>
      <c r="AB100" s="413"/>
      <c r="AC100" s="413"/>
      <c r="AD100" s="413"/>
      <c r="AE100" s="413"/>
      <c r="AF100" s="413"/>
      <c r="AG100" s="413"/>
    </row>
    <row r="101" spans="1:33" ht="15" customHeight="1">
      <c r="A101" s="413"/>
      <c r="B101" s="630" t="s">
        <v>273</v>
      </c>
      <c r="C101" s="791" t="s">
        <v>402</v>
      </c>
      <c r="D101" s="756"/>
      <c r="E101" s="756"/>
      <c r="F101" s="756"/>
      <c r="G101" s="756"/>
      <c r="H101" s="756"/>
      <c r="I101" s="756"/>
      <c r="J101" s="622">
        <v>0</v>
      </c>
      <c r="K101" s="577"/>
      <c r="L101" s="413"/>
      <c r="M101" s="413"/>
      <c r="N101" s="413"/>
      <c r="O101" s="413"/>
      <c r="P101" s="413"/>
      <c r="Q101" s="413"/>
      <c r="R101" s="413"/>
      <c r="S101" s="413"/>
      <c r="T101" s="413"/>
      <c r="U101" s="413"/>
      <c r="V101" s="413"/>
      <c r="W101" s="413"/>
      <c r="X101" s="413"/>
      <c r="Y101" s="413"/>
      <c r="Z101" s="413"/>
      <c r="AA101" s="413"/>
      <c r="AB101" s="413"/>
      <c r="AC101" s="413"/>
      <c r="AD101" s="413"/>
      <c r="AE101" s="413"/>
      <c r="AF101" s="413"/>
      <c r="AG101" s="413"/>
    </row>
    <row r="102" spans="1:33" ht="36.75" customHeight="1">
      <c r="A102" s="413"/>
      <c r="B102" s="630" t="s">
        <v>359</v>
      </c>
      <c r="C102" s="791" t="s">
        <v>1113</v>
      </c>
      <c r="D102" s="756"/>
      <c r="E102" s="756"/>
      <c r="F102" s="756"/>
      <c r="G102" s="756"/>
      <c r="H102" s="756"/>
      <c r="I102" s="756"/>
      <c r="J102" s="622">
        <f>'1-ABA-DE-CARREGAMENTO'!N77</f>
        <v>0</v>
      </c>
      <c r="K102" s="577"/>
      <c r="L102" s="413"/>
      <c r="M102" s="413"/>
      <c r="N102" s="413"/>
      <c r="O102" s="413"/>
      <c r="P102" s="413"/>
      <c r="Q102" s="413"/>
      <c r="R102" s="413"/>
      <c r="S102" s="413"/>
      <c r="T102" s="413"/>
      <c r="U102" s="413"/>
      <c r="V102" s="413"/>
      <c r="W102" s="413"/>
      <c r="X102" s="413"/>
      <c r="Y102" s="413"/>
      <c r="Z102" s="413"/>
      <c r="AA102" s="413"/>
      <c r="AB102" s="413"/>
      <c r="AC102" s="413"/>
      <c r="AD102" s="413"/>
      <c r="AE102" s="413"/>
      <c r="AF102" s="413"/>
      <c r="AG102" s="413"/>
    </row>
    <row r="103" spans="1:33" ht="36.75" customHeight="1">
      <c r="A103" s="413"/>
      <c r="B103" s="630" t="s">
        <v>404</v>
      </c>
      <c r="C103" s="791" t="s">
        <v>1114</v>
      </c>
      <c r="D103" s="756"/>
      <c r="E103" s="756"/>
      <c r="F103" s="756"/>
      <c r="G103" s="756"/>
      <c r="H103" s="756"/>
      <c r="I103" s="757"/>
      <c r="J103" s="622">
        <f>'1-ABA-DE-CARREGAMENTO'!N78</f>
        <v>0</v>
      </c>
      <c r="K103" s="577"/>
      <c r="L103" s="413"/>
      <c r="M103" s="413"/>
      <c r="N103" s="413"/>
      <c r="O103" s="413"/>
      <c r="P103" s="413"/>
      <c r="Q103" s="413"/>
      <c r="R103" s="413"/>
      <c r="S103" s="413"/>
      <c r="T103" s="413"/>
      <c r="U103" s="413"/>
      <c r="V103" s="413"/>
      <c r="W103" s="413"/>
      <c r="X103" s="413"/>
      <c r="Y103" s="413"/>
      <c r="Z103" s="413"/>
      <c r="AA103" s="413"/>
      <c r="AB103" s="413"/>
      <c r="AC103" s="413"/>
      <c r="AD103" s="413"/>
      <c r="AE103" s="413"/>
      <c r="AF103" s="413"/>
      <c r="AG103" s="413"/>
    </row>
    <row r="104" spans="1:33" ht="16.5" customHeight="1">
      <c r="A104" s="413"/>
      <c r="B104" s="630" t="s">
        <v>406</v>
      </c>
      <c r="C104" s="791" t="s">
        <v>595</v>
      </c>
      <c r="D104" s="756"/>
      <c r="E104" s="756"/>
      <c r="F104" s="756"/>
      <c r="G104" s="756"/>
      <c r="H104" s="756"/>
      <c r="I104" s="757"/>
      <c r="J104" s="622">
        <f>'1-ABA-DE-CARREGAMENTO'!N76</f>
        <v>17.32</v>
      </c>
      <c r="K104" s="577"/>
      <c r="L104" s="413"/>
      <c r="M104" s="413"/>
      <c r="N104" s="413"/>
      <c r="O104" s="413"/>
      <c r="P104" s="413"/>
      <c r="Q104" s="413"/>
      <c r="R104" s="413"/>
      <c r="S104" s="413"/>
      <c r="T104" s="413"/>
      <c r="U104" s="413"/>
      <c r="V104" s="413"/>
      <c r="W104" s="413"/>
      <c r="X104" s="413"/>
      <c r="Y104" s="413"/>
      <c r="Z104" s="413"/>
      <c r="AA104" s="413"/>
      <c r="AB104" s="413"/>
      <c r="AC104" s="413"/>
      <c r="AD104" s="413"/>
      <c r="AE104" s="413"/>
      <c r="AF104" s="413"/>
      <c r="AG104" s="413"/>
    </row>
    <row r="105" spans="1:33" ht="17.25" customHeight="1">
      <c r="A105" s="413"/>
      <c r="B105" s="630" t="s">
        <v>152</v>
      </c>
      <c r="C105" s="926" t="s">
        <v>408</v>
      </c>
      <c r="D105" s="756"/>
      <c r="E105" s="756"/>
      <c r="F105" s="756"/>
      <c r="G105" s="756"/>
      <c r="H105" s="756"/>
      <c r="I105" s="756"/>
      <c r="J105" s="484">
        <v>0</v>
      </c>
      <c r="K105" s="478"/>
      <c r="L105" s="413"/>
      <c r="M105" s="413"/>
      <c r="N105" s="413"/>
      <c r="O105" s="413"/>
      <c r="P105" s="413"/>
      <c r="Q105" s="413"/>
      <c r="R105" s="413"/>
      <c r="S105" s="413"/>
      <c r="T105" s="413"/>
      <c r="U105" s="413"/>
      <c r="V105" s="413"/>
      <c r="W105" s="413"/>
      <c r="X105" s="413"/>
      <c r="Y105" s="413"/>
      <c r="Z105" s="413"/>
      <c r="AA105" s="413"/>
      <c r="AB105" s="413"/>
      <c r="AC105" s="413"/>
      <c r="AD105" s="413"/>
      <c r="AE105" s="413"/>
      <c r="AF105" s="413"/>
      <c r="AG105" s="413"/>
    </row>
    <row r="106" spans="1:33" ht="21.75" customHeight="1">
      <c r="A106" s="413"/>
      <c r="B106" s="639"/>
      <c r="C106" s="920" t="s">
        <v>373</v>
      </c>
      <c r="D106" s="756"/>
      <c r="E106" s="756"/>
      <c r="F106" s="756"/>
      <c r="G106" s="756"/>
      <c r="H106" s="756"/>
      <c r="I106" s="756"/>
      <c r="J106" s="618">
        <f>SUM(J92:J105)</f>
        <v>290.61999999999995</v>
      </c>
      <c r="K106" s="577"/>
      <c r="L106" s="413"/>
      <c r="M106" s="413"/>
      <c r="N106" s="413"/>
      <c r="O106" s="413"/>
      <c r="P106" s="413"/>
      <c r="Q106" s="413"/>
      <c r="R106" s="413"/>
      <c r="S106" s="413"/>
      <c r="T106" s="413"/>
      <c r="U106" s="413"/>
      <c r="V106" s="413"/>
      <c r="W106" s="413"/>
      <c r="X106" s="413"/>
      <c r="Y106" s="413"/>
      <c r="Z106" s="413"/>
      <c r="AA106" s="413"/>
      <c r="AB106" s="413"/>
      <c r="AC106" s="413"/>
      <c r="AD106" s="413"/>
      <c r="AE106" s="413"/>
      <c r="AF106" s="413"/>
      <c r="AG106" s="413"/>
    </row>
    <row r="107" spans="1:33" ht="9.75" customHeight="1">
      <c r="A107" s="413"/>
      <c r="B107" s="927"/>
      <c r="C107" s="756"/>
      <c r="D107" s="756"/>
      <c r="E107" s="756"/>
      <c r="F107" s="756"/>
      <c r="G107" s="756"/>
      <c r="H107" s="756"/>
      <c r="I107" s="756"/>
      <c r="J107" s="757"/>
      <c r="K107" s="568"/>
      <c r="L107" s="413"/>
      <c r="M107" s="413"/>
      <c r="N107" s="413"/>
      <c r="O107" s="413"/>
      <c r="P107" s="413"/>
      <c r="Q107" s="413"/>
      <c r="R107" s="413"/>
      <c r="S107" s="413"/>
      <c r="T107" s="413"/>
      <c r="U107" s="413"/>
      <c r="V107" s="413"/>
      <c r="W107" s="413"/>
      <c r="X107" s="413"/>
      <c r="Y107" s="413"/>
      <c r="Z107" s="413"/>
      <c r="AA107" s="413"/>
      <c r="AB107" s="413"/>
      <c r="AC107" s="413"/>
      <c r="AD107" s="413"/>
      <c r="AE107" s="413"/>
      <c r="AF107" s="413"/>
      <c r="AG107" s="413"/>
    </row>
    <row r="108" spans="1:33" ht="33" customHeight="1">
      <c r="A108" s="413"/>
      <c r="B108" s="832" t="s">
        <v>409</v>
      </c>
      <c r="C108" s="756"/>
      <c r="D108" s="756"/>
      <c r="E108" s="756"/>
      <c r="F108" s="756"/>
      <c r="G108" s="756"/>
      <c r="H108" s="756"/>
      <c r="I108" s="756"/>
      <c r="J108" s="757"/>
      <c r="K108" s="444"/>
      <c r="L108" s="413"/>
      <c r="M108" s="413"/>
      <c r="N108" s="413"/>
      <c r="O108" s="413"/>
      <c r="P108" s="413"/>
      <c r="Q108" s="413"/>
      <c r="R108" s="413"/>
      <c r="S108" s="413"/>
      <c r="T108" s="413"/>
      <c r="U108" s="413"/>
      <c r="V108" s="413"/>
      <c r="W108" s="413"/>
      <c r="X108" s="413"/>
      <c r="Y108" s="413"/>
      <c r="Z108" s="413"/>
      <c r="AA108" s="413"/>
      <c r="AB108" s="413"/>
      <c r="AC108" s="413"/>
      <c r="AD108" s="413"/>
      <c r="AE108" s="413"/>
      <c r="AF108" s="413"/>
      <c r="AG108" s="413"/>
    </row>
    <row r="109" spans="1:33" ht="7.5" customHeight="1">
      <c r="A109" s="413"/>
      <c r="B109" s="836"/>
      <c r="C109" s="756"/>
      <c r="D109" s="756"/>
      <c r="E109" s="756"/>
      <c r="F109" s="756"/>
      <c r="G109" s="756"/>
      <c r="H109" s="756"/>
      <c r="I109" s="756"/>
      <c r="J109" s="757"/>
      <c r="K109" s="284"/>
      <c r="L109" s="413"/>
      <c r="M109" s="413"/>
      <c r="N109" s="413"/>
      <c r="O109" s="413"/>
      <c r="P109" s="413"/>
      <c r="Q109" s="413"/>
      <c r="R109" s="413"/>
      <c r="S109" s="413"/>
      <c r="T109" s="413"/>
      <c r="U109" s="413"/>
      <c r="V109" s="413"/>
      <c r="W109" s="413"/>
      <c r="X109" s="413"/>
      <c r="Y109" s="413"/>
      <c r="Z109" s="413"/>
      <c r="AA109" s="413"/>
      <c r="AB109" s="413"/>
      <c r="AC109" s="413"/>
      <c r="AD109" s="413"/>
      <c r="AE109" s="413"/>
      <c r="AF109" s="413"/>
      <c r="AG109" s="413"/>
    </row>
    <row r="110" spans="1:33" ht="19.5" customHeight="1">
      <c r="A110" s="413"/>
      <c r="B110" s="837" t="s">
        <v>410</v>
      </c>
      <c r="C110" s="756"/>
      <c r="D110" s="756"/>
      <c r="E110" s="756"/>
      <c r="F110" s="756"/>
      <c r="G110" s="756"/>
      <c r="H110" s="756"/>
      <c r="I110" s="756"/>
      <c r="J110" s="757"/>
      <c r="K110" s="470"/>
      <c r="L110" s="413"/>
      <c r="M110" s="413"/>
      <c r="N110" s="413"/>
      <c r="O110" s="413"/>
      <c r="P110" s="413"/>
      <c r="Q110" s="413"/>
      <c r="R110" s="413"/>
      <c r="S110" s="413"/>
      <c r="T110" s="413"/>
      <c r="U110" s="413"/>
      <c r="V110" s="413"/>
      <c r="W110" s="413"/>
      <c r="X110" s="413"/>
      <c r="Y110" s="413"/>
      <c r="Z110" s="413"/>
      <c r="AA110" s="413"/>
      <c r="AB110" s="413"/>
      <c r="AC110" s="413"/>
      <c r="AD110" s="413"/>
      <c r="AE110" s="413"/>
      <c r="AF110" s="413"/>
      <c r="AG110" s="413"/>
    </row>
    <row r="111" spans="1:33" ht="19.5" customHeight="1">
      <c r="A111" s="413"/>
      <c r="B111" s="482">
        <v>2</v>
      </c>
      <c r="C111" s="838" t="s">
        <v>411</v>
      </c>
      <c r="D111" s="756"/>
      <c r="E111" s="756"/>
      <c r="F111" s="756"/>
      <c r="G111" s="756"/>
      <c r="H111" s="756"/>
      <c r="I111" s="757"/>
      <c r="J111" s="482" t="s">
        <v>370</v>
      </c>
      <c r="K111" s="350"/>
      <c r="L111" s="413"/>
      <c r="M111" s="413"/>
      <c r="N111" s="413"/>
      <c r="O111" s="413"/>
      <c r="P111" s="413"/>
      <c r="Q111" s="413"/>
      <c r="R111" s="413"/>
      <c r="S111" s="413"/>
      <c r="T111" s="413"/>
      <c r="U111" s="413"/>
      <c r="V111" s="413"/>
      <c r="W111" s="413"/>
      <c r="X111" s="413"/>
      <c r="Y111" s="413"/>
      <c r="Z111" s="413"/>
      <c r="AA111" s="413"/>
      <c r="AB111" s="413"/>
      <c r="AC111" s="413"/>
      <c r="AD111" s="413"/>
      <c r="AE111" s="413"/>
      <c r="AF111" s="413"/>
      <c r="AG111" s="413"/>
    </row>
    <row r="112" spans="1:33" ht="19.5" customHeight="1">
      <c r="A112" s="413"/>
      <c r="B112" s="431" t="s">
        <v>368</v>
      </c>
      <c r="C112" s="839" t="s">
        <v>1115</v>
      </c>
      <c r="D112" s="756"/>
      <c r="E112" s="756"/>
      <c r="F112" s="756"/>
      <c r="G112" s="756"/>
      <c r="H112" s="756"/>
      <c r="I112" s="757"/>
      <c r="J112" s="507">
        <f>J72</f>
        <v>27.520000000000003</v>
      </c>
      <c r="K112" s="508"/>
      <c r="L112" s="413"/>
      <c r="M112" s="413"/>
      <c r="N112" s="413"/>
      <c r="O112" s="413"/>
      <c r="P112" s="413"/>
      <c r="Q112" s="413"/>
      <c r="R112" s="413"/>
      <c r="S112" s="413"/>
      <c r="T112" s="413"/>
      <c r="U112" s="413"/>
      <c r="V112" s="413"/>
      <c r="W112" s="413"/>
      <c r="X112" s="413"/>
      <c r="Y112" s="413"/>
      <c r="Z112" s="413"/>
      <c r="AA112" s="413"/>
      <c r="AB112" s="413"/>
      <c r="AC112" s="413"/>
      <c r="AD112" s="413"/>
      <c r="AE112" s="413"/>
      <c r="AF112" s="413"/>
      <c r="AG112" s="413"/>
    </row>
    <row r="113" spans="1:33" ht="19.5" customHeight="1">
      <c r="A113" s="413"/>
      <c r="B113" s="431" t="s">
        <v>376</v>
      </c>
      <c r="C113" s="839" t="s">
        <v>377</v>
      </c>
      <c r="D113" s="756"/>
      <c r="E113" s="756"/>
      <c r="F113" s="756"/>
      <c r="G113" s="756"/>
      <c r="H113" s="756"/>
      <c r="I113" s="757"/>
      <c r="J113" s="507">
        <f>J86</f>
        <v>99.330000000000013</v>
      </c>
      <c r="K113" s="508"/>
      <c r="L113" s="413"/>
      <c r="M113" s="413"/>
      <c r="N113" s="413"/>
      <c r="O113" s="413"/>
      <c r="P113" s="413"/>
      <c r="Q113" s="413"/>
      <c r="R113" s="413"/>
      <c r="S113" s="413"/>
      <c r="T113" s="413"/>
      <c r="U113" s="413"/>
      <c r="V113" s="413"/>
      <c r="W113" s="413"/>
      <c r="X113" s="413"/>
      <c r="Y113" s="413"/>
      <c r="Z113" s="413"/>
      <c r="AA113" s="413"/>
      <c r="AB113" s="413"/>
      <c r="AC113" s="413"/>
      <c r="AD113" s="413"/>
      <c r="AE113" s="413"/>
      <c r="AF113" s="413"/>
      <c r="AG113" s="413"/>
    </row>
    <row r="114" spans="1:33" ht="19.5" customHeight="1">
      <c r="A114" s="413"/>
      <c r="B114" s="431" t="s">
        <v>391</v>
      </c>
      <c r="C114" s="839" t="s">
        <v>392</v>
      </c>
      <c r="D114" s="756"/>
      <c r="E114" s="756"/>
      <c r="F114" s="756"/>
      <c r="G114" s="756"/>
      <c r="H114" s="756"/>
      <c r="I114" s="757"/>
      <c r="J114" s="507">
        <f>J106</f>
        <v>290.61999999999995</v>
      </c>
      <c r="K114" s="508"/>
      <c r="L114" s="413"/>
      <c r="M114" s="413"/>
      <c r="N114" s="413"/>
      <c r="O114" s="413"/>
      <c r="P114" s="413"/>
      <c r="Q114" s="413"/>
      <c r="R114" s="413"/>
      <c r="S114" s="413"/>
      <c r="T114" s="413"/>
      <c r="U114" s="413"/>
      <c r="V114" s="413"/>
      <c r="W114" s="413"/>
      <c r="X114" s="413"/>
      <c r="Y114" s="413"/>
      <c r="Z114" s="413"/>
      <c r="AA114" s="413"/>
      <c r="AB114" s="413"/>
      <c r="AC114" s="413"/>
      <c r="AD114" s="413"/>
      <c r="AE114" s="413"/>
      <c r="AF114" s="413"/>
      <c r="AG114" s="413"/>
    </row>
    <row r="115" spans="1:33" ht="14.25" customHeight="1">
      <c r="A115" s="413"/>
      <c r="B115" s="833" t="s">
        <v>373</v>
      </c>
      <c r="C115" s="756"/>
      <c r="D115" s="756"/>
      <c r="E115" s="756"/>
      <c r="F115" s="756"/>
      <c r="G115" s="756"/>
      <c r="H115" s="756"/>
      <c r="I115" s="757"/>
      <c r="J115" s="509">
        <f>SUM(J112+J113+J114)</f>
        <v>417.46999999999997</v>
      </c>
      <c r="K115" s="508"/>
      <c r="L115" s="413"/>
      <c r="M115" s="413"/>
      <c r="N115" s="413"/>
      <c r="O115" s="413"/>
      <c r="P115" s="413"/>
      <c r="Q115" s="413"/>
      <c r="R115" s="413"/>
      <c r="S115" s="413"/>
      <c r="T115" s="413"/>
      <c r="U115" s="413"/>
      <c r="V115" s="413"/>
      <c r="W115" s="413"/>
      <c r="X115" s="413"/>
      <c r="Y115" s="413"/>
      <c r="Z115" s="413"/>
      <c r="AA115" s="413"/>
      <c r="AB115" s="413"/>
      <c r="AC115" s="413"/>
      <c r="AD115" s="413"/>
      <c r="AE115" s="413"/>
      <c r="AF115" s="413"/>
      <c r="AG115" s="413"/>
    </row>
    <row r="116" spans="1:33" ht="14.25" customHeight="1">
      <c r="A116" s="413"/>
      <c r="B116" s="834"/>
      <c r="C116" s="756"/>
      <c r="D116" s="756"/>
      <c r="E116" s="756"/>
      <c r="F116" s="756"/>
      <c r="G116" s="756"/>
      <c r="H116" s="756"/>
      <c r="I116" s="756"/>
      <c r="J116" s="757"/>
      <c r="K116" s="510"/>
      <c r="L116" s="413"/>
      <c r="M116" s="413"/>
      <c r="N116" s="413"/>
      <c r="O116" s="413"/>
      <c r="P116" s="413"/>
      <c r="Q116" s="413"/>
      <c r="R116" s="413"/>
      <c r="S116" s="413"/>
      <c r="T116" s="413"/>
      <c r="U116" s="413"/>
      <c r="V116" s="413"/>
      <c r="W116" s="413"/>
      <c r="X116" s="413"/>
      <c r="Y116" s="413"/>
      <c r="Z116" s="413"/>
      <c r="AA116" s="413"/>
      <c r="AB116" s="413"/>
      <c r="AC116" s="413"/>
      <c r="AD116" s="413"/>
      <c r="AE116" s="413"/>
      <c r="AF116" s="413"/>
      <c r="AG116" s="413"/>
    </row>
    <row r="117" spans="1:33" ht="18.75" customHeight="1">
      <c r="A117" s="413"/>
      <c r="B117" s="918" t="s">
        <v>413</v>
      </c>
      <c r="C117" s="756"/>
      <c r="D117" s="756"/>
      <c r="E117" s="756"/>
      <c r="F117" s="756"/>
      <c r="G117" s="756"/>
      <c r="H117" s="756"/>
      <c r="I117" s="756"/>
      <c r="J117" s="757"/>
      <c r="K117" s="579"/>
      <c r="L117" s="413"/>
      <c r="M117" s="413"/>
      <c r="N117" s="413"/>
      <c r="O117" s="413"/>
      <c r="P117" s="413"/>
      <c r="Q117" s="413"/>
      <c r="R117" s="413"/>
      <c r="S117" s="413"/>
      <c r="T117" s="413"/>
      <c r="U117" s="413"/>
      <c r="V117" s="413"/>
      <c r="W117" s="413"/>
      <c r="X117" s="413"/>
      <c r="Y117" s="413"/>
      <c r="Z117" s="413"/>
      <c r="AA117" s="413"/>
      <c r="AB117" s="413"/>
      <c r="AC117" s="413"/>
      <c r="AD117" s="413"/>
      <c r="AE117" s="413"/>
      <c r="AF117" s="413"/>
      <c r="AG117" s="413"/>
    </row>
    <row r="118" spans="1:33" ht="15.75" customHeight="1">
      <c r="A118" s="413"/>
      <c r="B118" s="629">
        <v>3</v>
      </c>
      <c r="C118" s="919" t="s">
        <v>414</v>
      </c>
      <c r="D118" s="756"/>
      <c r="E118" s="756"/>
      <c r="F118" s="756"/>
      <c r="G118" s="756"/>
      <c r="H118" s="756"/>
      <c r="I118" s="757"/>
      <c r="J118" s="629" t="s">
        <v>370</v>
      </c>
      <c r="K118" s="580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  <c r="Y118" s="413"/>
      <c r="Z118" s="413"/>
      <c r="AA118" s="413"/>
      <c r="AB118" s="413"/>
      <c r="AC118" s="413"/>
      <c r="AD118" s="413"/>
      <c r="AE118" s="413"/>
      <c r="AF118" s="413"/>
      <c r="AG118" s="413"/>
    </row>
    <row r="119" spans="1:33" ht="40.5" customHeight="1">
      <c r="A119" s="413"/>
      <c r="B119" s="630" t="s">
        <v>264</v>
      </c>
      <c r="C119" s="791" t="s">
        <v>1116</v>
      </c>
      <c r="D119" s="756"/>
      <c r="E119" s="756"/>
      <c r="F119" s="756"/>
      <c r="G119" s="756"/>
      <c r="H119" s="756"/>
      <c r="I119" s="757"/>
      <c r="J119" s="622">
        <f>ROUND((($J$58/12)+($J$70/12)+(J58/12/12)+($J$71/12))*(30/30)*0.05,2)</f>
        <v>1.21</v>
      </c>
      <c r="K119" s="577"/>
      <c r="L119" s="413"/>
      <c r="M119" s="413"/>
      <c r="N119" s="413"/>
      <c r="O119" s="413"/>
      <c r="P119" s="413"/>
      <c r="Q119" s="413"/>
      <c r="R119" s="413"/>
      <c r="S119" s="413"/>
      <c r="T119" s="413"/>
      <c r="U119" s="413"/>
      <c r="V119" s="413"/>
      <c r="W119" s="413"/>
      <c r="X119" s="413"/>
      <c r="Y119" s="413"/>
      <c r="Z119" s="413"/>
      <c r="AA119" s="413"/>
      <c r="AB119" s="413"/>
      <c r="AC119" s="413"/>
      <c r="AD119" s="413"/>
      <c r="AE119" s="413"/>
      <c r="AF119" s="413"/>
      <c r="AG119" s="413"/>
    </row>
    <row r="120" spans="1:33" ht="15.75" customHeight="1">
      <c r="A120" s="413"/>
      <c r="B120" s="630" t="s">
        <v>265</v>
      </c>
      <c r="C120" s="926" t="s">
        <v>416</v>
      </c>
      <c r="D120" s="756"/>
      <c r="E120" s="756"/>
      <c r="F120" s="756"/>
      <c r="G120" s="756"/>
      <c r="H120" s="756"/>
      <c r="I120" s="757"/>
      <c r="J120" s="622">
        <f>ROUND($I$85*J119,2)</f>
        <v>0.1</v>
      </c>
      <c r="K120" s="577"/>
      <c r="L120" s="413"/>
      <c r="M120" s="413"/>
      <c r="N120" s="413"/>
      <c r="O120" s="413"/>
      <c r="P120" s="413"/>
      <c r="Q120" s="413"/>
      <c r="R120" s="413"/>
      <c r="S120" s="413"/>
      <c r="T120" s="413"/>
      <c r="U120" s="413"/>
      <c r="V120" s="413"/>
      <c r="W120" s="413"/>
      <c r="X120" s="413"/>
      <c r="Y120" s="413"/>
      <c r="Z120" s="413"/>
      <c r="AA120" s="413"/>
      <c r="AB120" s="413"/>
      <c r="AC120" s="413"/>
      <c r="AD120" s="413"/>
      <c r="AE120" s="413"/>
      <c r="AF120" s="413"/>
      <c r="AG120" s="413"/>
    </row>
    <row r="121" spans="1:33" ht="28.5" customHeight="1">
      <c r="A121" s="413"/>
      <c r="B121" s="630" t="s">
        <v>266</v>
      </c>
      <c r="C121" s="791" t="s">
        <v>1117</v>
      </c>
      <c r="D121" s="756"/>
      <c r="E121" s="756"/>
      <c r="F121" s="756"/>
      <c r="G121" s="756"/>
      <c r="H121" s="756"/>
      <c r="I121" s="757"/>
      <c r="J121" s="622">
        <f>ROUND(((7/30)/$I$11)*$J$58*1,2)</f>
        <v>2.83</v>
      </c>
      <c r="K121" s="577"/>
      <c r="L121" s="413"/>
      <c r="M121" s="413"/>
      <c r="N121" s="413"/>
      <c r="O121" s="413"/>
      <c r="P121" s="413"/>
      <c r="Q121" s="413"/>
      <c r="R121" s="413"/>
      <c r="S121" s="413"/>
      <c r="T121" s="413"/>
      <c r="U121" s="413"/>
      <c r="V121" s="413"/>
      <c r="W121" s="413"/>
      <c r="X121" s="413"/>
      <c r="Y121" s="413"/>
      <c r="Z121" s="413"/>
      <c r="AA121" s="413"/>
      <c r="AB121" s="413"/>
      <c r="AC121" s="413"/>
      <c r="AD121" s="413"/>
      <c r="AE121" s="413"/>
      <c r="AF121" s="413"/>
      <c r="AG121" s="413"/>
    </row>
    <row r="122" spans="1:33" ht="18.75" customHeight="1">
      <c r="A122" s="413"/>
      <c r="B122" s="630" t="s">
        <v>267</v>
      </c>
      <c r="C122" s="926" t="s">
        <v>418</v>
      </c>
      <c r="D122" s="756"/>
      <c r="E122" s="756"/>
      <c r="F122" s="756"/>
      <c r="G122" s="756"/>
      <c r="H122" s="756"/>
      <c r="I122" s="757"/>
      <c r="J122" s="622">
        <f>ROUND($I$86*J121,2)</f>
        <v>1.04</v>
      </c>
      <c r="K122" s="577"/>
      <c r="L122" s="413"/>
      <c r="M122" s="413"/>
      <c r="N122" s="413"/>
      <c r="O122" s="413"/>
      <c r="P122" s="413"/>
      <c r="Q122" s="413"/>
      <c r="R122" s="413"/>
      <c r="S122" s="413"/>
      <c r="T122" s="413"/>
      <c r="U122" s="413"/>
      <c r="V122" s="413"/>
      <c r="W122" s="413"/>
      <c r="X122" s="413"/>
      <c r="Y122" s="413"/>
      <c r="Z122" s="413"/>
      <c r="AA122" s="413"/>
      <c r="AB122" s="413"/>
      <c r="AC122" s="413"/>
      <c r="AD122" s="413"/>
      <c r="AE122" s="413"/>
      <c r="AF122" s="413"/>
      <c r="AG122" s="413"/>
    </row>
    <row r="123" spans="1:33" ht="32.25" customHeight="1">
      <c r="A123" s="413"/>
      <c r="B123" s="630" t="s">
        <v>268</v>
      </c>
      <c r="C123" s="791" t="s">
        <v>1118</v>
      </c>
      <c r="D123" s="756"/>
      <c r="E123" s="756"/>
      <c r="F123" s="756"/>
      <c r="G123" s="756"/>
      <c r="H123" s="757"/>
      <c r="I123" s="640">
        <v>0.04</v>
      </c>
      <c r="J123" s="622">
        <f>ROUND(J58*I123,2)</f>
        <v>9.6999999999999993</v>
      </c>
      <c r="K123" s="577"/>
      <c r="L123" s="413"/>
      <c r="M123" s="413"/>
      <c r="N123" s="413"/>
      <c r="O123" s="413"/>
      <c r="P123" s="413"/>
      <c r="Q123" s="413"/>
      <c r="R123" s="413"/>
      <c r="S123" s="413"/>
      <c r="T123" s="413"/>
      <c r="U123" s="413"/>
      <c r="V123" s="413"/>
      <c r="W123" s="413"/>
      <c r="X123" s="413"/>
      <c r="Y123" s="413"/>
      <c r="Z123" s="413"/>
      <c r="AA123" s="413"/>
      <c r="AB123" s="413"/>
      <c r="AC123" s="413"/>
      <c r="AD123" s="413"/>
      <c r="AE123" s="413"/>
      <c r="AF123" s="413"/>
      <c r="AG123" s="413"/>
    </row>
    <row r="124" spans="1:33" ht="9.75" customHeight="1">
      <c r="A124" s="413"/>
      <c r="B124" s="920" t="s">
        <v>420</v>
      </c>
      <c r="C124" s="756"/>
      <c r="D124" s="756"/>
      <c r="E124" s="756"/>
      <c r="F124" s="756"/>
      <c r="G124" s="756"/>
      <c r="H124" s="756"/>
      <c r="I124" s="757"/>
      <c r="J124" s="618">
        <f>SUM(J119:J123)</f>
        <v>14.879999999999999</v>
      </c>
      <c r="K124" s="577"/>
      <c r="L124" s="413"/>
      <c r="M124" s="413"/>
      <c r="N124" s="413"/>
      <c r="O124" s="413"/>
      <c r="P124" s="413"/>
      <c r="Q124" s="413"/>
      <c r="R124" s="413"/>
      <c r="S124" s="413"/>
      <c r="T124" s="413"/>
      <c r="U124" s="413"/>
      <c r="V124" s="413"/>
      <c r="W124" s="413"/>
      <c r="X124" s="413"/>
      <c r="Y124" s="413"/>
      <c r="Z124" s="413"/>
      <c r="AA124" s="413"/>
      <c r="AB124" s="413"/>
      <c r="AC124" s="413"/>
      <c r="AD124" s="413"/>
      <c r="AE124" s="413"/>
      <c r="AF124" s="413"/>
      <c r="AG124" s="413"/>
    </row>
    <row r="125" spans="1:33" ht="15.75" customHeight="1">
      <c r="A125" s="413"/>
      <c r="B125" s="941"/>
      <c r="C125" s="756"/>
      <c r="D125" s="756"/>
      <c r="E125" s="756"/>
      <c r="F125" s="756"/>
      <c r="G125" s="756"/>
      <c r="H125" s="756"/>
      <c r="I125" s="756"/>
      <c r="J125" s="757"/>
      <c r="K125" s="581"/>
      <c r="L125" s="413"/>
      <c r="M125" s="413"/>
      <c r="N125" s="413"/>
      <c r="O125" s="413"/>
      <c r="P125" s="413"/>
      <c r="Q125" s="413"/>
      <c r="R125" s="413"/>
      <c r="S125" s="413"/>
      <c r="T125" s="413"/>
      <c r="U125" s="413"/>
      <c r="V125" s="413"/>
      <c r="W125" s="413"/>
      <c r="X125" s="413"/>
      <c r="Y125" s="413"/>
      <c r="Z125" s="413"/>
      <c r="AA125" s="413"/>
      <c r="AB125" s="413"/>
      <c r="AC125" s="413"/>
      <c r="AD125" s="413"/>
      <c r="AE125" s="413"/>
      <c r="AF125" s="413"/>
      <c r="AG125" s="413"/>
    </row>
    <row r="126" spans="1:33" ht="17.25" customHeight="1">
      <c r="A126" s="413"/>
      <c r="B126" s="829" t="s">
        <v>421</v>
      </c>
      <c r="C126" s="756"/>
      <c r="D126" s="756"/>
      <c r="E126" s="756"/>
      <c r="F126" s="756"/>
      <c r="G126" s="756"/>
      <c r="H126" s="756"/>
      <c r="I126" s="756"/>
      <c r="J126" s="757"/>
      <c r="K126" s="511"/>
      <c r="L126" s="413"/>
      <c r="M126" s="413"/>
      <c r="N126" s="413"/>
      <c r="O126" s="413"/>
      <c r="P126" s="413"/>
      <c r="Q126" s="413"/>
      <c r="R126" s="413"/>
      <c r="S126" s="413"/>
      <c r="T126" s="413"/>
      <c r="U126" s="413"/>
      <c r="V126" s="413"/>
      <c r="W126" s="413"/>
      <c r="X126" s="413"/>
      <c r="Y126" s="413"/>
      <c r="Z126" s="413"/>
      <c r="AA126" s="413"/>
      <c r="AB126" s="413"/>
      <c r="AC126" s="413"/>
      <c r="AD126" s="413"/>
      <c r="AE126" s="413"/>
      <c r="AF126" s="413"/>
      <c r="AG126" s="413"/>
    </row>
    <row r="127" spans="1:33" ht="30" customHeight="1">
      <c r="A127" s="413"/>
      <c r="B127" s="832" t="s">
        <v>422</v>
      </c>
      <c r="C127" s="756"/>
      <c r="D127" s="756"/>
      <c r="E127" s="756"/>
      <c r="F127" s="756"/>
      <c r="G127" s="756"/>
      <c r="H127" s="756"/>
      <c r="I127" s="756"/>
      <c r="J127" s="757"/>
      <c r="K127" s="444"/>
      <c r="L127" s="413"/>
      <c r="M127" s="413"/>
      <c r="N127" s="413"/>
      <c r="O127" s="413"/>
      <c r="P127" s="413"/>
      <c r="Q127" s="413"/>
      <c r="R127" s="413"/>
      <c r="S127" s="413"/>
      <c r="T127" s="413"/>
      <c r="U127" s="413"/>
      <c r="V127" s="413"/>
      <c r="W127" s="413"/>
      <c r="X127" s="413"/>
      <c r="Y127" s="413"/>
      <c r="Z127" s="413"/>
      <c r="AA127" s="413"/>
      <c r="AB127" s="413"/>
      <c r="AC127" s="413"/>
      <c r="AD127" s="413"/>
      <c r="AE127" s="413"/>
      <c r="AF127" s="413"/>
      <c r="AG127" s="413"/>
    </row>
    <row r="128" spans="1:33" ht="58.5" customHeight="1">
      <c r="A128" s="413"/>
      <c r="B128" s="831" t="s">
        <v>1119</v>
      </c>
      <c r="C128" s="756"/>
      <c r="D128" s="756"/>
      <c r="E128" s="756"/>
      <c r="F128" s="756"/>
      <c r="G128" s="756"/>
      <c r="H128" s="756"/>
      <c r="I128" s="756"/>
      <c r="J128" s="757"/>
      <c r="K128" s="471"/>
      <c r="L128" s="413"/>
      <c r="M128" s="413"/>
      <c r="N128" s="413"/>
      <c r="O128" s="413"/>
      <c r="P128" s="413"/>
      <c r="Q128" s="413"/>
      <c r="R128" s="413"/>
      <c r="S128" s="413"/>
      <c r="T128" s="413"/>
      <c r="U128" s="413"/>
      <c r="V128" s="413"/>
      <c r="W128" s="413"/>
      <c r="X128" s="413"/>
      <c r="Y128" s="413"/>
      <c r="Z128" s="413"/>
      <c r="AA128" s="413"/>
      <c r="AB128" s="413"/>
      <c r="AC128" s="413"/>
      <c r="AD128" s="413"/>
      <c r="AE128" s="413"/>
      <c r="AF128" s="413"/>
      <c r="AG128" s="413"/>
    </row>
    <row r="129" spans="1:33" ht="36.75" customHeight="1">
      <c r="A129" s="413"/>
      <c r="B129" s="513" t="s">
        <v>424</v>
      </c>
      <c r="C129" s="514">
        <f>J58</f>
        <v>242.4</v>
      </c>
      <c r="D129" s="515" t="s">
        <v>425</v>
      </c>
      <c r="E129" s="513" t="s">
        <v>1120</v>
      </c>
      <c r="F129" s="514">
        <f>J115-J92-J97</f>
        <v>144.16999999999999</v>
      </c>
      <c r="G129" s="515" t="s">
        <v>425</v>
      </c>
      <c r="H129" s="513" t="s">
        <v>427</v>
      </c>
      <c r="I129" s="514">
        <f>J124</f>
        <v>14.879999999999999</v>
      </c>
      <c r="J129" s="516">
        <f>C129+F129+I129</f>
        <v>401.45</v>
      </c>
      <c r="K129" s="517"/>
      <c r="L129" s="413"/>
      <c r="M129" s="413"/>
      <c r="N129" s="413"/>
      <c r="O129" s="413"/>
      <c r="P129" s="413"/>
      <c r="Q129" s="413"/>
      <c r="R129" s="413"/>
      <c r="S129" s="413"/>
      <c r="T129" s="413"/>
      <c r="U129" s="413"/>
      <c r="V129" s="413"/>
      <c r="W129" s="413"/>
      <c r="X129" s="413"/>
      <c r="Y129" s="413"/>
      <c r="Z129" s="413"/>
      <c r="AA129" s="413"/>
      <c r="AB129" s="413"/>
      <c r="AC129" s="413"/>
      <c r="AD129" s="413"/>
      <c r="AE129" s="413"/>
      <c r="AF129" s="413"/>
      <c r="AG129" s="413"/>
    </row>
    <row r="130" spans="1:33" ht="14.25" customHeight="1">
      <c r="A130" s="413"/>
      <c r="B130" s="882"/>
      <c r="C130" s="756"/>
      <c r="D130" s="756"/>
      <c r="E130" s="756"/>
      <c r="F130" s="756"/>
      <c r="G130" s="756"/>
      <c r="H130" s="756"/>
      <c r="I130" s="756"/>
      <c r="J130" s="757"/>
      <c r="K130" s="518"/>
      <c r="L130" s="413"/>
      <c r="M130" s="413"/>
      <c r="N130" s="413"/>
      <c r="O130" s="413"/>
      <c r="P130" s="413"/>
      <c r="Q130" s="413"/>
      <c r="R130" s="413"/>
      <c r="S130" s="413"/>
      <c r="T130" s="413"/>
      <c r="U130" s="413"/>
      <c r="V130" s="413"/>
      <c r="W130" s="413"/>
      <c r="X130" s="413"/>
      <c r="Y130" s="413"/>
      <c r="Z130" s="413"/>
      <c r="AA130" s="413"/>
      <c r="AB130" s="413"/>
      <c r="AC130" s="413"/>
      <c r="AD130" s="413"/>
      <c r="AE130" s="413"/>
      <c r="AF130" s="413"/>
      <c r="AG130" s="413"/>
    </row>
    <row r="131" spans="1:33" ht="15.75" customHeight="1">
      <c r="A131" s="413"/>
      <c r="B131" s="881" t="s">
        <v>428</v>
      </c>
      <c r="C131" s="756"/>
      <c r="D131" s="756"/>
      <c r="E131" s="756"/>
      <c r="F131" s="756"/>
      <c r="G131" s="756"/>
      <c r="H131" s="756"/>
      <c r="I131" s="756"/>
      <c r="J131" s="757"/>
      <c r="K131" s="519"/>
      <c r="L131" s="413"/>
      <c r="M131" s="413"/>
      <c r="N131" s="413"/>
      <c r="O131" s="413"/>
      <c r="P131" s="413"/>
      <c r="Q131" s="413"/>
      <c r="R131" s="413"/>
      <c r="S131" s="413"/>
      <c r="T131" s="413"/>
      <c r="U131" s="413"/>
      <c r="V131" s="413"/>
      <c r="W131" s="413"/>
      <c r="X131" s="413"/>
      <c r="Y131" s="413"/>
      <c r="Z131" s="413"/>
      <c r="AA131" s="413"/>
      <c r="AB131" s="413"/>
      <c r="AC131" s="413"/>
      <c r="AD131" s="413"/>
      <c r="AE131" s="413"/>
      <c r="AF131" s="413"/>
      <c r="AG131" s="413"/>
    </row>
    <row r="132" spans="1:33" ht="17.25" customHeight="1">
      <c r="A132" s="413"/>
      <c r="B132" s="641" t="s">
        <v>429</v>
      </c>
      <c r="C132" s="919" t="s">
        <v>430</v>
      </c>
      <c r="D132" s="756"/>
      <c r="E132" s="756"/>
      <c r="F132" s="756"/>
      <c r="G132" s="756"/>
      <c r="H132" s="756"/>
      <c r="I132" s="757"/>
      <c r="J132" s="641" t="s">
        <v>370</v>
      </c>
      <c r="K132" s="582"/>
      <c r="L132" s="413"/>
      <c r="M132" s="413"/>
      <c r="N132" s="413"/>
      <c r="O132" s="413"/>
      <c r="P132" s="413"/>
      <c r="Q132" s="413"/>
      <c r="R132" s="413"/>
      <c r="S132" s="413"/>
      <c r="T132" s="413"/>
      <c r="U132" s="413"/>
      <c r="V132" s="413"/>
      <c r="W132" s="413"/>
      <c r="X132" s="413"/>
      <c r="Y132" s="413"/>
      <c r="Z132" s="413"/>
      <c r="AA132" s="413"/>
      <c r="AB132" s="413"/>
      <c r="AC132" s="413"/>
      <c r="AD132" s="413"/>
      <c r="AE132" s="413"/>
      <c r="AF132" s="413"/>
      <c r="AG132" s="413"/>
    </row>
    <row r="133" spans="1:33" ht="45.75" customHeight="1">
      <c r="A133" s="413"/>
      <c r="B133" s="630" t="s">
        <v>264</v>
      </c>
      <c r="C133" s="839" t="s">
        <v>1121</v>
      </c>
      <c r="D133" s="756"/>
      <c r="E133" s="756"/>
      <c r="F133" s="756"/>
      <c r="G133" s="756"/>
      <c r="H133" s="522">
        <v>9.0749999999999997E-2</v>
      </c>
      <c r="I133" s="473">
        <f>I86</f>
        <v>0.36800000000000005</v>
      </c>
      <c r="J133" s="622">
        <f>ROUND(H133*J58,2)*(1+I133)</f>
        <v>30.096000000000004</v>
      </c>
      <c r="K133" s="577"/>
      <c r="L133" s="413"/>
      <c r="M133" s="413"/>
      <c r="N133" s="413"/>
      <c r="O133" s="413"/>
      <c r="P133" s="413"/>
      <c r="Q133" s="413"/>
      <c r="R133" s="413"/>
      <c r="S133" s="413"/>
      <c r="T133" s="413"/>
      <c r="U133" s="413"/>
      <c r="V133" s="413"/>
      <c r="W133" s="413"/>
      <c r="X133" s="413"/>
      <c r="Y133" s="413"/>
      <c r="Z133" s="413"/>
      <c r="AA133" s="413"/>
      <c r="AB133" s="413"/>
      <c r="AC133" s="413"/>
      <c r="AD133" s="413"/>
      <c r="AE133" s="413"/>
      <c r="AF133" s="413"/>
      <c r="AG133" s="413"/>
    </row>
    <row r="134" spans="1:33" ht="17.25" customHeight="1">
      <c r="A134" s="413"/>
      <c r="B134" s="630" t="s">
        <v>265</v>
      </c>
      <c r="C134" s="791" t="s">
        <v>1122</v>
      </c>
      <c r="D134" s="756"/>
      <c r="E134" s="756"/>
      <c r="F134" s="756"/>
      <c r="G134" s="756"/>
      <c r="H134" s="756"/>
      <c r="I134" s="757"/>
      <c r="J134" s="622">
        <f>ROUND((1/30)/12*(J129),2)</f>
        <v>1.1200000000000001</v>
      </c>
      <c r="K134" s="577"/>
      <c r="L134" s="413"/>
      <c r="M134" s="413"/>
      <c r="N134" s="413"/>
      <c r="O134" s="413"/>
      <c r="P134" s="413"/>
      <c r="Q134" s="413"/>
      <c r="R134" s="413"/>
      <c r="S134" s="413"/>
      <c r="T134" s="413"/>
      <c r="U134" s="413"/>
      <c r="V134" s="413"/>
      <c r="W134" s="413"/>
      <c r="X134" s="413"/>
      <c r="Y134" s="413"/>
      <c r="Z134" s="413"/>
      <c r="AA134" s="413"/>
      <c r="AB134" s="413"/>
      <c r="AC134" s="413"/>
      <c r="AD134" s="413"/>
      <c r="AE134" s="413"/>
      <c r="AF134" s="413"/>
      <c r="AG134" s="413"/>
    </row>
    <row r="135" spans="1:33" ht="29.25" customHeight="1">
      <c r="A135" s="413"/>
      <c r="B135" s="630" t="s">
        <v>266</v>
      </c>
      <c r="C135" s="791" t="s">
        <v>1123</v>
      </c>
      <c r="D135" s="756"/>
      <c r="E135" s="756"/>
      <c r="F135" s="756"/>
      <c r="G135" s="756"/>
      <c r="H135" s="756"/>
      <c r="I135" s="757"/>
      <c r="J135" s="622">
        <f>ROUND((5/30)/12*0.015*(J129),2)</f>
        <v>0.08</v>
      </c>
      <c r="K135" s="577"/>
      <c r="L135" s="413"/>
      <c r="M135" s="413"/>
      <c r="N135" s="413"/>
      <c r="O135" s="413"/>
      <c r="P135" s="413"/>
      <c r="Q135" s="413"/>
      <c r="R135" s="413"/>
      <c r="S135" s="413"/>
      <c r="T135" s="413"/>
      <c r="U135" s="413"/>
      <c r="V135" s="413"/>
      <c r="W135" s="413"/>
      <c r="X135" s="413"/>
      <c r="Y135" s="413"/>
      <c r="Z135" s="413"/>
      <c r="AA135" s="413"/>
      <c r="AB135" s="413"/>
      <c r="AC135" s="413"/>
      <c r="AD135" s="413"/>
      <c r="AE135" s="413"/>
      <c r="AF135" s="413"/>
      <c r="AG135" s="413"/>
    </row>
    <row r="136" spans="1:33" ht="28.5" customHeight="1">
      <c r="A136" s="413"/>
      <c r="B136" s="630" t="s">
        <v>267</v>
      </c>
      <c r="C136" s="791" t="s">
        <v>1124</v>
      </c>
      <c r="D136" s="756"/>
      <c r="E136" s="756"/>
      <c r="F136" s="756"/>
      <c r="G136" s="756"/>
      <c r="H136" s="756"/>
      <c r="I136" s="757"/>
      <c r="J136" s="622">
        <f>ROUND(((15/30)/12)*0.0078*(J129),2)</f>
        <v>0.13</v>
      </c>
      <c r="K136" s="577"/>
      <c r="L136" s="413"/>
      <c r="M136" s="413"/>
      <c r="N136" s="413"/>
      <c r="O136" s="413"/>
      <c r="P136" s="413"/>
      <c r="Q136" s="413"/>
      <c r="R136" s="413"/>
      <c r="S136" s="413"/>
      <c r="T136" s="413"/>
      <c r="U136" s="413"/>
      <c r="V136" s="413"/>
      <c r="W136" s="413"/>
      <c r="X136" s="413"/>
      <c r="Y136" s="413"/>
      <c r="Z136" s="413"/>
      <c r="AA136" s="413"/>
      <c r="AB136" s="413"/>
      <c r="AC136" s="413"/>
      <c r="AD136" s="413"/>
      <c r="AE136" s="413"/>
      <c r="AF136" s="413"/>
      <c r="AG136" s="413"/>
    </row>
    <row r="137" spans="1:33" ht="30.75" customHeight="1">
      <c r="A137" s="413"/>
      <c r="B137" s="642" t="s">
        <v>268</v>
      </c>
      <c r="C137" s="883" t="s">
        <v>1125</v>
      </c>
      <c r="D137" s="756"/>
      <c r="E137" s="756"/>
      <c r="F137" s="756"/>
      <c r="G137" s="756"/>
      <c r="H137" s="756"/>
      <c r="I137" s="757"/>
      <c r="J137" s="643">
        <f>ROUND(((((C129+C129/3)+(I86)*(C129+C129/3))*(4/12))/12)*0.02,2) + ((J106 -J92-J97+ J124)*4/12)*0.02</f>
        <v>0.46466666666666639</v>
      </c>
      <c r="K137" s="583"/>
      <c r="L137" s="413"/>
      <c r="M137" s="413"/>
      <c r="N137" s="413"/>
      <c r="O137" s="413"/>
      <c r="P137" s="413"/>
      <c r="Q137" s="413"/>
      <c r="R137" s="413"/>
      <c r="S137" s="413"/>
      <c r="T137" s="413"/>
      <c r="U137" s="413"/>
      <c r="V137" s="413"/>
      <c r="W137" s="413"/>
      <c r="X137" s="413"/>
      <c r="Y137" s="413"/>
      <c r="Z137" s="413"/>
      <c r="AA137" s="413"/>
      <c r="AB137" s="413"/>
      <c r="AC137" s="413"/>
      <c r="AD137" s="413"/>
      <c r="AE137" s="413"/>
      <c r="AF137" s="413"/>
      <c r="AG137" s="413"/>
    </row>
    <row r="138" spans="1:33" ht="38.25" customHeight="1">
      <c r="A138" s="413"/>
      <c r="B138" s="630" t="s">
        <v>269</v>
      </c>
      <c r="C138" s="791" t="s">
        <v>1126</v>
      </c>
      <c r="D138" s="756"/>
      <c r="E138" s="756"/>
      <c r="F138" s="756"/>
      <c r="G138" s="756"/>
      <c r="H138" s="756"/>
      <c r="I138" s="757"/>
      <c r="J138" s="622">
        <f>ROUND(((3/30)/12)*(J129),2)</f>
        <v>3.35</v>
      </c>
      <c r="K138" s="577"/>
      <c r="L138" s="413"/>
      <c r="M138" s="413"/>
      <c r="N138" s="413"/>
      <c r="O138" s="413"/>
      <c r="P138" s="413"/>
      <c r="Q138" s="413"/>
      <c r="R138" s="413"/>
      <c r="S138" s="413"/>
      <c r="T138" s="413"/>
      <c r="U138" s="413"/>
      <c r="V138" s="413"/>
      <c r="W138" s="413"/>
      <c r="X138" s="413"/>
      <c r="Y138" s="413"/>
      <c r="Z138" s="413"/>
      <c r="AA138" s="413"/>
      <c r="AB138" s="413"/>
      <c r="AC138" s="413"/>
      <c r="AD138" s="413"/>
      <c r="AE138" s="413"/>
      <c r="AF138" s="413"/>
      <c r="AG138" s="413"/>
    </row>
    <row r="139" spans="1:33" ht="19.5" customHeight="1">
      <c r="A139" s="413"/>
      <c r="B139" s="920" t="s">
        <v>373</v>
      </c>
      <c r="C139" s="756"/>
      <c r="D139" s="756"/>
      <c r="E139" s="756"/>
      <c r="F139" s="756"/>
      <c r="G139" s="756"/>
      <c r="H139" s="756"/>
      <c r="I139" s="757"/>
      <c r="J139" s="618">
        <f>SUM(J133:J138)</f>
        <v>35.240666666666669</v>
      </c>
      <c r="K139" s="577"/>
      <c r="L139" s="413"/>
      <c r="M139" s="413"/>
      <c r="N139" s="413"/>
      <c r="O139" s="413"/>
      <c r="P139" s="413"/>
      <c r="Q139" s="413"/>
      <c r="R139" s="413"/>
      <c r="S139" s="413"/>
      <c r="T139" s="413"/>
      <c r="U139" s="413"/>
      <c r="V139" s="413"/>
      <c r="W139" s="413"/>
      <c r="X139" s="413"/>
      <c r="Y139" s="413"/>
      <c r="Z139" s="413"/>
      <c r="AA139" s="413"/>
      <c r="AB139" s="413"/>
      <c r="AC139" s="413"/>
      <c r="AD139" s="413"/>
      <c r="AE139" s="413"/>
      <c r="AF139" s="413"/>
      <c r="AG139" s="413"/>
    </row>
    <row r="140" spans="1:33" ht="12.75" customHeight="1">
      <c r="A140" s="413"/>
      <c r="B140" s="941"/>
      <c r="C140" s="756"/>
      <c r="D140" s="756"/>
      <c r="E140" s="756"/>
      <c r="F140" s="756"/>
      <c r="G140" s="756"/>
      <c r="H140" s="756"/>
      <c r="I140" s="756"/>
      <c r="J140" s="757"/>
      <c r="K140" s="581"/>
      <c r="L140" s="413"/>
      <c r="M140" s="413"/>
      <c r="N140" s="413"/>
      <c r="O140" s="413"/>
      <c r="P140" s="413"/>
      <c r="Q140" s="413"/>
      <c r="R140" s="413"/>
      <c r="S140" s="413"/>
      <c r="T140" s="413"/>
      <c r="U140" s="413"/>
      <c r="V140" s="413"/>
      <c r="W140" s="413"/>
      <c r="X140" s="413"/>
      <c r="Y140" s="413"/>
      <c r="Z140" s="413"/>
      <c r="AA140" s="413"/>
      <c r="AB140" s="413"/>
      <c r="AC140" s="413"/>
      <c r="AD140" s="413"/>
      <c r="AE140" s="413"/>
      <c r="AF140" s="413"/>
      <c r="AG140" s="413"/>
    </row>
    <row r="141" spans="1:33" ht="19.5" customHeight="1">
      <c r="A141" s="413"/>
      <c r="B141" s="928" t="s">
        <v>437</v>
      </c>
      <c r="C141" s="756"/>
      <c r="D141" s="756"/>
      <c r="E141" s="756"/>
      <c r="F141" s="756"/>
      <c r="G141" s="756"/>
      <c r="H141" s="756"/>
      <c r="I141" s="756"/>
      <c r="J141" s="757"/>
      <c r="K141" s="576"/>
      <c r="L141" s="413"/>
      <c r="M141" s="413"/>
      <c r="N141" s="413"/>
      <c r="O141" s="413"/>
      <c r="P141" s="413"/>
      <c r="Q141" s="413"/>
      <c r="R141" s="413"/>
      <c r="S141" s="413"/>
      <c r="T141" s="413"/>
      <c r="U141" s="413"/>
      <c r="V141" s="413"/>
      <c r="W141" s="413"/>
      <c r="X141" s="413"/>
      <c r="Y141" s="413"/>
      <c r="Z141" s="413"/>
      <c r="AA141" s="413"/>
      <c r="AB141" s="413"/>
      <c r="AC141" s="413"/>
      <c r="AD141" s="413"/>
      <c r="AE141" s="413"/>
      <c r="AF141" s="413"/>
      <c r="AG141" s="413"/>
    </row>
    <row r="142" spans="1:33" ht="19.5" customHeight="1">
      <c r="A142" s="413"/>
      <c r="B142" s="644" t="s">
        <v>438</v>
      </c>
      <c r="C142" s="923" t="s">
        <v>439</v>
      </c>
      <c r="D142" s="756"/>
      <c r="E142" s="756"/>
      <c r="F142" s="756"/>
      <c r="G142" s="756"/>
      <c r="H142" s="756"/>
      <c r="I142" s="757"/>
      <c r="J142" s="645" t="s">
        <v>370</v>
      </c>
      <c r="K142" s="584"/>
      <c r="L142" s="413"/>
      <c r="M142" s="413"/>
      <c r="N142" s="413"/>
      <c r="O142" s="413"/>
      <c r="P142" s="413"/>
      <c r="Q142" s="413"/>
      <c r="R142" s="413"/>
      <c r="S142" s="413"/>
      <c r="T142" s="413"/>
      <c r="U142" s="413"/>
      <c r="V142" s="413"/>
      <c r="W142" s="413"/>
      <c r="X142" s="413"/>
      <c r="Y142" s="413"/>
      <c r="Z142" s="413"/>
      <c r="AA142" s="413"/>
      <c r="AB142" s="413"/>
      <c r="AC142" s="413"/>
      <c r="AD142" s="413"/>
      <c r="AE142" s="413"/>
      <c r="AF142" s="413"/>
      <c r="AG142" s="413"/>
    </row>
    <row r="143" spans="1:33" ht="19.5" customHeight="1">
      <c r="A143" s="413"/>
      <c r="B143" s="646" t="s">
        <v>264</v>
      </c>
      <c r="C143" s="924" t="s">
        <v>440</v>
      </c>
      <c r="D143" s="756"/>
      <c r="E143" s="756"/>
      <c r="F143" s="756"/>
      <c r="G143" s="756"/>
      <c r="H143" s="756"/>
      <c r="I143" s="757"/>
      <c r="J143" s="647">
        <v>0</v>
      </c>
      <c r="K143" s="585"/>
      <c r="L143" s="413"/>
      <c r="M143" s="413"/>
      <c r="N143" s="413"/>
      <c r="O143" s="413"/>
      <c r="P143" s="413"/>
      <c r="Q143" s="413"/>
      <c r="R143" s="413"/>
      <c r="S143" s="413"/>
      <c r="T143" s="413"/>
      <c r="U143" s="413"/>
      <c r="V143" s="413"/>
      <c r="W143" s="413"/>
      <c r="X143" s="413"/>
      <c r="Y143" s="413"/>
      <c r="Z143" s="413"/>
      <c r="AA143" s="413"/>
      <c r="AB143" s="413"/>
      <c r="AC143" s="413"/>
      <c r="AD143" s="413"/>
      <c r="AE143" s="413"/>
      <c r="AF143" s="413"/>
      <c r="AG143" s="413"/>
    </row>
    <row r="144" spans="1:33" ht="19.5" customHeight="1">
      <c r="A144" s="413"/>
      <c r="B144" s="933" t="s">
        <v>373</v>
      </c>
      <c r="C144" s="756"/>
      <c r="D144" s="756"/>
      <c r="E144" s="756"/>
      <c r="F144" s="756"/>
      <c r="G144" s="756"/>
      <c r="H144" s="756"/>
      <c r="I144" s="757"/>
      <c r="J144" s="648">
        <v>0</v>
      </c>
      <c r="K144" s="585"/>
      <c r="L144" s="413"/>
      <c r="M144" s="413"/>
      <c r="N144" s="413"/>
      <c r="O144" s="413"/>
      <c r="P144" s="413"/>
      <c r="Q144" s="413"/>
      <c r="R144" s="413"/>
      <c r="S144" s="413"/>
      <c r="T144" s="413"/>
      <c r="U144" s="413"/>
      <c r="V144" s="413"/>
      <c r="W144" s="413"/>
      <c r="X144" s="413"/>
      <c r="Y144" s="413"/>
      <c r="Z144" s="413"/>
      <c r="AA144" s="413"/>
      <c r="AB144" s="413"/>
      <c r="AC144" s="413"/>
      <c r="AD144" s="413"/>
      <c r="AE144" s="413"/>
      <c r="AF144" s="413"/>
      <c r="AG144" s="413"/>
    </row>
    <row r="145" spans="1:33" ht="12" customHeight="1">
      <c r="A145" s="413"/>
      <c r="B145" s="925"/>
      <c r="C145" s="756"/>
      <c r="D145" s="756"/>
      <c r="E145" s="756"/>
      <c r="F145" s="756"/>
      <c r="G145" s="756"/>
      <c r="H145" s="756"/>
      <c r="I145" s="756"/>
      <c r="J145" s="757"/>
      <c r="K145" s="586"/>
      <c r="L145" s="413"/>
      <c r="M145" s="413"/>
      <c r="N145" s="413"/>
      <c r="O145" s="413"/>
      <c r="P145" s="413"/>
      <c r="Q145" s="413"/>
      <c r="R145" s="413"/>
      <c r="S145" s="413"/>
      <c r="T145" s="413"/>
      <c r="U145" s="413"/>
      <c r="V145" s="413"/>
      <c r="W145" s="413"/>
      <c r="X145" s="413"/>
      <c r="Y145" s="413"/>
      <c r="Z145" s="413"/>
      <c r="AA145" s="413"/>
      <c r="AB145" s="413"/>
      <c r="AC145" s="413"/>
      <c r="AD145" s="413"/>
      <c r="AE145" s="413"/>
      <c r="AF145" s="413"/>
      <c r="AG145" s="413"/>
    </row>
    <row r="146" spans="1:33" ht="19.5" customHeight="1">
      <c r="A146" s="413"/>
      <c r="B146" s="930" t="s">
        <v>441</v>
      </c>
      <c r="C146" s="756"/>
      <c r="D146" s="756"/>
      <c r="E146" s="756"/>
      <c r="F146" s="756"/>
      <c r="G146" s="756"/>
      <c r="H146" s="756"/>
      <c r="I146" s="756"/>
      <c r="J146" s="757"/>
      <c r="K146" s="575"/>
      <c r="L146" s="413"/>
      <c r="M146" s="413"/>
      <c r="N146" s="413"/>
      <c r="O146" s="413"/>
      <c r="P146" s="413"/>
      <c r="Q146" s="413"/>
      <c r="R146" s="413"/>
      <c r="S146" s="413"/>
      <c r="T146" s="413"/>
      <c r="U146" s="413"/>
      <c r="V146" s="413"/>
      <c r="W146" s="413"/>
      <c r="X146" s="413"/>
      <c r="Y146" s="413"/>
      <c r="Z146" s="413"/>
      <c r="AA146" s="413"/>
      <c r="AB146" s="413"/>
      <c r="AC146" s="413"/>
      <c r="AD146" s="413"/>
      <c r="AE146" s="413"/>
      <c r="AF146" s="413"/>
      <c r="AG146" s="413"/>
    </row>
    <row r="147" spans="1:33" ht="19.5" customHeight="1">
      <c r="A147" s="413"/>
      <c r="B147" s="482">
        <v>4</v>
      </c>
      <c r="C147" s="923" t="s">
        <v>442</v>
      </c>
      <c r="D147" s="756"/>
      <c r="E147" s="756"/>
      <c r="F147" s="756"/>
      <c r="G147" s="756"/>
      <c r="H147" s="756"/>
      <c r="I147" s="757"/>
      <c r="J147" s="645" t="s">
        <v>370</v>
      </c>
      <c r="K147" s="584"/>
      <c r="L147" s="413"/>
      <c r="M147" s="413"/>
      <c r="N147" s="413"/>
      <c r="O147" s="413"/>
      <c r="P147" s="413"/>
      <c r="Q147" s="413"/>
      <c r="R147" s="413"/>
      <c r="S147" s="413"/>
      <c r="T147" s="413"/>
      <c r="U147" s="413"/>
      <c r="V147" s="413"/>
      <c r="W147" s="413"/>
      <c r="X147" s="413"/>
      <c r="Y147" s="413"/>
      <c r="Z147" s="413"/>
      <c r="AA147" s="413"/>
      <c r="AB147" s="413"/>
      <c r="AC147" s="413"/>
      <c r="AD147" s="413"/>
      <c r="AE147" s="413"/>
      <c r="AF147" s="413"/>
      <c r="AG147" s="413"/>
    </row>
    <row r="148" spans="1:33" ht="15.75" customHeight="1">
      <c r="A148" s="413"/>
      <c r="B148" s="431" t="s">
        <v>429</v>
      </c>
      <c r="C148" s="924" t="s">
        <v>430</v>
      </c>
      <c r="D148" s="756"/>
      <c r="E148" s="756"/>
      <c r="F148" s="756"/>
      <c r="G148" s="756"/>
      <c r="H148" s="756"/>
      <c r="I148" s="757"/>
      <c r="J148" s="647">
        <f>J139</f>
        <v>35.240666666666669</v>
      </c>
      <c r="K148" s="585"/>
      <c r="L148" s="413"/>
      <c r="M148" s="413"/>
      <c r="N148" s="413"/>
      <c r="O148" s="413"/>
      <c r="P148" s="413"/>
      <c r="Q148" s="413"/>
      <c r="R148" s="413"/>
      <c r="S148" s="413"/>
      <c r="T148" s="413"/>
      <c r="U148" s="413"/>
      <c r="V148" s="413"/>
      <c r="W148" s="413"/>
      <c r="X148" s="413"/>
      <c r="Y148" s="413"/>
      <c r="Z148" s="413"/>
      <c r="AA148" s="413"/>
      <c r="AB148" s="413"/>
      <c r="AC148" s="413"/>
      <c r="AD148" s="413"/>
      <c r="AE148" s="413"/>
      <c r="AF148" s="413"/>
      <c r="AG148" s="413"/>
    </row>
    <row r="149" spans="1:33" ht="16.5" customHeight="1">
      <c r="A149" s="413"/>
      <c r="B149" s="431" t="s">
        <v>443</v>
      </c>
      <c r="C149" s="924" t="s">
        <v>439</v>
      </c>
      <c r="D149" s="756"/>
      <c r="E149" s="756"/>
      <c r="F149" s="756"/>
      <c r="G149" s="756"/>
      <c r="H149" s="756"/>
      <c r="I149" s="757"/>
      <c r="J149" s="647">
        <f>J144</f>
        <v>0</v>
      </c>
      <c r="K149" s="585"/>
      <c r="L149" s="413"/>
      <c r="M149" s="413"/>
      <c r="N149" s="413"/>
      <c r="O149" s="413"/>
      <c r="P149" s="413"/>
      <c r="Q149" s="413"/>
      <c r="R149" s="413"/>
      <c r="S149" s="413"/>
      <c r="T149" s="413"/>
      <c r="U149" s="413"/>
      <c r="V149" s="413"/>
      <c r="W149" s="413"/>
      <c r="X149" s="413"/>
      <c r="Y149" s="413"/>
      <c r="Z149" s="413"/>
      <c r="AA149" s="413"/>
      <c r="AB149" s="413"/>
      <c r="AC149" s="413"/>
      <c r="AD149" s="413"/>
      <c r="AE149" s="413"/>
      <c r="AF149" s="413"/>
      <c r="AG149" s="413"/>
    </row>
    <row r="150" spans="1:33" ht="24" customHeight="1">
      <c r="A150" s="413"/>
      <c r="B150" s="833" t="s">
        <v>373</v>
      </c>
      <c r="C150" s="756"/>
      <c r="D150" s="756"/>
      <c r="E150" s="756"/>
      <c r="F150" s="756"/>
      <c r="G150" s="756"/>
      <c r="H150" s="756"/>
      <c r="I150" s="757"/>
      <c r="J150" s="648">
        <f>SUM(J148+J149)</f>
        <v>35.240666666666669</v>
      </c>
      <c r="K150" s="585"/>
      <c r="L150" s="413"/>
      <c r="M150" s="413"/>
      <c r="N150" s="413"/>
      <c r="O150" s="413"/>
      <c r="P150" s="413"/>
      <c r="Q150" s="413"/>
      <c r="R150" s="413"/>
      <c r="S150" s="413"/>
      <c r="T150" s="413"/>
      <c r="U150" s="413"/>
      <c r="V150" s="413"/>
      <c r="W150" s="413"/>
      <c r="X150" s="413"/>
      <c r="Y150" s="413"/>
      <c r="Z150" s="413"/>
      <c r="AA150" s="413"/>
      <c r="AB150" s="413"/>
      <c r="AC150" s="413"/>
      <c r="AD150" s="413"/>
      <c r="AE150" s="413"/>
      <c r="AF150" s="413"/>
      <c r="AG150" s="413"/>
    </row>
    <row r="151" spans="1:33" ht="11.25" customHeight="1">
      <c r="A151" s="413"/>
      <c r="B151" s="925"/>
      <c r="C151" s="756"/>
      <c r="D151" s="756"/>
      <c r="E151" s="756"/>
      <c r="F151" s="756"/>
      <c r="G151" s="756"/>
      <c r="H151" s="756"/>
      <c r="I151" s="756"/>
      <c r="J151" s="757"/>
      <c r="K151" s="586"/>
      <c r="L151" s="413"/>
      <c r="M151" s="413"/>
      <c r="N151" s="413"/>
      <c r="O151" s="413"/>
      <c r="P151" s="413"/>
      <c r="Q151" s="413"/>
      <c r="R151" s="413"/>
      <c r="S151" s="413"/>
      <c r="T151" s="413"/>
      <c r="U151" s="413"/>
      <c r="V151" s="413"/>
      <c r="W151" s="413"/>
      <c r="X151" s="413"/>
      <c r="Y151" s="413"/>
      <c r="Z151" s="413"/>
      <c r="AA151" s="413"/>
      <c r="AB151" s="413"/>
      <c r="AC151" s="413"/>
      <c r="AD151" s="413"/>
      <c r="AE151" s="413"/>
      <c r="AF151" s="413"/>
      <c r="AG151" s="413"/>
    </row>
    <row r="152" spans="1:33" ht="15.75" customHeight="1">
      <c r="A152" s="413"/>
      <c r="B152" s="829" t="s">
        <v>444</v>
      </c>
      <c r="C152" s="756"/>
      <c r="D152" s="756"/>
      <c r="E152" s="756"/>
      <c r="F152" s="756"/>
      <c r="G152" s="756"/>
      <c r="H152" s="756"/>
      <c r="I152" s="756"/>
      <c r="J152" s="757"/>
      <c r="K152" s="511"/>
      <c r="L152" s="413"/>
      <c r="M152" s="413"/>
      <c r="N152" s="413"/>
      <c r="O152" s="413"/>
      <c r="P152" s="413"/>
      <c r="Q152" s="413"/>
      <c r="R152" s="413"/>
      <c r="S152" s="413"/>
      <c r="T152" s="413"/>
      <c r="U152" s="413"/>
      <c r="V152" s="413"/>
      <c r="W152" s="413"/>
      <c r="X152" s="413"/>
      <c r="Y152" s="413"/>
      <c r="Z152" s="413"/>
      <c r="AA152" s="413"/>
      <c r="AB152" s="413"/>
      <c r="AC152" s="413"/>
      <c r="AD152" s="413"/>
      <c r="AE152" s="413"/>
      <c r="AF152" s="413"/>
      <c r="AG152" s="413"/>
    </row>
    <row r="153" spans="1:33" ht="15.75" customHeight="1">
      <c r="A153" s="413"/>
      <c r="B153" s="629">
        <v>3</v>
      </c>
      <c r="C153" s="835" t="s">
        <v>445</v>
      </c>
      <c r="D153" s="756"/>
      <c r="E153" s="756"/>
      <c r="F153" s="756"/>
      <c r="G153" s="756"/>
      <c r="H153" s="756"/>
      <c r="I153" s="757"/>
      <c r="J153" s="629" t="s">
        <v>370</v>
      </c>
      <c r="K153" s="580"/>
      <c r="L153" s="413"/>
      <c r="M153" s="413"/>
      <c r="N153" s="413"/>
      <c r="O153" s="413"/>
      <c r="P153" s="413"/>
      <c r="Q153" s="413"/>
      <c r="R153" s="413"/>
      <c r="S153" s="413"/>
      <c r="T153" s="413"/>
      <c r="U153" s="413"/>
      <c r="V153" s="413"/>
      <c r="W153" s="413"/>
      <c r="X153" s="413"/>
      <c r="Y153" s="413"/>
      <c r="Z153" s="413"/>
      <c r="AA153" s="413"/>
      <c r="AB153" s="413"/>
      <c r="AC153" s="413"/>
      <c r="AD153" s="413"/>
      <c r="AE153" s="413"/>
      <c r="AF153" s="413"/>
      <c r="AG153" s="413"/>
    </row>
    <row r="154" spans="1:33" ht="20.25" customHeight="1">
      <c r="A154" s="413"/>
      <c r="B154" s="630" t="s">
        <v>264</v>
      </c>
      <c r="C154" s="791" t="s">
        <v>547</v>
      </c>
      <c r="D154" s="756"/>
      <c r="E154" s="756"/>
      <c r="F154" s="756"/>
      <c r="G154" s="756"/>
      <c r="H154" s="756"/>
      <c r="I154" s="757"/>
      <c r="J154" s="622">
        <f>'Uniformes - EPIs_TODOS'!G16</f>
        <v>0</v>
      </c>
      <c r="K154" s="577"/>
      <c r="L154" s="413"/>
      <c r="M154" s="413"/>
      <c r="N154" s="413"/>
      <c r="O154" s="413"/>
      <c r="P154" s="413"/>
      <c r="Q154" s="413"/>
      <c r="R154" s="413"/>
      <c r="S154" s="413"/>
      <c r="T154" s="413"/>
      <c r="U154" s="413"/>
      <c r="V154" s="413"/>
      <c r="W154" s="413"/>
      <c r="X154" s="413"/>
      <c r="Y154" s="413"/>
      <c r="Z154" s="413"/>
      <c r="AA154" s="413"/>
      <c r="AB154" s="413"/>
      <c r="AC154" s="413"/>
      <c r="AD154" s="413"/>
      <c r="AE154" s="413"/>
      <c r="AF154" s="413"/>
      <c r="AG154" s="413"/>
    </row>
    <row r="155" spans="1:33" ht="15.75" customHeight="1">
      <c r="A155" s="413"/>
      <c r="B155" s="630" t="s">
        <v>265</v>
      </c>
      <c r="C155" s="791" t="s">
        <v>548</v>
      </c>
      <c r="D155" s="756"/>
      <c r="E155" s="756"/>
      <c r="F155" s="756"/>
      <c r="G155" s="756"/>
      <c r="H155" s="756"/>
      <c r="I155" s="757"/>
      <c r="J155" s="484">
        <v>0</v>
      </c>
      <c r="K155" s="478"/>
      <c r="L155" s="413"/>
      <c r="M155" s="413"/>
      <c r="N155" s="413"/>
      <c r="O155" s="413"/>
      <c r="P155" s="413"/>
      <c r="Q155" s="413"/>
      <c r="R155" s="413"/>
      <c r="S155" s="413"/>
      <c r="T155" s="413"/>
      <c r="U155" s="413"/>
      <c r="V155" s="413"/>
      <c r="W155" s="413"/>
      <c r="X155" s="413"/>
      <c r="Y155" s="413"/>
      <c r="Z155" s="413"/>
      <c r="AA155" s="413"/>
      <c r="AB155" s="413"/>
      <c r="AC155" s="413"/>
      <c r="AD155" s="413"/>
      <c r="AE155" s="413"/>
      <c r="AF155" s="413"/>
      <c r="AG155" s="413"/>
    </row>
    <row r="156" spans="1:33" ht="15.75" customHeight="1">
      <c r="A156" s="413"/>
      <c r="B156" s="630" t="s">
        <v>266</v>
      </c>
      <c r="C156" s="791" t="s">
        <v>408</v>
      </c>
      <c r="D156" s="756"/>
      <c r="E156" s="756"/>
      <c r="F156" s="756"/>
      <c r="G156" s="756"/>
      <c r="H156" s="756"/>
      <c r="I156" s="757"/>
      <c r="J156" s="484" t="s">
        <v>448</v>
      </c>
      <c r="K156" s="478"/>
      <c r="L156" s="413"/>
      <c r="M156" s="413"/>
      <c r="N156" s="413"/>
      <c r="O156" s="413"/>
      <c r="P156" s="413"/>
      <c r="Q156" s="413"/>
      <c r="R156" s="413"/>
      <c r="S156" s="413"/>
      <c r="T156" s="413"/>
      <c r="U156" s="413"/>
      <c r="V156" s="413"/>
      <c r="W156" s="413"/>
      <c r="X156" s="413"/>
      <c r="Y156" s="413"/>
      <c r="Z156" s="413"/>
      <c r="AA156" s="413"/>
      <c r="AB156" s="413"/>
      <c r="AC156" s="413"/>
      <c r="AD156" s="413"/>
      <c r="AE156" s="413"/>
      <c r="AF156" s="413"/>
      <c r="AG156" s="413"/>
    </row>
    <row r="157" spans="1:33" ht="19.5" customHeight="1">
      <c r="A157" s="413"/>
      <c r="B157" s="920" t="s">
        <v>449</v>
      </c>
      <c r="C157" s="756"/>
      <c r="D157" s="756"/>
      <c r="E157" s="756"/>
      <c r="F157" s="756"/>
      <c r="G157" s="756"/>
      <c r="H157" s="756"/>
      <c r="I157" s="757"/>
      <c r="J157" s="477">
        <f>ROUND(SUM(J154:J156),2)</f>
        <v>0</v>
      </c>
      <c r="K157" s="478"/>
      <c r="L157" s="413"/>
      <c r="M157" s="413"/>
      <c r="N157" s="413"/>
      <c r="O157" s="413"/>
      <c r="P157" s="413"/>
      <c r="Q157" s="413"/>
      <c r="R157" s="413"/>
      <c r="S157" s="413"/>
      <c r="T157" s="413"/>
      <c r="U157" s="413"/>
      <c r="V157" s="413"/>
      <c r="W157" s="413"/>
      <c r="X157" s="413"/>
      <c r="Y157" s="413"/>
      <c r="Z157" s="413"/>
      <c r="AA157" s="413"/>
      <c r="AB157" s="413"/>
      <c r="AC157" s="413"/>
      <c r="AD157" s="413"/>
      <c r="AE157" s="413"/>
      <c r="AF157" s="413"/>
      <c r="AG157" s="413"/>
    </row>
    <row r="158" spans="1:33" ht="9" customHeight="1">
      <c r="A158" s="413"/>
      <c r="B158" s="921"/>
      <c r="C158" s="756"/>
      <c r="D158" s="756"/>
      <c r="E158" s="756"/>
      <c r="F158" s="756"/>
      <c r="G158" s="756"/>
      <c r="H158" s="756"/>
      <c r="I158" s="756"/>
      <c r="J158" s="757"/>
      <c r="K158" s="587"/>
      <c r="L158" s="413"/>
      <c r="M158" s="413"/>
      <c r="N158" s="413"/>
      <c r="O158" s="413"/>
      <c r="P158" s="413"/>
      <c r="Q158" s="413"/>
      <c r="R158" s="413"/>
      <c r="S158" s="413"/>
      <c r="T158" s="413"/>
      <c r="U158" s="413"/>
      <c r="V158" s="413"/>
      <c r="W158" s="413"/>
      <c r="X158" s="413"/>
      <c r="Y158" s="413"/>
      <c r="Z158" s="413"/>
      <c r="AA158" s="413"/>
      <c r="AB158" s="413"/>
      <c r="AC158" s="413"/>
      <c r="AD158" s="413"/>
      <c r="AE158" s="413"/>
      <c r="AF158" s="413"/>
      <c r="AG158" s="413"/>
    </row>
    <row r="159" spans="1:33" ht="27.75" customHeight="1">
      <c r="A159" s="413"/>
      <c r="B159" s="922" t="s">
        <v>450</v>
      </c>
      <c r="C159" s="756"/>
      <c r="D159" s="756"/>
      <c r="E159" s="756"/>
      <c r="F159" s="756"/>
      <c r="G159" s="756"/>
      <c r="H159" s="756"/>
      <c r="I159" s="756"/>
      <c r="J159" s="757"/>
      <c r="K159" s="588"/>
      <c r="L159" s="413"/>
      <c r="M159" s="413"/>
      <c r="N159" s="413"/>
      <c r="O159" s="413"/>
      <c r="P159" s="413"/>
      <c r="Q159" s="413"/>
      <c r="R159" s="413"/>
      <c r="S159" s="413"/>
      <c r="T159" s="413"/>
      <c r="U159" s="413"/>
      <c r="V159" s="413"/>
      <c r="W159" s="413"/>
      <c r="X159" s="413"/>
      <c r="Y159" s="413"/>
      <c r="Z159" s="413"/>
      <c r="AA159" s="413"/>
      <c r="AB159" s="413"/>
      <c r="AC159" s="413"/>
      <c r="AD159" s="413"/>
      <c r="AE159" s="413"/>
      <c r="AF159" s="413"/>
      <c r="AG159" s="413"/>
    </row>
    <row r="160" spans="1:33" ht="11.25" customHeight="1">
      <c r="A160" s="413"/>
      <c r="B160" s="649"/>
      <c r="C160" s="650"/>
      <c r="D160" s="650"/>
      <c r="E160" s="650"/>
      <c r="F160" s="650"/>
      <c r="G160" s="650"/>
      <c r="H160" s="650"/>
      <c r="I160" s="650"/>
      <c r="J160" s="651"/>
      <c r="K160" s="250"/>
      <c r="L160" s="413"/>
      <c r="M160" s="413"/>
      <c r="N160" s="413"/>
      <c r="O160" s="413"/>
      <c r="P160" s="413"/>
      <c r="Q160" s="413"/>
      <c r="R160" s="413"/>
      <c r="S160" s="413"/>
      <c r="T160" s="413"/>
      <c r="U160" s="413"/>
      <c r="V160" s="413"/>
      <c r="W160" s="413"/>
      <c r="X160" s="413"/>
      <c r="Y160" s="413"/>
      <c r="Z160" s="413"/>
      <c r="AA160" s="413"/>
      <c r="AB160" s="413"/>
      <c r="AC160" s="413"/>
      <c r="AD160" s="413"/>
      <c r="AE160" s="413"/>
      <c r="AF160" s="413"/>
      <c r="AG160" s="413"/>
    </row>
    <row r="161" spans="1:33" ht="24" customHeight="1">
      <c r="A161" s="413"/>
      <c r="B161" s="918" t="s">
        <v>451</v>
      </c>
      <c r="C161" s="756"/>
      <c r="D161" s="756"/>
      <c r="E161" s="756"/>
      <c r="F161" s="756"/>
      <c r="G161" s="756"/>
      <c r="H161" s="756"/>
      <c r="I161" s="756"/>
      <c r="J161" s="757"/>
      <c r="K161" s="579"/>
      <c r="L161" s="413"/>
      <c r="M161" s="413"/>
      <c r="N161" s="413"/>
      <c r="O161" s="413"/>
      <c r="P161" s="413"/>
      <c r="Q161" s="413"/>
      <c r="R161" s="413"/>
      <c r="S161" s="413"/>
      <c r="T161" s="413"/>
      <c r="U161" s="413"/>
      <c r="V161" s="413"/>
      <c r="W161" s="413"/>
      <c r="X161" s="413"/>
      <c r="Y161" s="413"/>
      <c r="Z161" s="413"/>
      <c r="AA161" s="413"/>
      <c r="AB161" s="413"/>
      <c r="AC161" s="413"/>
      <c r="AD161" s="413"/>
      <c r="AE161" s="413"/>
      <c r="AF161" s="413"/>
      <c r="AG161" s="413"/>
    </row>
    <row r="162" spans="1:33" ht="24" customHeight="1">
      <c r="A162" s="413"/>
      <c r="B162" s="629">
        <v>6</v>
      </c>
      <c r="C162" s="919" t="s">
        <v>452</v>
      </c>
      <c r="D162" s="756"/>
      <c r="E162" s="756"/>
      <c r="F162" s="756"/>
      <c r="G162" s="756"/>
      <c r="H162" s="757"/>
      <c r="I162" s="506" t="s">
        <v>340</v>
      </c>
      <c r="J162" s="534" t="s">
        <v>378</v>
      </c>
      <c r="K162" s="535"/>
      <c r="L162" s="413"/>
      <c r="M162" s="413"/>
      <c r="N162" s="413"/>
      <c r="O162" s="413"/>
      <c r="P162" s="413"/>
      <c r="Q162" s="413"/>
      <c r="R162" s="413"/>
      <c r="S162" s="413"/>
      <c r="T162" s="413"/>
      <c r="U162" s="413"/>
      <c r="V162" s="413"/>
      <c r="W162" s="413"/>
      <c r="X162" s="413"/>
      <c r="Y162" s="413"/>
      <c r="Z162" s="413"/>
      <c r="AA162" s="413"/>
      <c r="AB162" s="413"/>
      <c r="AC162" s="413"/>
      <c r="AD162" s="413"/>
      <c r="AE162" s="413"/>
      <c r="AF162" s="413"/>
      <c r="AG162" s="413"/>
    </row>
    <row r="163" spans="1:33" ht="56.25" customHeight="1">
      <c r="A163" s="413"/>
      <c r="B163" s="850" t="s">
        <v>453</v>
      </c>
      <c r="C163" s="756"/>
      <c r="D163" s="756"/>
      <c r="E163" s="756"/>
      <c r="F163" s="756"/>
      <c r="G163" s="756"/>
      <c r="H163" s="757"/>
      <c r="I163" s="652" t="s">
        <v>311</v>
      </c>
      <c r="J163" s="653">
        <f>SUM(J63+J115+J124+J150+J157)</f>
        <v>709.9906666666667</v>
      </c>
      <c r="K163" s="589"/>
      <c r="L163" s="413"/>
      <c r="M163" s="413"/>
      <c r="N163" s="413"/>
      <c r="O163" s="413"/>
      <c r="P163" s="413"/>
      <c r="Q163" s="413"/>
      <c r="R163" s="413"/>
      <c r="S163" s="413"/>
      <c r="T163" s="413"/>
      <c r="U163" s="413"/>
      <c r="V163" s="413"/>
      <c r="W163" s="413"/>
      <c r="X163" s="413"/>
      <c r="Y163" s="413"/>
      <c r="Z163" s="413"/>
      <c r="AA163" s="413"/>
      <c r="AB163" s="413"/>
      <c r="AC163" s="413"/>
      <c r="AD163" s="413"/>
      <c r="AE163" s="413"/>
      <c r="AF163" s="413"/>
      <c r="AG163" s="413"/>
    </row>
    <row r="164" spans="1:33" ht="23.25" customHeight="1">
      <c r="A164" s="413"/>
      <c r="B164" s="630" t="s">
        <v>264</v>
      </c>
      <c r="C164" s="940" t="s">
        <v>454</v>
      </c>
      <c r="D164" s="756"/>
      <c r="E164" s="756"/>
      <c r="F164" s="756"/>
      <c r="G164" s="756"/>
      <c r="H164" s="757"/>
      <c r="I164" s="621">
        <f>'1-ABA-DE-CARREGAMENTO'!N85</f>
        <v>0.06</v>
      </c>
      <c r="J164" s="622">
        <f>ROUND(I164*J163,2)</f>
        <v>42.6</v>
      </c>
      <c r="K164" s="577"/>
      <c r="L164" s="413"/>
      <c r="M164" s="413"/>
      <c r="N164" s="413"/>
      <c r="O164" s="413"/>
      <c r="P164" s="413"/>
      <c r="Q164" s="413"/>
      <c r="R164" s="413"/>
      <c r="S164" s="413"/>
      <c r="T164" s="413"/>
      <c r="U164" s="413"/>
      <c r="V164" s="413"/>
      <c r="W164" s="413"/>
      <c r="X164" s="413"/>
      <c r="Y164" s="413"/>
      <c r="Z164" s="413"/>
      <c r="AA164" s="413"/>
      <c r="AB164" s="413"/>
      <c r="AC164" s="413"/>
      <c r="AD164" s="413"/>
      <c r="AE164" s="413"/>
      <c r="AF164" s="413"/>
      <c r="AG164" s="413"/>
    </row>
    <row r="165" spans="1:33" ht="50.25" customHeight="1">
      <c r="A165" s="413"/>
      <c r="B165" s="850" t="s">
        <v>455</v>
      </c>
      <c r="C165" s="756"/>
      <c r="D165" s="756"/>
      <c r="E165" s="756"/>
      <c r="F165" s="756"/>
      <c r="G165" s="756"/>
      <c r="H165" s="757"/>
      <c r="I165" s="654" t="s">
        <v>311</v>
      </c>
      <c r="J165" s="653">
        <f>SUM(J63+J115+J124+J150+J157+J164)</f>
        <v>752.59066666666672</v>
      </c>
      <c r="K165" s="589"/>
      <c r="L165" s="413"/>
      <c r="M165" s="413"/>
      <c r="N165" s="413"/>
      <c r="O165" s="413"/>
      <c r="P165" s="413"/>
      <c r="Q165" s="413"/>
      <c r="R165" s="413"/>
      <c r="S165" s="413"/>
      <c r="T165" s="413"/>
      <c r="U165" s="413"/>
      <c r="V165" s="413"/>
      <c r="W165" s="413"/>
      <c r="X165" s="413"/>
      <c r="Y165" s="413"/>
      <c r="Z165" s="413"/>
      <c r="AA165" s="413"/>
      <c r="AB165" s="413"/>
      <c r="AC165" s="413"/>
      <c r="AD165" s="413"/>
      <c r="AE165" s="413"/>
      <c r="AF165" s="413"/>
      <c r="AG165" s="413"/>
    </row>
    <row r="166" spans="1:33" ht="19.5" customHeight="1">
      <c r="A166" s="413"/>
      <c r="B166" s="630" t="s">
        <v>265</v>
      </c>
      <c r="C166" s="940" t="s">
        <v>237</v>
      </c>
      <c r="D166" s="756"/>
      <c r="E166" s="756"/>
      <c r="F166" s="756"/>
      <c r="G166" s="756"/>
      <c r="H166" s="757"/>
      <c r="I166" s="621">
        <f>'1-ABA-DE-CARREGAMENTO'!N86</f>
        <v>0.06</v>
      </c>
      <c r="J166" s="622">
        <f>ROUND(I166*J165,2)</f>
        <v>45.16</v>
      </c>
      <c r="K166" s="577"/>
      <c r="L166" s="413"/>
      <c r="M166" s="413"/>
      <c r="N166" s="413"/>
      <c r="O166" s="413"/>
      <c r="P166" s="413"/>
      <c r="Q166" s="413"/>
      <c r="R166" s="413"/>
      <c r="S166" s="413"/>
      <c r="T166" s="413"/>
      <c r="U166" s="413"/>
      <c r="V166" s="413"/>
      <c r="W166" s="413"/>
      <c r="X166" s="413"/>
      <c r="Y166" s="413"/>
      <c r="Z166" s="413"/>
      <c r="AA166" s="413"/>
      <c r="AB166" s="413"/>
      <c r="AC166" s="413"/>
      <c r="AD166" s="413"/>
      <c r="AE166" s="413"/>
      <c r="AF166" s="413"/>
      <c r="AG166" s="413"/>
    </row>
    <row r="167" spans="1:33" ht="51.75" customHeight="1">
      <c r="A167" s="413"/>
      <c r="B167" s="850" t="s">
        <v>456</v>
      </c>
      <c r="C167" s="756"/>
      <c r="D167" s="756"/>
      <c r="E167" s="756"/>
      <c r="F167" s="756"/>
      <c r="G167" s="756"/>
      <c r="H167" s="757"/>
      <c r="I167" s="654" t="s">
        <v>311</v>
      </c>
      <c r="J167" s="653">
        <f>SUM(J163+J164+J166)</f>
        <v>797.75066666666669</v>
      </c>
      <c r="K167" s="589"/>
      <c r="L167" s="413"/>
      <c r="M167" s="413"/>
      <c r="N167" s="413"/>
      <c r="O167" s="413"/>
      <c r="P167" s="413"/>
      <c r="Q167" s="413"/>
      <c r="R167" s="413"/>
      <c r="S167" s="413"/>
      <c r="T167" s="413"/>
      <c r="U167" s="413"/>
      <c r="V167" s="413"/>
      <c r="W167" s="413"/>
      <c r="X167" s="413"/>
      <c r="Y167" s="413"/>
      <c r="Z167" s="413"/>
      <c r="AA167" s="413"/>
      <c r="AB167" s="413"/>
      <c r="AC167" s="413"/>
      <c r="AD167" s="413"/>
      <c r="AE167" s="413"/>
      <c r="AF167" s="413"/>
      <c r="AG167" s="413"/>
    </row>
    <row r="168" spans="1:33" ht="18.75" customHeight="1">
      <c r="A168" s="413"/>
      <c r="B168" s="655" t="s">
        <v>266</v>
      </c>
      <c r="C168" s="918" t="s">
        <v>457</v>
      </c>
      <c r="D168" s="756"/>
      <c r="E168" s="756"/>
      <c r="F168" s="756"/>
      <c r="G168" s="756"/>
      <c r="H168" s="757"/>
      <c r="I168" s="609" t="s">
        <v>311</v>
      </c>
      <c r="J168" s="612" t="s">
        <v>311</v>
      </c>
      <c r="K168" s="573"/>
      <c r="L168" s="413"/>
      <c r="M168" s="413"/>
      <c r="N168" s="413"/>
      <c r="O168" s="413"/>
      <c r="P168" s="413"/>
      <c r="Q168" s="413"/>
      <c r="R168" s="413"/>
      <c r="S168" s="413"/>
      <c r="T168" s="413"/>
      <c r="U168" s="413"/>
      <c r="V168" s="413"/>
      <c r="W168" s="413"/>
      <c r="X168" s="413"/>
      <c r="Y168" s="413"/>
      <c r="Z168" s="413"/>
      <c r="AA168" s="413"/>
      <c r="AB168" s="413"/>
      <c r="AC168" s="413"/>
      <c r="AD168" s="413"/>
      <c r="AE168" s="413"/>
      <c r="AF168" s="413"/>
      <c r="AG168" s="413"/>
    </row>
    <row r="169" spans="1:33" ht="18" customHeight="1">
      <c r="A169" s="413"/>
      <c r="B169" s="630"/>
      <c r="C169" s="926" t="s">
        <v>458</v>
      </c>
      <c r="D169" s="756"/>
      <c r="E169" s="756"/>
      <c r="F169" s="756"/>
      <c r="G169" s="756"/>
      <c r="H169" s="757"/>
      <c r="I169" s="609" t="s">
        <v>311</v>
      </c>
      <c r="J169" s="612" t="s">
        <v>311</v>
      </c>
      <c r="K169" s="573"/>
      <c r="L169" s="413"/>
      <c r="M169" s="413"/>
      <c r="N169" s="413"/>
      <c r="O169" s="413"/>
      <c r="P169" s="413"/>
      <c r="Q169" s="413"/>
      <c r="R169" s="413"/>
      <c r="S169" s="413"/>
      <c r="T169" s="413"/>
      <c r="U169" s="413"/>
      <c r="V169" s="413"/>
      <c r="W169" s="413"/>
      <c r="X169" s="413"/>
      <c r="Y169" s="413"/>
      <c r="Z169" s="413"/>
      <c r="AA169" s="413"/>
      <c r="AB169" s="413"/>
      <c r="AC169" s="413"/>
      <c r="AD169" s="413"/>
      <c r="AE169" s="413"/>
      <c r="AF169" s="413"/>
      <c r="AG169" s="413"/>
    </row>
    <row r="170" spans="1:33" ht="21" customHeight="1">
      <c r="A170" s="413"/>
      <c r="B170" s="630"/>
      <c r="C170" s="817" t="s">
        <v>1127</v>
      </c>
      <c r="D170" s="756"/>
      <c r="E170" s="756"/>
      <c r="F170" s="756"/>
      <c r="G170" s="756"/>
      <c r="H170" s="757"/>
      <c r="I170" s="455">
        <f>'1-ABA-DE-CARREGAMENTO'!E28</f>
        <v>1.6500000000000001E-2</v>
      </c>
      <c r="J170" s="656">
        <f t="shared" ref="J170:J171" si="1">ROUND(($J$167/(1-$I$179))*I170,2)</f>
        <v>15</v>
      </c>
      <c r="K170" s="590"/>
      <c r="L170" s="413"/>
      <c r="M170" s="413"/>
      <c r="N170" s="413"/>
      <c r="O170" s="413"/>
      <c r="P170" s="413"/>
      <c r="Q170" s="413"/>
      <c r="R170" s="413"/>
      <c r="S170" s="413"/>
      <c r="T170" s="413"/>
      <c r="U170" s="413"/>
      <c r="V170" s="413"/>
      <c r="W170" s="413"/>
      <c r="X170" s="413"/>
      <c r="Y170" s="413"/>
      <c r="Z170" s="413"/>
      <c r="AA170" s="413"/>
      <c r="AB170" s="413"/>
      <c r="AC170" s="413"/>
      <c r="AD170" s="413"/>
      <c r="AE170" s="413"/>
      <c r="AF170" s="413"/>
      <c r="AG170" s="413"/>
    </row>
    <row r="171" spans="1:33" ht="21" customHeight="1">
      <c r="A171" s="413"/>
      <c r="B171" s="630"/>
      <c r="C171" s="817" t="s">
        <v>1128</v>
      </c>
      <c r="D171" s="756"/>
      <c r="E171" s="756"/>
      <c r="F171" s="756"/>
      <c r="G171" s="756"/>
      <c r="H171" s="757"/>
      <c r="I171" s="455">
        <f>'1-ABA-DE-CARREGAMENTO'!F28</f>
        <v>7.5999999999999998E-2</v>
      </c>
      <c r="J171" s="656">
        <f t="shared" si="1"/>
        <v>69.09</v>
      </c>
      <c r="K171" s="590"/>
      <c r="L171" s="413"/>
      <c r="M171" s="413"/>
      <c r="N171" s="413"/>
      <c r="O171" s="413"/>
      <c r="P171" s="413"/>
      <c r="Q171" s="413"/>
      <c r="R171" s="413"/>
      <c r="S171" s="413"/>
      <c r="T171" s="413"/>
      <c r="U171" s="413"/>
      <c r="V171" s="413"/>
      <c r="W171" s="413"/>
      <c r="X171" s="413"/>
      <c r="Y171" s="413"/>
      <c r="Z171" s="413"/>
      <c r="AA171" s="413"/>
      <c r="AB171" s="413"/>
      <c r="AC171" s="413"/>
      <c r="AD171" s="413"/>
      <c r="AE171" s="413"/>
      <c r="AF171" s="413"/>
      <c r="AG171" s="413"/>
    </row>
    <row r="172" spans="1:33" ht="24" customHeight="1">
      <c r="A172" s="413"/>
      <c r="B172" s="630"/>
      <c r="C172" s="791" t="s">
        <v>1129</v>
      </c>
      <c r="D172" s="756"/>
      <c r="E172" s="756"/>
      <c r="F172" s="756"/>
      <c r="G172" s="756"/>
      <c r="H172" s="757"/>
      <c r="I172" s="539" t="s">
        <v>311</v>
      </c>
      <c r="J172" s="612" t="s">
        <v>311</v>
      </c>
      <c r="K172" s="573"/>
      <c r="L172" s="413"/>
      <c r="M172" s="413"/>
      <c r="N172" s="413"/>
      <c r="O172" s="413"/>
      <c r="P172" s="413"/>
      <c r="Q172" s="413"/>
      <c r="R172" s="413"/>
      <c r="S172" s="413"/>
      <c r="T172" s="413"/>
      <c r="U172" s="413"/>
      <c r="V172" s="413"/>
      <c r="W172" s="413"/>
      <c r="X172" s="413"/>
      <c r="Y172" s="413"/>
      <c r="Z172" s="413"/>
      <c r="AA172" s="413"/>
      <c r="AB172" s="413"/>
      <c r="AC172" s="413"/>
      <c r="AD172" s="413"/>
      <c r="AE172" s="413"/>
      <c r="AF172" s="413"/>
      <c r="AG172" s="413"/>
    </row>
    <row r="173" spans="1:33" ht="24" customHeight="1">
      <c r="A173" s="413"/>
      <c r="B173" s="630"/>
      <c r="C173" s="791" t="s">
        <v>1130</v>
      </c>
      <c r="D173" s="756"/>
      <c r="E173" s="756"/>
      <c r="F173" s="756"/>
      <c r="G173" s="756"/>
      <c r="H173" s="757"/>
      <c r="I173" s="539" t="s">
        <v>311</v>
      </c>
      <c r="J173" s="612" t="s">
        <v>311</v>
      </c>
      <c r="K173" s="573"/>
      <c r="L173" s="413"/>
      <c r="M173" s="413"/>
      <c r="N173" s="413"/>
      <c r="O173" s="413"/>
      <c r="P173" s="413"/>
      <c r="Q173" s="413"/>
      <c r="R173" s="413"/>
      <c r="S173" s="413"/>
      <c r="T173" s="413"/>
      <c r="U173" s="413"/>
      <c r="V173" s="413"/>
      <c r="W173" s="413"/>
      <c r="X173" s="413"/>
      <c r="Y173" s="413"/>
      <c r="Z173" s="413"/>
      <c r="AA173" s="413"/>
      <c r="AB173" s="413"/>
      <c r="AC173" s="413"/>
      <c r="AD173" s="413"/>
      <c r="AE173" s="413"/>
      <c r="AF173" s="413"/>
      <c r="AG173" s="413"/>
    </row>
    <row r="174" spans="1:33" ht="15.75" customHeight="1">
      <c r="A174" s="413"/>
      <c r="B174" s="630"/>
      <c r="C174" s="791" t="s">
        <v>463</v>
      </c>
      <c r="D174" s="756"/>
      <c r="E174" s="756"/>
      <c r="F174" s="756"/>
      <c r="G174" s="756"/>
      <c r="H174" s="756"/>
      <c r="I174" s="542" t="s">
        <v>311</v>
      </c>
      <c r="J174" s="657" t="s">
        <v>311</v>
      </c>
      <c r="K174" s="591"/>
      <c r="L174" s="413"/>
      <c r="M174" s="413"/>
      <c r="N174" s="413"/>
      <c r="O174" s="413"/>
      <c r="P174" s="413"/>
      <c r="Q174" s="413"/>
      <c r="R174" s="413"/>
      <c r="S174" s="413"/>
      <c r="T174" s="413"/>
      <c r="U174" s="413"/>
      <c r="V174" s="413"/>
      <c r="W174" s="413"/>
      <c r="X174" s="413"/>
      <c r="Y174" s="413"/>
      <c r="Z174" s="413"/>
      <c r="AA174" s="413"/>
      <c r="AB174" s="413"/>
      <c r="AC174" s="413"/>
      <c r="AD174" s="413"/>
      <c r="AE174" s="413"/>
      <c r="AF174" s="413"/>
      <c r="AG174" s="413"/>
    </row>
    <row r="175" spans="1:33" ht="15.75" customHeight="1">
      <c r="A175" s="413"/>
      <c r="B175" s="630"/>
      <c r="C175" s="791" t="s">
        <v>464</v>
      </c>
      <c r="D175" s="756"/>
      <c r="E175" s="756"/>
      <c r="F175" s="756"/>
      <c r="G175" s="756"/>
      <c r="H175" s="756"/>
      <c r="I175" s="542" t="s">
        <v>311</v>
      </c>
      <c r="J175" s="657" t="s">
        <v>311</v>
      </c>
      <c r="K175" s="591"/>
      <c r="L175" s="413"/>
      <c r="M175" s="413"/>
      <c r="N175" s="413"/>
      <c r="O175" s="413"/>
      <c r="P175" s="413"/>
      <c r="Q175" s="413"/>
      <c r="R175" s="413"/>
      <c r="S175" s="413"/>
      <c r="T175" s="413"/>
      <c r="U175" s="413"/>
      <c r="V175" s="413"/>
      <c r="W175" s="413"/>
      <c r="X175" s="413"/>
      <c r="Y175" s="413"/>
      <c r="Z175" s="413"/>
      <c r="AA175" s="413"/>
      <c r="AB175" s="413"/>
      <c r="AC175" s="413"/>
      <c r="AD175" s="413"/>
      <c r="AE175" s="413"/>
      <c r="AF175" s="413"/>
      <c r="AG175" s="413"/>
    </row>
    <row r="176" spans="1:33" ht="15.75" customHeight="1">
      <c r="A176" s="413"/>
      <c r="B176" s="630"/>
      <c r="C176" s="791" t="s">
        <v>1131</v>
      </c>
      <c r="D176" s="756"/>
      <c r="E176" s="756"/>
      <c r="F176" s="756"/>
      <c r="G176" s="756"/>
      <c r="H176" s="757"/>
      <c r="I176" s="483">
        <f>'1-ABA-DE-CARREGAMENTO'!D87</f>
        <v>0.03</v>
      </c>
      <c r="J176" s="656">
        <f>ROUND(($J$167/(1-$I$179))*I176,2)</f>
        <v>27.27</v>
      </c>
      <c r="K176" s="590"/>
      <c r="L176" s="413"/>
      <c r="M176" s="413"/>
      <c r="N176" s="413"/>
      <c r="O176" s="413"/>
      <c r="P176" s="413"/>
      <c r="Q176" s="413"/>
      <c r="R176" s="413"/>
      <c r="S176" s="413"/>
      <c r="T176" s="413"/>
      <c r="U176" s="413"/>
      <c r="V176" s="413"/>
      <c r="W176" s="413"/>
      <c r="X176" s="413"/>
      <c r="Y176" s="413"/>
      <c r="Z176" s="413"/>
      <c r="AA176" s="413"/>
      <c r="AB176" s="413"/>
      <c r="AC176" s="413"/>
      <c r="AD176" s="413"/>
      <c r="AE176" s="413"/>
      <c r="AF176" s="413"/>
      <c r="AG176" s="413"/>
    </row>
    <row r="177" spans="1:33" ht="15.75" customHeight="1">
      <c r="A177" s="413"/>
      <c r="B177" s="920" t="s">
        <v>420</v>
      </c>
      <c r="C177" s="756"/>
      <c r="D177" s="756"/>
      <c r="E177" s="756"/>
      <c r="F177" s="756"/>
      <c r="G177" s="756"/>
      <c r="H177" s="756"/>
      <c r="I177" s="757"/>
      <c r="J177" s="618">
        <f>SUM(J164+J166+J170+J171+J176)</f>
        <v>199.12</v>
      </c>
      <c r="K177" s="577"/>
      <c r="L177" s="413"/>
      <c r="M177" s="413"/>
      <c r="N177" s="413"/>
      <c r="O177" s="413"/>
      <c r="P177" s="413"/>
      <c r="Q177" s="413"/>
      <c r="R177" s="413"/>
      <c r="S177" s="413"/>
      <c r="T177" s="413"/>
      <c r="U177" s="413"/>
      <c r="V177" s="413"/>
      <c r="W177" s="413"/>
      <c r="X177" s="413"/>
      <c r="Y177" s="413"/>
      <c r="Z177" s="413"/>
      <c r="AA177" s="413"/>
      <c r="AB177" s="413"/>
      <c r="AC177" s="413"/>
      <c r="AD177" s="413"/>
      <c r="AE177" s="413"/>
      <c r="AF177" s="413"/>
      <c r="AG177" s="413"/>
    </row>
    <row r="178" spans="1:33" ht="9" customHeight="1">
      <c r="A178" s="413"/>
      <c r="B178" s="941"/>
      <c r="C178" s="756"/>
      <c r="D178" s="756"/>
      <c r="E178" s="756"/>
      <c r="F178" s="756"/>
      <c r="G178" s="756"/>
      <c r="H178" s="756"/>
      <c r="I178" s="756"/>
      <c r="J178" s="757"/>
      <c r="K178" s="581"/>
      <c r="L178" s="413"/>
      <c r="M178" s="413"/>
      <c r="N178" s="413"/>
      <c r="O178" s="413"/>
      <c r="P178" s="413"/>
      <c r="Q178" s="413"/>
      <c r="R178" s="413"/>
      <c r="S178" s="413"/>
      <c r="T178" s="413"/>
      <c r="U178" s="413"/>
      <c r="V178" s="413"/>
      <c r="W178" s="413"/>
      <c r="X178" s="413"/>
      <c r="Y178" s="413"/>
      <c r="Z178" s="413"/>
      <c r="AA178" s="413"/>
      <c r="AB178" s="413"/>
      <c r="AC178" s="413"/>
      <c r="AD178" s="413"/>
      <c r="AE178" s="413"/>
      <c r="AF178" s="413"/>
      <c r="AG178" s="413"/>
    </row>
    <row r="179" spans="1:33" ht="15.75" customHeight="1">
      <c r="A179" s="413"/>
      <c r="B179" s="820" t="s">
        <v>466</v>
      </c>
      <c r="C179" s="756"/>
      <c r="D179" s="756"/>
      <c r="E179" s="756"/>
      <c r="F179" s="756"/>
      <c r="G179" s="756"/>
      <c r="H179" s="757"/>
      <c r="I179" s="658">
        <f t="shared" ref="I179:J179" si="2">SUM(I170:I176)</f>
        <v>0.1225</v>
      </c>
      <c r="J179" s="653">
        <f t="shared" si="2"/>
        <v>111.36</v>
      </c>
      <c r="K179" s="589"/>
      <c r="L179" s="413"/>
      <c r="M179" s="413"/>
      <c r="N179" s="413"/>
      <c r="O179" s="413"/>
      <c r="P179" s="413"/>
      <c r="Q179" s="413"/>
      <c r="R179" s="413"/>
      <c r="S179" s="413"/>
      <c r="T179" s="413"/>
      <c r="U179" s="413"/>
      <c r="V179" s="413"/>
      <c r="W179" s="413"/>
      <c r="X179" s="413"/>
      <c r="Y179" s="413"/>
      <c r="Z179" s="413"/>
      <c r="AA179" s="413"/>
      <c r="AB179" s="413"/>
      <c r="AC179" s="413"/>
      <c r="AD179" s="413"/>
      <c r="AE179" s="413"/>
      <c r="AF179" s="413"/>
      <c r="AG179" s="413"/>
    </row>
    <row r="180" spans="1:33" ht="15.75" customHeight="1">
      <c r="A180" s="413"/>
      <c r="B180" s="942" t="s">
        <v>467</v>
      </c>
      <c r="C180" s="754"/>
      <c r="D180" s="943" t="s">
        <v>468</v>
      </c>
      <c r="E180" s="754"/>
      <c r="F180" s="754"/>
      <c r="G180" s="754"/>
      <c r="H180" s="754"/>
      <c r="I180" s="754"/>
      <c r="J180" s="801"/>
      <c r="K180" s="592"/>
      <c r="L180" s="413"/>
      <c r="M180" s="413"/>
      <c r="N180" s="413"/>
      <c r="O180" s="413"/>
      <c r="P180" s="413"/>
      <c r="Q180" s="413"/>
      <c r="R180" s="413"/>
      <c r="S180" s="413"/>
      <c r="T180" s="413"/>
      <c r="U180" s="413"/>
      <c r="V180" s="413"/>
      <c r="W180" s="413"/>
      <c r="X180" s="413"/>
      <c r="Y180" s="413"/>
      <c r="Z180" s="413"/>
      <c r="AA180" s="413"/>
      <c r="AB180" s="413"/>
      <c r="AC180" s="413"/>
      <c r="AD180" s="413"/>
      <c r="AE180" s="413"/>
      <c r="AF180" s="413"/>
      <c r="AG180" s="413"/>
    </row>
    <row r="181" spans="1:33" ht="15.75" customHeight="1">
      <c r="A181" s="413"/>
      <c r="B181" s="822"/>
      <c r="C181" s="754"/>
      <c r="D181" s="944" t="s">
        <v>469</v>
      </c>
      <c r="E181" s="754"/>
      <c r="F181" s="754"/>
      <c r="G181" s="754"/>
      <c r="H181" s="754"/>
      <c r="I181" s="754"/>
      <c r="J181" s="801"/>
      <c r="K181" s="593"/>
      <c r="L181" s="413"/>
      <c r="M181" s="413"/>
      <c r="N181" s="413"/>
      <c r="O181" s="413"/>
      <c r="P181" s="413"/>
      <c r="Q181" s="413"/>
      <c r="R181" s="413"/>
      <c r="S181" s="413"/>
      <c r="T181" s="413"/>
      <c r="U181" s="413"/>
      <c r="V181" s="413"/>
      <c r="W181" s="413"/>
      <c r="X181" s="413"/>
      <c r="Y181" s="413"/>
      <c r="Z181" s="413"/>
      <c r="AA181" s="413"/>
      <c r="AB181" s="413"/>
      <c r="AC181" s="413"/>
      <c r="AD181" s="413"/>
      <c r="AE181" s="413"/>
      <c r="AF181" s="413"/>
      <c r="AG181" s="413"/>
    </row>
    <row r="182" spans="1:33" ht="15.75" customHeight="1">
      <c r="A182" s="413"/>
      <c r="B182" s="823"/>
      <c r="C182" s="806"/>
      <c r="D182" s="945" t="s">
        <v>470</v>
      </c>
      <c r="E182" s="806"/>
      <c r="F182" s="806"/>
      <c r="G182" s="806"/>
      <c r="H182" s="806"/>
      <c r="I182" s="806"/>
      <c r="J182" s="807"/>
      <c r="K182" s="592"/>
      <c r="L182" s="413"/>
      <c r="M182" s="413"/>
      <c r="N182" s="413"/>
      <c r="O182" s="413"/>
      <c r="P182" s="413"/>
      <c r="Q182" s="413"/>
      <c r="R182" s="413"/>
      <c r="S182" s="413"/>
      <c r="T182" s="413"/>
      <c r="U182" s="413"/>
      <c r="V182" s="413"/>
      <c r="W182" s="413"/>
      <c r="X182" s="413"/>
      <c r="Y182" s="413"/>
      <c r="Z182" s="413"/>
      <c r="AA182" s="413"/>
      <c r="AB182" s="413"/>
      <c r="AC182" s="413"/>
      <c r="AD182" s="413"/>
      <c r="AE182" s="413"/>
      <c r="AF182" s="413"/>
      <c r="AG182" s="413"/>
    </row>
    <row r="183" spans="1:33" ht="9" customHeight="1">
      <c r="A183" s="413"/>
      <c r="B183" s="939"/>
      <c r="C183" s="756"/>
      <c r="D183" s="756"/>
      <c r="E183" s="756"/>
      <c r="F183" s="756"/>
      <c r="G183" s="756"/>
      <c r="H183" s="756"/>
      <c r="I183" s="756"/>
      <c r="J183" s="757"/>
      <c r="K183" s="594"/>
      <c r="L183" s="413"/>
      <c r="M183" s="413"/>
      <c r="N183" s="413"/>
      <c r="O183" s="413"/>
      <c r="P183" s="413"/>
      <c r="Q183" s="413"/>
      <c r="R183" s="413"/>
      <c r="S183" s="413"/>
      <c r="T183" s="413"/>
      <c r="U183" s="413"/>
      <c r="V183" s="413"/>
      <c r="W183" s="413"/>
      <c r="X183" s="413"/>
      <c r="Y183" s="413"/>
      <c r="Z183" s="413"/>
      <c r="AA183" s="413"/>
      <c r="AB183" s="413"/>
      <c r="AC183" s="413"/>
      <c r="AD183" s="413"/>
      <c r="AE183" s="413"/>
      <c r="AF183" s="413"/>
      <c r="AG183" s="413"/>
    </row>
    <row r="184" spans="1:33" ht="30" customHeight="1">
      <c r="A184" s="413"/>
      <c r="B184" s="828" t="s">
        <v>471</v>
      </c>
      <c r="C184" s="756"/>
      <c r="D184" s="756"/>
      <c r="E184" s="756"/>
      <c r="F184" s="756"/>
      <c r="G184" s="756"/>
      <c r="H184" s="756"/>
      <c r="I184" s="756"/>
      <c r="J184" s="757"/>
      <c r="K184" s="427"/>
      <c r="L184" s="413"/>
      <c r="M184" s="413"/>
      <c r="N184" s="413"/>
      <c r="O184" s="413"/>
      <c r="P184" s="413"/>
      <c r="Q184" s="413"/>
      <c r="R184" s="413"/>
      <c r="S184" s="413"/>
      <c r="T184" s="413"/>
      <c r="U184" s="413"/>
      <c r="V184" s="413"/>
      <c r="W184" s="413"/>
      <c r="X184" s="413"/>
      <c r="Y184" s="413"/>
      <c r="Z184" s="413"/>
      <c r="AA184" s="413"/>
      <c r="AB184" s="413"/>
      <c r="AC184" s="413"/>
      <c r="AD184" s="413"/>
      <c r="AE184" s="413"/>
      <c r="AF184" s="413"/>
      <c r="AG184" s="413"/>
    </row>
    <row r="185" spans="1:33" ht="9.75" customHeight="1">
      <c r="A185" s="413"/>
      <c r="B185" s="941"/>
      <c r="C185" s="756"/>
      <c r="D185" s="756"/>
      <c r="E185" s="756"/>
      <c r="F185" s="756"/>
      <c r="G185" s="756"/>
      <c r="H185" s="756"/>
      <c r="I185" s="756"/>
      <c r="J185" s="757"/>
      <c r="K185" s="581"/>
      <c r="L185" s="413"/>
      <c r="M185" s="413"/>
      <c r="N185" s="413"/>
      <c r="O185" s="413"/>
      <c r="P185" s="413"/>
      <c r="Q185" s="413"/>
      <c r="R185" s="413"/>
      <c r="S185" s="413"/>
      <c r="T185" s="413"/>
      <c r="U185" s="413"/>
      <c r="V185" s="413"/>
      <c r="W185" s="413"/>
      <c r="X185" s="413"/>
      <c r="Y185" s="413"/>
      <c r="Z185" s="413"/>
      <c r="AA185" s="413"/>
      <c r="AB185" s="413"/>
      <c r="AC185" s="413"/>
      <c r="AD185" s="413"/>
      <c r="AE185" s="413"/>
      <c r="AF185" s="413"/>
      <c r="AG185" s="413"/>
    </row>
    <row r="186" spans="1:33" ht="15.75" customHeight="1">
      <c r="A186" s="413"/>
      <c r="B186" s="829" t="s">
        <v>1132</v>
      </c>
      <c r="C186" s="756"/>
      <c r="D186" s="756"/>
      <c r="E186" s="756"/>
      <c r="F186" s="756"/>
      <c r="G186" s="756"/>
      <c r="H186" s="756"/>
      <c r="I186" s="756"/>
      <c r="J186" s="757"/>
      <c r="K186" s="511"/>
      <c r="L186" s="413"/>
      <c r="M186" s="413"/>
      <c r="N186" s="413"/>
      <c r="O186" s="413"/>
      <c r="P186" s="413"/>
      <c r="Q186" s="413"/>
      <c r="R186" s="413"/>
      <c r="S186" s="413"/>
      <c r="T186" s="413"/>
      <c r="U186" s="413"/>
      <c r="V186" s="413"/>
      <c r="W186" s="413"/>
      <c r="X186" s="413"/>
      <c r="Y186" s="413"/>
      <c r="Z186" s="413"/>
      <c r="AA186" s="413"/>
      <c r="AB186" s="413"/>
      <c r="AC186" s="413"/>
      <c r="AD186" s="413"/>
      <c r="AE186" s="413"/>
      <c r="AF186" s="413"/>
      <c r="AG186" s="413"/>
    </row>
    <row r="187" spans="1:33" ht="15.75" customHeight="1">
      <c r="A187" s="413"/>
      <c r="B187" s="830" t="s">
        <v>473</v>
      </c>
      <c r="C187" s="756"/>
      <c r="D187" s="756"/>
      <c r="E187" s="756"/>
      <c r="F187" s="756"/>
      <c r="G187" s="756"/>
      <c r="H187" s="756"/>
      <c r="I187" s="757"/>
      <c r="J187" s="506" t="s">
        <v>370</v>
      </c>
      <c r="K187" s="284"/>
      <c r="L187" s="413"/>
      <c r="M187" s="413"/>
      <c r="N187" s="413"/>
      <c r="O187" s="413"/>
      <c r="P187" s="413"/>
      <c r="Q187" s="413"/>
      <c r="R187" s="413"/>
      <c r="S187" s="413"/>
      <c r="T187" s="413"/>
      <c r="U187" s="413"/>
      <c r="V187" s="413"/>
      <c r="W187" s="413"/>
      <c r="X187" s="413"/>
      <c r="Y187" s="413"/>
      <c r="Z187" s="413"/>
      <c r="AA187" s="413"/>
      <c r="AB187" s="413"/>
      <c r="AC187" s="413"/>
      <c r="AD187" s="413"/>
      <c r="AE187" s="413"/>
      <c r="AF187" s="413"/>
      <c r="AG187" s="413"/>
    </row>
    <row r="188" spans="1:33" ht="15.75" customHeight="1">
      <c r="A188" s="413"/>
      <c r="B188" s="549" t="s">
        <v>264</v>
      </c>
      <c r="C188" s="796" t="s">
        <v>474</v>
      </c>
      <c r="D188" s="756"/>
      <c r="E188" s="756"/>
      <c r="F188" s="756"/>
      <c r="G188" s="756"/>
      <c r="H188" s="756"/>
      <c r="I188" s="756"/>
      <c r="J188" s="484">
        <f>J63</f>
        <v>242.4</v>
      </c>
      <c r="K188" s="478"/>
      <c r="L188" s="413"/>
      <c r="M188" s="413"/>
      <c r="N188" s="413"/>
      <c r="O188" s="413"/>
      <c r="P188" s="413"/>
      <c r="Q188" s="413"/>
      <c r="R188" s="413"/>
      <c r="S188" s="413"/>
      <c r="T188" s="413"/>
      <c r="U188" s="413"/>
      <c r="V188" s="413"/>
      <c r="W188" s="413"/>
      <c r="X188" s="413"/>
      <c r="Y188" s="413"/>
      <c r="Z188" s="413"/>
      <c r="AA188" s="413"/>
      <c r="AB188" s="413"/>
      <c r="AC188" s="413"/>
      <c r="AD188" s="413"/>
      <c r="AE188" s="413"/>
      <c r="AF188" s="413"/>
      <c r="AG188" s="413"/>
    </row>
    <row r="189" spans="1:33" ht="15.75" customHeight="1">
      <c r="A189" s="413"/>
      <c r="B189" s="549" t="s">
        <v>265</v>
      </c>
      <c r="C189" s="796" t="s">
        <v>475</v>
      </c>
      <c r="D189" s="756"/>
      <c r="E189" s="756"/>
      <c r="F189" s="756"/>
      <c r="G189" s="756"/>
      <c r="H189" s="756"/>
      <c r="I189" s="756"/>
      <c r="J189" s="484">
        <f>J115</f>
        <v>417.46999999999997</v>
      </c>
      <c r="K189" s="478"/>
      <c r="L189" s="413"/>
      <c r="M189" s="413"/>
      <c r="N189" s="413"/>
      <c r="O189" s="413"/>
      <c r="P189" s="413"/>
      <c r="Q189" s="413"/>
      <c r="R189" s="413"/>
      <c r="S189" s="413"/>
      <c r="T189" s="413"/>
      <c r="U189" s="413"/>
      <c r="V189" s="413"/>
      <c r="W189" s="413"/>
      <c r="X189" s="413"/>
      <c r="Y189" s="413"/>
      <c r="Z189" s="413"/>
      <c r="AA189" s="413"/>
      <c r="AB189" s="413"/>
      <c r="AC189" s="413"/>
      <c r="AD189" s="413"/>
      <c r="AE189" s="413"/>
      <c r="AF189" s="413"/>
      <c r="AG189" s="413"/>
    </row>
    <row r="190" spans="1:33" ht="15.75" customHeight="1">
      <c r="A190" s="413"/>
      <c r="B190" s="549" t="s">
        <v>266</v>
      </c>
      <c r="C190" s="796" t="s">
        <v>476</v>
      </c>
      <c r="D190" s="756"/>
      <c r="E190" s="756"/>
      <c r="F190" s="756"/>
      <c r="G190" s="756"/>
      <c r="H190" s="756"/>
      <c r="I190" s="756"/>
      <c r="J190" s="484">
        <f>J124</f>
        <v>14.879999999999999</v>
      </c>
      <c r="K190" s="478"/>
      <c r="L190" s="413"/>
      <c r="M190" s="413"/>
      <c r="N190" s="413"/>
      <c r="O190" s="413"/>
      <c r="P190" s="413"/>
      <c r="Q190" s="413"/>
      <c r="R190" s="413"/>
      <c r="S190" s="413"/>
      <c r="T190" s="413"/>
      <c r="U190" s="413"/>
      <c r="V190" s="413"/>
      <c r="W190" s="413"/>
      <c r="X190" s="413"/>
      <c r="Y190" s="413"/>
      <c r="Z190" s="413"/>
      <c r="AA190" s="413"/>
      <c r="AB190" s="413"/>
      <c r="AC190" s="413"/>
      <c r="AD190" s="413"/>
      <c r="AE190" s="413"/>
      <c r="AF190" s="413"/>
      <c r="AG190" s="413"/>
    </row>
    <row r="191" spans="1:33" ht="15.75" customHeight="1">
      <c r="A191" s="413"/>
      <c r="B191" s="549" t="s">
        <v>267</v>
      </c>
      <c r="C191" s="796" t="s">
        <v>477</v>
      </c>
      <c r="D191" s="756"/>
      <c r="E191" s="756"/>
      <c r="F191" s="756"/>
      <c r="G191" s="756"/>
      <c r="H191" s="756"/>
      <c r="I191" s="756"/>
      <c r="J191" s="484">
        <f>J150</f>
        <v>35.240666666666669</v>
      </c>
      <c r="K191" s="478"/>
      <c r="L191" s="413"/>
      <c r="M191" s="413"/>
      <c r="N191" s="413"/>
      <c r="O191" s="413"/>
      <c r="P191" s="413"/>
      <c r="Q191" s="413"/>
      <c r="R191" s="413"/>
      <c r="S191" s="413"/>
      <c r="T191" s="413"/>
      <c r="U191" s="413"/>
      <c r="V191" s="413"/>
      <c r="W191" s="413"/>
      <c r="X191" s="413"/>
      <c r="Y191" s="413"/>
      <c r="Z191" s="413"/>
      <c r="AA191" s="413"/>
      <c r="AB191" s="413"/>
      <c r="AC191" s="413"/>
      <c r="AD191" s="413"/>
      <c r="AE191" s="413"/>
      <c r="AF191" s="413"/>
      <c r="AG191" s="413"/>
    </row>
    <row r="192" spans="1:33" ht="15.75" customHeight="1">
      <c r="A192" s="413"/>
      <c r="B192" s="549" t="s">
        <v>268</v>
      </c>
      <c r="C192" s="796" t="s">
        <v>478</v>
      </c>
      <c r="D192" s="756"/>
      <c r="E192" s="756"/>
      <c r="F192" s="756"/>
      <c r="G192" s="756"/>
      <c r="H192" s="756"/>
      <c r="I192" s="756"/>
      <c r="J192" s="484">
        <f>J157</f>
        <v>0</v>
      </c>
      <c r="K192" s="478"/>
      <c r="L192" s="413"/>
      <c r="M192" s="413"/>
      <c r="N192" s="413"/>
      <c r="O192" s="413"/>
      <c r="P192" s="413"/>
      <c r="Q192" s="413"/>
      <c r="R192" s="413"/>
      <c r="S192" s="413"/>
      <c r="T192" s="413"/>
      <c r="U192" s="413"/>
      <c r="V192" s="413"/>
      <c r="W192" s="413"/>
      <c r="X192" s="413"/>
      <c r="Y192" s="413"/>
      <c r="Z192" s="413"/>
      <c r="AA192" s="413"/>
      <c r="AB192" s="413"/>
      <c r="AC192" s="413"/>
      <c r="AD192" s="413"/>
      <c r="AE192" s="413"/>
      <c r="AF192" s="413"/>
      <c r="AG192" s="413"/>
    </row>
    <row r="193" spans="1:33" ht="15.75" customHeight="1">
      <c r="A193" s="413"/>
      <c r="B193" s="797" t="s">
        <v>479</v>
      </c>
      <c r="C193" s="756"/>
      <c r="D193" s="756"/>
      <c r="E193" s="756"/>
      <c r="F193" s="756"/>
      <c r="G193" s="756"/>
      <c r="H193" s="756"/>
      <c r="I193" s="756"/>
      <c r="J193" s="477">
        <f>ROUND(SUM(J188:J192),2)</f>
        <v>709.99</v>
      </c>
      <c r="K193" s="478"/>
      <c r="L193" s="413"/>
      <c r="M193" s="413"/>
      <c r="N193" s="413"/>
      <c r="O193" s="413"/>
      <c r="P193" s="413"/>
      <c r="Q193" s="413"/>
      <c r="R193" s="413"/>
      <c r="S193" s="413"/>
      <c r="T193" s="413"/>
      <c r="U193" s="413"/>
      <c r="V193" s="413"/>
      <c r="W193" s="413"/>
      <c r="X193" s="413"/>
      <c r="Y193" s="413"/>
      <c r="Z193" s="413"/>
      <c r="AA193" s="413"/>
      <c r="AB193" s="413"/>
      <c r="AC193" s="413"/>
      <c r="AD193" s="413"/>
      <c r="AE193" s="413"/>
      <c r="AF193" s="413"/>
      <c r="AG193" s="413"/>
    </row>
    <row r="194" spans="1:33" ht="15.75" customHeight="1">
      <c r="A194" s="413"/>
      <c r="B194" s="550" t="s">
        <v>269</v>
      </c>
      <c r="C194" s="796" t="s">
        <v>451</v>
      </c>
      <c r="D194" s="756"/>
      <c r="E194" s="756"/>
      <c r="F194" s="756"/>
      <c r="G194" s="756"/>
      <c r="H194" s="756"/>
      <c r="I194" s="756"/>
      <c r="J194" s="484">
        <f>J177</f>
        <v>199.12</v>
      </c>
      <c r="K194" s="478"/>
      <c r="L194" s="413"/>
      <c r="M194" s="413"/>
      <c r="N194" s="413"/>
      <c r="O194" s="413"/>
      <c r="P194" s="413"/>
      <c r="Q194" s="413"/>
      <c r="R194" s="413"/>
      <c r="S194" s="413"/>
      <c r="T194" s="413"/>
      <c r="U194" s="413"/>
      <c r="V194" s="413"/>
      <c r="W194" s="413"/>
      <c r="X194" s="413"/>
      <c r="Y194" s="413"/>
      <c r="Z194" s="413"/>
      <c r="AA194" s="413"/>
      <c r="AB194" s="413"/>
      <c r="AC194" s="413"/>
      <c r="AD194" s="413"/>
      <c r="AE194" s="413"/>
      <c r="AF194" s="413"/>
      <c r="AG194" s="413"/>
    </row>
    <row r="195" spans="1:33" ht="15.75" customHeight="1">
      <c r="A195" s="413"/>
      <c r="B195" s="797" t="s">
        <v>480</v>
      </c>
      <c r="C195" s="756"/>
      <c r="D195" s="756"/>
      <c r="E195" s="756"/>
      <c r="F195" s="756"/>
      <c r="G195" s="756"/>
      <c r="H195" s="756"/>
      <c r="I195" s="756"/>
      <c r="J195" s="477">
        <f>J193+J194</f>
        <v>909.11</v>
      </c>
      <c r="K195" s="478"/>
      <c r="L195" s="413"/>
      <c r="M195" s="413"/>
      <c r="N195" s="413"/>
      <c r="O195" s="413"/>
      <c r="P195" s="413"/>
      <c r="Q195" s="413"/>
      <c r="R195" s="413"/>
      <c r="S195" s="413"/>
      <c r="T195" s="413"/>
      <c r="U195" s="413"/>
      <c r="V195" s="413"/>
      <c r="W195" s="413"/>
      <c r="X195" s="413"/>
      <c r="Y195" s="413"/>
      <c r="Z195" s="413"/>
      <c r="AA195" s="413"/>
      <c r="AB195" s="413"/>
      <c r="AC195" s="413"/>
      <c r="AD195" s="413"/>
      <c r="AE195" s="413"/>
      <c r="AF195" s="413"/>
      <c r="AG195" s="413"/>
    </row>
    <row r="196" spans="1:33" ht="43.5" customHeight="1">
      <c r="A196" s="413"/>
      <c r="B196" s="798" t="s">
        <v>481</v>
      </c>
      <c r="C196" s="756"/>
      <c r="D196" s="756"/>
      <c r="E196" s="756"/>
      <c r="F196" s="756"/>
      <c r="G196" s="756"/>
      <c r="H196" s="756"/>
      <c r="I196" s="756"/>
      <c r="J196" s="757"/>
      <c r="K196" s="551"/>
      <c r="L196" s="413"/>
      <c r="M196" s="413"/>
      <c r="N196" s="413"/>
      <c r="O196" s="413"/>
      <c r="P196" s="413"/>
      <c r="Q196" s="413"/>
      <c r="R196" s="413"/>
      <c r="S196" s="413"/>
      <c r="T196" s="413"/>
      <c r="U196" s="413"/>
      <c r="V196" s="413"/>
      <c r="W196" s="413"/>
      <c r="X196" s="413"/>
      <c r="Y196" s="413"/>
      <c r="Z196" s="413"/>
      <c r="AA196" s="413"/>
      <c r="AB196" s="413"/>
      <c r="AC196" s="413"/>
      <c r="AD196" s="413"/>
      <c r="AE196" s="413"/>
      <c r="AF196" s="413"/>
      <c r="AG196" s="413"/>
    </row>
    <row r="197" spans="1:33" ht="15.75" customHeight="1">
      <c r="A197" s="413"/>
      <c r="B197" s="886"/>
      <c r="C197" s="756"/>
      <c r="D197" s="756"/>
      <c r="E197" s="756"/>
      <c r="F197" s="756"/>
      <c r="G197" s="756"/>
      <c r="H197" s="756"/>
      <c r="I197" s="756"/>
      <c r="J197" s="757"/>
      <c r="K197" s="552"/>
      <c r="L197" s="413"/>
      <c r="M197" s="413"/>
      <c r="N197" s="413"/>
      <c r="O197" s="413"/>
      <c r="P197" s="413"/>
      <c r="Q197" s="413"/>
      <c r="R197" s="413"/>
      <c r="S197" s="413"/>
      <c r="T197" s="413"/>
      <c r="U197" s="413"/>
      <c r="V197" s="413"/>
      <c r="W197" s="413"/>
      <c r="X197" s="413"/>
      <c r="Y197" s="413"/>
      <c r="Z197" s="413"/>
      <c r="AA197" s="413"/>
      <c r="AB197" s="413"/>
      <c r="AC197" s="413"/>
      <c r="AD197" s="413"/>
      <c r="AE197" s="413"/>
      <c r="AF197" s="413"/>
      <c r="AG197" s="413"/>
    </row>
    <row r="198" spans="1:33" ht="15.75" customHeight="1">
      <c r="A198" s="413"/>
      <c r="B198" s="553"/>
      <c r="C198" s="420"/>
      <c r="D198" s="420"/>
      <c r="E198" s="420"/>
      <c r="F198" s="420"/>
      <c r="G198" s="420"/>
      <c r="H198" s="420"/>
      <c r="I198" s="595"/>
      <c r="J198" s="659"/>
      <c r="K198" s="595"/>
      <c r="L198" s="603"/>
      <c r="M198" s="660"/>
      <c r="N198" s="603"/>
      <c r="O198" s="661"/>
      <c r="P198" s="413"/>
      <c r="Q198" s="413"/>
      <c r="R198" s="413"/>
      <c r="S198" s="413"/>
      <c r="T198" s="413"/>
      <c r="U198" s="413"/>
      <c r="V198" s="413"/>
      <c r="W198" s="413"/>
      <c r="X198" s="413"/>
      <c r="Y198" s="413"/>
      <c r="Z198" s="413"/>
      <c r="AA198" s="413"/>
      <c r="AB198" s="413"/>
      <c r="AC198" s="413"/>
      <c r="AD198" s="413"/>
      <c r="AE198" s="413"/>
      <c r="AF198" s="413"/>
      <c r="AG198" s="413"/>
    </row>
    <row r="199" spans="1:33" ht="15.75" customHeight="1">
      <c r="A199" s="413"/>
      <c r="B199" s="800" t="s">
        <v>482</v>
      </c>
      <c r="C199" s="754"/>
      <c r="D199" s="754"/>
      <c r="E199" s="754"/>
      <c r="F199" s="754"/>
      <c r="G199" s="754"/>
      <c r="H199" s="754"/>
      <c r="I199" s="754"/>
      <c r="J199" s="801"/>
      <c r="K199" s="421"/>
      <c r="L199" s="413"/>
      <c r="M199" s="413"/>
      <c r="N199" s="413"/>
      <c r="O199" s="413"/>
      <c r="P199" s="413"/>
      <c r="Q199" s="413"/>
      <c r="R199" s="413"/>
      <c r="S199" s="413"/>
      <c r="T199" s="413"/>
      <c r="U199" s="413"/>
      <c r="V199" s="413"/>
      <c r="W199" s="413"/>
      <c r="X199" s="413"/>
      <c r="Y199" s="413"/>
      <c r="Z199" s="413"/>
      <c r="AA199" s="413"/>
      <c r="AB199" s="413"/>
      <c r="AC199" s="413"/>
      <c r="AD199" s="413"/>
      <c r="AE199" s="413"/>
      <c r="AF199" s="413"/>
      <c r="AG199" s="413"/>
    </row>
    <row r="200" spans="1:33" ht="40.5" customHeight="1">
      <c r="A200" s="413"/>
      <c r="B200" s="795" t="s">
        <v>483</v>
      </c>
      <c r="C200" s="756"/>
      <c r="D200" s="756"/>
      <c r="E200" s="757"/>
      <c r="F200" s="795" t="s">
        <v>484</v>
      </c>
      <c r="G200" s="757"/>
      <c r="H200" s="506" t="s">
        <v>485</v>
      </c>
      <c r="I200" s="795" t="s">
        <v>486</v>
      </c>
      <c r="J200" s="757"/>
      <c r="K200" s="284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32.25" hidden="1" customHeight="1" outlineLevel="1">
      <c r="A201" s="413"/>
      <c r="B201" s="791" t="s">
        <v>487</v>
      </c>
      <c r="C201" s="756"/>
      <c r="D201" s="756"/>
      <c r="E201" s="757"/>
      <c r="F201" s="789">
        <v>0</v>
      </c>
      <c r="G201" s="757"/>
      <c r="H201" s="556">
        <f t="shared" ref="H201:H202" si="3">E201*F201</f>
        <v>0</v>
      </c>
      <c r="I201" s="789">
        <f t="shared" ref="I201:I203" si="4">F201*H201</f>
        <v>0</v>
      </c>
      <c r="J201" s="757"/>
      <c r="K201" s="462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32.25" hidden="1" customHeight="1" outlineLevel="1">
      <c r="A202" s="413"/>
      <c r="B202" s="791" t="s">
        <v>488</v>
      </c>
      <c r="C202" s="756"/>
      <c r="D202" s="756"/>
      <c r="E202" s="757"/>
      <c r="F202" s="789">
        <v>0</v>
      </c>
      <c r="G202" s="757"/>
      <c r="H202" s="556">
        <f t="shared" si="3"/>
        <v>0</v>
      </c>
      <c r="I202" s="789">
        <f t="shared" si="4"/>
        <v>0</v>
      </c>
      <c r="J202" s="757"/>
      <c r="K202" s="462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32.25" customHeight="1" collapsed="1">
      <c r="A203" s="413"/>
      <c r="B203" s="792" t="str">
        <f>B3</f>
        <v>A NÃO TEM MAIS POSTOS-99</v>
      </c>
      <c r="C203" s="756"/>
      <c r="D203" s="756"/>
      <c r="E203" s="757"/>
      <c r="F203" s="793">
        <f>J195</f>
        <v>909.11</v>
      </c>
      <c r="G203" s="757"/>
      <c r="H203" s="556">
        <f>I17</f>
        <v>1</v>
      </c>
      <c r="I203" s="789">
        <f t="shared" si="4"/>
        <v>909.11</v>
      </c>
      <c r="J203" s="757"/>
      <c r="K203" s="462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32.25" hidden="1" customHeight="1" outlineLevel="1">
      <c r="A204" s="413"/>
      <c r="B204" s="791" t="s">
        <v>489</v>
      </c>
      <c r="C204" s="756"/>
      <c r="D204" s="756"/>
      <c r="E204" s="757"/>
      <c r="F204" s="793">
        <v>0</v>
      </c>
      <c r="G204" s="757"/>
      <c r="H204" s="556">
        <f t="shared" ref="H204:I204" si="5">E204*G204</f>
        <v>0</v>
      </c>
      <c r="I204" s="789">
        <f t="shared" si="5"/>
        <v>0</v>
      </c>
      <c r="J204" s="757"/>
      <c r="K204" s="462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32.25" hidden="1" customHeight="1" outlineLevel="1">
      <c r="A205" s="413"/>
      <c r="B205" s="791" t="s">
        <v>490</v>
      </c>
      <c r="C205" s="756"/>
      <c r="D205" s="756"/>
      <c r="E205" s="757"/>
      <c r="F205" s="793">
        <v>0</v>
      </c>
      <c r="G205" s="757"/>
      <c r="H205" s="556">
        <f t="shared" ref="H205:I205" si="6">E205*G205</f>
        <v>0</v>
      </c>
      <c r="I205" s="789">
        <f t="shared" si="6"/>
        <v>0</v>
      </c>
      <c r="J205" s="757"/>
      <c r="K205" s="462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5.75" hidden="1" customHeight="1" outlineLevel="1">
      <c r="A206" s="413"/>
      <c r="B206" s="816" t="s">
        <v>1133</v>
      </c>
      <c r="C206" s="756"/>
      <c r="D206" s="756"/>
      <c r="E206" s="757"/>
      <c r="F206" s="789">
        <v>0</v>
      </c>
      <c r="G206" s="757"/>
      <c r="H206" s="556">
        <f t="shared" ref="H206:I206" si="7">E206*G206</f>
        <v>0</v>
      </c>
      <c r="I206" s="789">
        <f t="shared" si="7"/>
        <v>0</v>
      </c>
      <c r="J206" s="757"/>
      <c r="K206" s="462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5.75" customHeight="1" collapsed="1">
      <c r="A207" s="413"/>
      <c r="B207" s="912" t="s">
        <v>492</v>
      </c>
      <c r="C207" s="756"/>
      <c r="D207" s="756"/>
      <c r="E207" s="756"/>
      <c r="F207" s="756"/>
      <c r="G207" s="757"/>
      <c r="H207" s="557">
        <f>SUM(H201:H206)</f>
        <v>1</v>
      </c>
      <c r="I207" s="917">
        <f>SUM(I201:J206)</f>
        <v>909.11</v>
      </c>
      <c r="J207" s="757"/>
      <c r="K207" s="596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9" customHeight="1">
      <c r="A208" s="413"/>
      <c r="B208" s="913"/>
      <c r="C208" s="803"/>
      <c r="D208" s="803"/>
      <c r="E208" s="803"/>
      <c r="F208" s="803"/>
      <c r="G208" s="803"/>
      <c r="H208" s="803"/>
      <c r="I208" s="803"/>
      <c r="J208" s="804"/>
      <c r="K208" s="58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5.75" customHeight="1">
      <c r="A209" s="413"/>
      <c r="B209" s="805" t="s">
        <v>493</v>
      </c>
      <c r="C209" s="806"/>
      <c r="D209" s="806"/>
      <c r="E209" s="806"/>
      <c r="F209" s="806"/>
      <c r="G209" s="806"/>
      <c r="H209" s="806"/>
      <c r="I209" s="806"/>
      <c r="J209" s="807"/>
      <c r="K209" s="427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9" customHeight="1">
      <c r="A210" s="413"/>
      <c r="B210" s="914"/>
      <c r="C210" s="756"/>
      <c r="D210" s="756"/>
      <c r="E210" s="756"/>
      <c r="F210" s="756"/>
      <c r="G210" s="756"/>
      <c r="H210" s="756"/>
      <c r="I210" s="756"/>
      <c r="J210" s="757"/>
      <c r="K210" s="597"/>
      <c r="L210" s="413"/>
      <c r="M210" s="413"/>
      <c r="N210" s="413"/>
      <c r="O210" s="413"/>
      <c r="P210" s="413"/>
      <c r="Q210" s="413"/>
      <c r="R210" s="413"/>
      <c r="S210" s="413"/>
      <c r="T210" s="413"/>
      <c r="U210" s="413"/>
      <c r="V210" s="413"/>
      <c r="W210" s="413"/>
      <c r="X210" s="413"/>
      <c r="Y210" s="413"/>
      <c r="Z210" s="413"/>
      <c r="AA210" s="413"/>
      <c r="AB210" s="413"/>
      <c r="AC210" s="413"/>
      <c r="AD210" s="413"/>
      <c r="AE210" s="413"/>
      <c r="AF210" s="413"/>
      <c r="AG210" s="413"/>
    </row>
    <row r="211" spans="1:33" ht="15.75" customHeight="1">
      <c r="A211" s="413"/>
      <c r="B211" s="808" t="s">
        <v>494</v>
      </c>
      <c r="C211" s="756"/>
      <c r="D211" s="756"/>
      <c r="E211" s="756"/>
      <c r="F211" s="756"/>
      <c r="G211" s="757"/>
      <c r="H211" s="809">
        <f>$I$207</f>
        <v>909.11</v>
      </c>
      <c r="I211" s="756"/>
      <c r="J211" s="757"/>
      <c r="K211" s="559"/>
      <c r="L211" s="413"/>
      <c r="M211" s="413"/>
      <c r="N211" s="413"/>
      <c r="O211" s="413"/>
      <c r="P211" s="413"/>
      <c r="Q211" s="413"/>
      <c r="R211" s="413"/>
      <c r="S211" s="413"/>
      <c r="T211" s="413"/>
      <c r="U211" s="413"/>
      <c r="V211" s="413"/>
      <c r="W211" s="413"/>
      <c r="X211" s="413"/>
      <c r="Y211" s="413"/>
      <c r="Z211" s="413"/>
      <c r="AA211" s="413"/>
      <c r="AB211" s="413"/>
      <c r="AC211" s="413"/>
      <c r="AD211" s="413"/>
      <c r="AE211" s="413"/>
      <c r="AF211" s="413"/>
      <c r="AG211" s="413"/>
    </row>
    <row r="212" spans="1:33" ht="9" customHeight="1">
      <c r="A212" s="413"/>
      <c r="B212" s="915"/>
      <c r="C212" s="760"/>
      <c r="D212" s="760"/>
      <c r="E212" s="760"/>
      <c r="F212" s="760"/>
      <c r="G212" s="760"/>
      <c r="H212" s="760"/>
      <c r="I212" s="760"/>
      <c r="J212" s="813"/>
      <c r="K212" s="598"/>
      <c r="L212" s="413"/>
      <c r="M212" s="413"/>
      <c r="N212" s="413"/>
      <c r="O212" s="413"/>
      <c r="P212" s="413"/>
      <c r="Q212" s="413"/>
      <c r="R212" s="413"/>
      <c r="S212" s="413"/>
      <c r="T212" s="413"/>
      <c r="U212" s="413"/>
      <c r="V212" s="413"/>
      <c r="W212" s="413"/>
      <c r="X212" s="413"/>
      <c r="Y212" s="413"/>
      <c r="Z212" s="413"/>
      <c r="AA212" s="413"/>
      <c r="AB212" s="413"/>
      <c r="AC212" s="413"/>
      <c r="AD212" s="413"/>
      <c r="AE212" s="413"/>
      <c r="AF212" s="413"/>
      <c r="AG212" s="413"/>
    </row>
    <row r="213" spans="1:33" ht="15.75" customHeight="1">
      <c r="A213" s="413"/>
      <c r="B213" s="808" t="s">
        <v>495</v>
      </c>
      <c r="C213" s="756"/>
      <c r="D213" s="756"/>
      <c r="E213" s="756"/>
      <c r="F213" s="756"/>
      <c r="G213" s="757"/>
      <c r="H213" s="814">
        <f>$I$11</f>
        <v>20</v>
      </c>
      <c r="I213" s="756"/>
      <c r="J213" s="757"/>
      <c r="K213" s="560"/>
      <c r="L213" s="413"/>
      <c r="M213" s="413"/>
      <c r="N213" s="413"/>
      <c r="O213" s="413"/>
      <c r="P213" s="413"/>
      <c r="Q213" s="413"/>
      <c r="R213" s="413"/>
      <c r="S213" s="413"/>
      <c r="T213" s="413"/>
      <c r="U213" s="413"/>
      <c r="V213" s="413"/>
      <c r="W213" s="413"/>
      <c r="X213" s="413"/>
      <c r="Y213" s="413"/>
      <c r="Z213" s="413"/>
      <c r="AA213" s="413"/>
      <c r="AB213" s="413"/>
      <c r="AC213" s="413"/>
      <c r="AD213" s="413"/>
      <c r="AE213" s="413"/>
      <c r="AF213" s="413"/>
      <c r="AG213" s="413"/>
    </row>
    <row r="214" spans="1:33" ht="9" customHeight="1">
      <c r="A214" s="413"/>
      <c r="B214" s="815"/>
      <c r="C214" s="756"/>
      <c r="D214" s="756"/>
      <c r="E214" s="756"/>
      <c r="F214" s="756"/>
      <c r="G214" s="756"/>
      <c r="H214" s="756"/>
      <c r="I214" s="756"/>
      <c r="J214" s="757"/>
      <c r="K214" s="561"/>
      <c r="L214" s="413"/>
      <c r="M214" s="413"/>
      <c r="N214" s="413"/>
      <c r="O214" s="413"/>
      <c r="P214" s="413"/>
      <c r="Q214" s="413"/>
      <c r="R214" s="413"/>
      <c r="S214" s="413"/>
      <c r="T214" s="413"/>
      <c r="U214" s="413"/>
      <c r="V214" s="413"/>
      <c r="W214" s="413"/>
      <c r="X214" s="413"/>
      <c r="Y214" s="413"/>
      <c r="Z214" s="413"/>
      <c r="AA214" s="413"/>
      <c r="AB214" s="413"/>
      <c r="AC214" s="413"/>
      <c r="AD214" s="413"/>
      <c r="AE214" s="413"/>
      <c r="AF214" s="413"/>
      <c r="AG214" s="413"/>
    </row>
    <row r="215" spans="1:33" ht="15.75" customHeight="1">
      <c r="A215" s="413"/>
      <c r="B215" s="808" t="s">
        <v>1134</v>
      </c>
      <c r="C215" s="756"/>
      <c r="D215" s="756"/>
      <c r="E215" s="756"/>
      <c r="F215" s="756"/>
      <c r="G215" s="757"/>
      <c r="H215" s="916">
        <f>ROUND(H211*H213,2)</f>
        <v>18182.2</v>
      </c>
      <c r="I215" s="756"/>
      <c r="J215" s="757"/>
      <c r="K215" s="599"/>
      <c r="L215" s="413"/>
      <c r="M215" s="413"/>
      <c r="N215" s="413"/>
      <c r="O215" s="413"/>
      <c r="P215" s="413"/>
      <c r="Q215" s="413"/>
      <c r="R215" s="413"/>
      <c r="S215" s="413"/>
      <c r="T215" s="413"/>
      <c r="U215" s="413"/>
      <c r="V215" s="413"/>
      <c r="W215" s="413"/>
      <c r="X215" s="413"/>
      <c r="Y215" s="413"/>
      <c r="Z215" s="413"/>
      <c r="AA215" s="413"/>
      <c r="AB215" s="413"/>
      <c r="AC215" s="413"/>
      <c r="AD215" s="413"/>
      <c r="AE215" s="413"/>
      <c r="AF215" s="413"/>
      <c r="AG215" s="413"/>
    </row>
    <row r="216" spans="1:33" ht="9" customHeight="1">
      <c r="A216" s="413"/>
      <c r="B216" s="810"/>
      <c r="C216" s="756"/>
      <c r="D216" s="756"/>
      <c r="E216" s="756"/>
      <c r="F216" s="756"/>
      <c r="G216" s="756"/>
      <c r="H216" s="756"/>
      <c r="I216" s="756"/>
      <c r="J216" s="757"/>
      <c r="K216" s="420"/>
      <c r="L216" s="413"/>
      <c r="M216" s="413"/>
      <c r="N216" s="413"/>
      <c r="O216" s="413"/>
      <c r="P216" s="413"/>
      <c r="Q216" s="413"/>
      <c r="R216" s="413"/>
      <c r="S216" s="413"/>
      <c r="T216" s="413"/>
      <c r="U216" s="413"/>
      <c r="V216" s="413"/>
      <c r="W216" s="413"/>
      <c r="X216" s="413"/>
      <c r="Y216" s="413"/>
      <c r="Z216" s="413"/>
      <c r="AA216" s="413"/>
      <c r="AB216" s="413"/>
      <c r="AC216" s="413"/>
      <c r="AD216" s="413"/>
      <c r="AE216" s="413"/>
      <c r="AF216" s="413"/>
      <c r="AG216" s="413"/>
    </row>
    <row r="217" spans="1:33" ht="15.75" customHeight="1">
      <c r="A217" s="413"/>
      <c r="B217" s="413"/>
      <c r="C217" s="413"/>
      <c r="D217" s="413"/>
      <c r="E217" s="413"/>
      <c r="F217" s="413"/>
      <c r="G217" s="413"/>
      <c r="H217" s="413"/>
      <c r="I217" s="413"/>
      <c r="J217" s="413"/>
      <c r="K217" s="413"/>
      <c r="L217" s="413"/>
      <c r="M217" s="413"/>
      <c r="N217" s="413"/>
      <c r="O217" s="413"/>
      <c r="P217" s="413"/>
      <c r="Q217" s="413"/>
      <c r="R217" s="413"/>
      <c r="S217" s="413"/>
      <c r="T217" s="413"/>
      <c r="U217" s="413"/>
      <c r="V217" s="413"/>
      <c r="W217" s="413"/>
      <c r="X217" s="413"/>
      <c r="Y217" s="413"/>
      <c r="Z217" s="413"/>
      <c r="AA217" s="413"/>
      <c r="AB217" s="413"/>
      <c r="AC217" s="413"/>
      <c r="AD217" s="413"/>
      <c r="AE217" s="413"/>
      <c r="AF217" s="413"/>
      <c r="AG217" s="413"/>
    </row>
    <row r="218" spans="1:33" ht="15.75" customHeight="1">
      <c r="A218" s="413"/>
      <c r="B218" s="413"/>
      <c r="C218" s="413"/>
      <c r="D218" s="413"/>
      <c r="E218" s="413"/>
      <c r="F218" s="413"/>
      <c r="G218" s="413"/>
      <c r="H218" s="413"/>
      <c r="I218" s="413"/>
      <c r="J218" s="413"/>
      <c r="K218" s="413"/>
      <c r="L218" s="413"/>
      <c r="M218" s="413"/>
      <c r="N218" s="413"/>
      <c r="O218" s="413"/>
      <c r="P218" s="413"/>
      <c r="Q218" s="413"/>
      <c r="R218" s="413"/>
      <c r="S218" s="413"/>
      <c r="T218" s="413"/>
      <c r="U218" s="413"/>
      <c r="V218" s="413"/>
      <c r="W218" s="413"/>
      <c r="X218" s="413"/>
      <c r="Y218" s="413"/>
      <c r="Z218" s="413"/>
      <c r="AA218" s="413"/>
      <c r="AB218" s="413"/>
      <c r="AC218" s="413"/>
      <c r="AD218" s="413"/>
      <c r="AE218" s="413"/>
      <c r="AF218" s="413"/>
      <c r="AG218" s="413"/>
    </row>
    <row r="219" spans="1:33" ht="15.75" customHeight="1">
      <c r="A219" s="413"/>
      <c r="B219" s="413"/>
      <c r="C219" s="413"/>
      <c r="D219" s="413"/>
      <c r="E219" s="413"/>
      <c r="F219" s="413"/>
      <c r="G219" s="413"/>
      <c r="H219" s="413"/>
      <c r="I219" s="413"/>
      <c r="J219" s="413"/>
      <c r="K219" s="413"/>
      <c r="L219" s="413"/>
      <c r="M219" s="413"/>
      <c r="N219" s="413"/>
      <c r="O219" s="413"/>
      <c r="P219" s="413"/>
      <c r="Q219" s="413"/>
      <c r="R219" s="413"/>
      <c r="S219" s="413"/>
      <c r="T219" s="413"/>
      <c r="U219" s="413"/>
      <c r="V219" s="413"/>
      <c r="W219" s="413"/>
      <c r="X219" s="413"/>
      <c r="Y219" s="413"/>
      <c r="Z219" s="413"/>
      <c r="AA219" s="413"/>
      <c r="AB219" s="413"/>
      <c r="AC219" s="413"/>
      <c r="AD219" s="413"/>
      <c r="AE219" s="413"/>
      <c r="AF219" s="413"/>
      <c r="AG219" s="413"/>
    </row>
    <row r="220" spans="1:33" ht="15.75" customHeight="1">
      <c r="A220" s="413"/>
      <c r="B220" s="413"/>
      <c r="C220" s="413"/>
      <c r="D220" s="413"/>
      <c r="E220" s="413"/>
      <c r="F220" s="413"/>
      <c r="G220" s="413"/>
      <c r="H220" s="413"/>
      <c r="I220" s="413"/>
      <c r="J220" s="413"/>
      <c r="K220" s="413"/>
      <c r="L220" s="413"/>
      <c r="M220" s="413"/>
      <c r="N220" s="413"/>
      <c r="O220" s="413"/>
      <c r="P220" s="413"/>
      <c r="Q220" s="413"/>
      <c r="R220" s="413"/>
      <c r="S220" s="413"/>
      <c r="T220" s="413"/>
      <c r="U220" s="413"/>
      <c r="V220" s="413"/>
      <c r="W220" s="413"/>
      <c r="X220" s="413"/>
      <c r="Y220" s="413"/>
      <c r="Z220" s="413"/>
      <c r="AA220" s="413"/>
      <c r="AB220" s="413"/>
      <c r="AC220" s="413"/>
      <c r="AD220" s="413"/>
      <c r="AE220" s="413"/>
      <c r="AF220" s="413"/>
      <c r="AG220" s="413"/>
    </row>
    <row r="221" spans="1:33" ht="15.75" customHeight="1">
      <c r="A221" s="413"/>
      <c r="B221" s="413"/>
      <c r="C221" s="413"/>
      <c r="D221" s="413"/>
      <c r="E221" s="413"/>
      <c r="F221" s="413"/>
      <c r="G221" s="413"/>
      <c r="H221" s="413"/>
      <c r="I221" s="413"/>
      <c r="J221" s="413"/>
      <c r="K221" s="413"/>
      <c r="L221" s="413"/>
      <c r="M221" s="413"/>
      <c r="N221" s="413"/>
      <c r="O221" s="413"/>
      <c r="P221" s="413"/>
      <c r="Q221" s="413"/>
      <c r="R221" s="413"/>
      <c r="S221" s="413"/>
      <c r="T221" s="413"/>
      <c r="U221" s="413"/>
      <c r="V221" s="413"/>
      <c r="W221" s="413"/>
      <c r="X221" s="413"/>
      <c r="Y221" s="413"/>
      <c r="Z221" s="413"/>
      <c r="AA221" s="413"/>
      <c r="AB221" s="413"/>
      <c r="AC221" s="413"/>
      <c r="AD221" s="413"/>
      <c r="AE221" s="413"/>
      <c r="AF221" s="413"/>
      <c r="AG221" s="413"/>
    </row>
    <row r="222" spans="1:33" ht="15.75" customHeight="1">
      <c r="A222" s="413"/>
      <c r="B222" s="413"/>
      <c r="C222" s="413"/>
      <c r="D222" s="413"/>
      <c r="E222" s="413"/>
      <c r="F222" s="413"/>
      <c r="G222" s="413"/>
      <c r="H222" s="413"/>
      <c r="I222" s="413"/>
      <c r="J222" s="413"/>
      <c r="K222" s="413"/>
      <c r="L222" s="413"/>
      <c r="M222" s="413"/>
      <c r="N222" s="413"/>
      <c r="O222" s="413"/>
      <c r="P222" s="413"/>
      <c r="Q222" s="413"/>
      <c r="R222" s="413"/>
      <c r="S222" s="413"/>
      <c r="T222" s="413"/>
      <c r="U222" s="413"/>
      <c r="V222" s="413"/>
      <c r="W222" s="413"/>
      <c r="X222" s="413"/>
      <c r="Y222" s="413"/>
      <c r="Z222" s="413"/>
      <c r="AA222" s="413"/>
      <c r="AB222" s="413"/>
      <c r="AC222" s="413"/>
      <c r="AD222" s="413"/>
      <c r="AE222" s="413"/>
      <c r="AF222" s="413"/>
      <c r="AG222" s="413"/>
    </row>
    <row r="223" spans="1:33" ht="15.75" customHeight="1">
      <c r="A223" s="413"/>
      <c r="B223" s="413"/>
      <c r="C223" s="413"/>
      <c r="D223" s="413"/>
      <c r="E223" s="413"/>
      <c r="F223" s="413"/>
      <c r="G223" s="413"/>
      <c r="H223" s="413"/>
      <c r="I223" s="413"/>
      <c r="J223" s="413"/>
      <c r="K223" s="413"/>
      <c r="L223" s="413"/>
      <c r="M223" s="413"/>
      <c r="N223" s="413"/>
      <c r="O223" s="413"/>
      <c r="P223" s="413"/>
      <c r="Q223" s="413"/>
      <c r="R223" s="413"/>
      <c r="S223" s="413"/>
      <c r="T223" s="413"/>
      <c r="U223" s="413"/>
      <c r="V223" s="413"/>
      <c r="W223" s="413"/>
      <c r="X223" s="413"/>
      <c r="Y223" s="413"/>
      <c r="Z223" s="413"/>
      <c r="AA223" s="413"/>
      <c r="AB223" s="413"/>
      <c r="AC223" s="413"/>
      <c r="AD223" s="413"/>
      <c r="AE223" s="413"/>
      <c r="AF223" s="413"/>
      <c r="AG223" s="413"/>
    </row>
    <row r="224" spans="1:33" ht="15.75" customHeight="1">
      <c r="A224" s="413"/>
      <c r="B224" s="413"/>
      <c r="C224" s="413"/>
      <c r="D224" s="413"/>
      <c r="E224" s="413"/>
      <c r="F224" s="413"/>
      <c r="G224" s="413"/>
      <c r="H224" s="413"/>
      <c r="I224" s="413"/>
      <c r="J224" s="413"/>
      <c r="K224" s="413"/>
      <c r="L224" s="413"/>
      <c r="M224" s="413"/>
      <c r="N224" s="413"/>
      <c r="O224" s="413"/>
      <c r="P224" s="413"/>
      <c r="Q224" s="413"/>
      <c r="R224" s="413"/>
      <c r="S224" s="413"/>
      <c r="T224" s="413"/>
      <c r="U224" s="413"/>
      <c r="V224" s="413"/>
      <c r="W224" s="413"/>
      <c r="X224" s="413"/>
      <c r="Y224" s="413"/>
      <c r="Z224" s="413"/>
      <c r="AA224" s="413"/>
      <c r="AB224" s="413"/>
      <c r="AC224" s="413"/>
      <c r="AD224" s="413"/>
      <c r="AE224" s="413"/>
      <c r="AF224" s="413"/>
      <c r="AG224" s="413"/>
    </row>
    <row r="225" spans="1:33" ht="15.75" customHeight="1">
      <c r="A225" s="413"/>
      <c r="B225" s="413"/>
      <c r="C225" s="413"/>
      <c r="D225" s="413"/>
      <c r="E225" s="413"/>
      <c r="F225" s="413"/>
      <c r="G225" s="413"/>
      <c r="H225" s="413"/>
      <c r="I225" s="413"/>
      <c r="J225" s="413"/>
      <c r="K225" s="413"/>
      <c r="L225" s="413"/>
      <c r="M225" s="413"/>
      <c r="N225" s="413"/>
      <c r="O225" s="413"/>
      <c r="P225" s="413"/>
      <c r="Q225" s="413"/>
      <c r="R225" s="413"/>
      <c r="S225" s="413"/>
      <c r="T225" s="413"/>
      <c r="U225" s="413"/>
      <c r="V225" s="413"/>
      <c r="W225" s="413"/>
      <c r="X225" s="413"/>
      <c r="Y225" s="413"/>
      <c r="Z225" s="413"/>
      <c r="AA225" s="413"/>
      <c r="AB225" s="413"/>
      <c r="AC225" s="413"/>
      <c r="AD225" s="413"/>
      <c r="AE225" s="413"/>
      <c r="AF225" s="413"/>
      <c r="AG225" s="413"/>
    </row>
    <row r="226" spans="1:33" ht="15.75" customHeight="1">
      <c r="A226" s="413"/>
      <c r="B226" s="413"/>
      <c r="C226" s="413"/>
      <c r="D226" s="413"/>
      <c r="E226" s="413"/>
      <c r="F226" s="413"/>
      <c r="G226" s="413"/>
      <c r="H226" s="413"/>
      <c r="I226" s="413"/>
      <c r="J226" s="413"/>
      <c r="K226" s="413"/>
      <c r="L226" s="413"/>
      <c r="M226" s="413"/>
      <c r="N226" s="413"/>
      <c r="O226" s="413"/>
      <c r="P226" s="413"/>
      <c r="Q226" s="413"/>
      <c r="R226" s="413"/>
      <c r="S226" s="413"/>
      <c r="T226" s="413"/>
      <c r="U226" s="413"/>
      <c r="V226" s="413"/>
      <c r="W226" s="413"/>
      <c r="X226" s="413"/>
      <c r="Y226" s="413"/>
      <c r="Z226" s="413"/>
      <c r="AA226" s="413"/>
      <c r="AB226" s="413"/>
      <c r="AC226" s="413"/>
      <c r="AD226" s="413"/>
      <c r="AE226" s="413"/>
      <c r="AF226" s="413"/>
      <c r="AG226" s="413"/>
    </row>
    <row r="227" spans="1:33" ht="15.75" customHeight="1">
      <c r="A227" s="413"/>
      <c r="B227" s="413"/>
      <c r="C227" s="413"/>
      <c r="D227" s="413"/>
      <c r="E227" s="413"/>
      <c r="F227" s="413"/>
      <c r="G227" s="413"/>
      <c r="H227" s="413"/>
      <c r="I227" s="413"/>
      <c r="J227" s="413"/>
      <c r="K227" s="413"/>
      <c r="L227" s="413"/>
      <c r="M227" s="413"/>
      <c r="N227" s="413"/>
      <c r="O227" s="413"/>
      <c r="P227" s="413"/>
      <c r="Q227" s="413"/>
      <c r="R227" s="413"/>
      <c r="S227" s="413"/>
      <c r="T227" s="413"/>
      <c r="U227" s="413"/>
      <c r="V227" s="413"/>
      <c r="W227" s="413"/>
      <c r="X227" s="413"/>
      <c r="Y227" s="413"/>
      <c r="Z227" s="413"/>
      <c r="AA227" s="413"/>
      <c r="AB227" s="413"/>
      <c r="AC227" s="413"/>
      <c r="AD227" s="413"/>
      <c r="AE227" s="413"/>
      <c r="AF227" s="413"/>
      <c r="AG227" s="413"/>
    </row>
    <row r="228" spans="1:33" ht="15.75" customHeight="1">
      <c r="A228" s="413"/>
      <c r="B228" s="413"/>
      <c r="C228" s="413"/>
      <c r="D228" s="413"/>
      <c r="E228" s="413"/>
      <c r="F228" s="413"/>
      <c r="G228" s="413"/>
      <c r="H228" s="413"/>
      <c r="I228" s="413"/>
      <c r="J228" s="413"/>
      <c r="K228" s="413"/>
      <c r="L228" s="413"/>
      <c r="M228" s="413"/>
      <c r="N228" s="413"/>
      <c r="O228" s="413"/>
      <c r="P228" s="413"/>
      <c r="Q228" s="413"/>
      <c r="R228" s="413"/>
      <c r="S228" s="413"/>
      <c r="T228" s="413"/>
      <c r="U228" s="413"/>
      <c r="V228" s="413"/>
      <c r="W228" s="413"/>
      <c r="X228" s="413"/>
      <c r="Y228" s="413"/>
      <c r="Z228" s="413"/>
      <c r="AA228" s="413"/>
      <c r="AB228" s="413"/>
      <c r="AC228" s="413"/>
      <c r="AD228" s="413"/>
      <c r="AE228" s="413"/>
      <c r="AF228" s="413"/>
      <c r="AG228" s="413"/>
    </row>
    <row r="229" spans="1:33" ht="15.75" customHeight="1">
      <c r="A229" s="413"/>
      <c r="B229" s="413"/>
      <c r="C229" s="413"/>
      <c r="D229" s="413"/>
      <c r="E229" s="413"/>
      <c r="F229" s="413"/>
      <c r="G229" s="413"/>
      <c r="H229" s="413"/>
      <c r="I229" s="413"/>
      <c r="J229" s="413"/>
      <c r="K229" s="413"/>
      <c r="L229" s="413"/>
      <c r="M229" s="413"/>
      <c r="N229" s="413"/>
      <c r="O229" s="413"/>
      <c r="P229" s="413"/>
      <c r="Q229" s="413"/>
      <c r="R229" s="413"/>
      <c r="S229" s="413"/>
      <c r="T229" s="413"/>
      <c r="U229" s="413"/>
      <c r="V229" s="413"/>
      <c r="W229" s="413"/>
      <c r="X229" s="413"/>
      <c r="Y229" s="413"/>
      <c r="Z229" s="413"/>
      <c r="AA229" s="413"/>
      <c r="AB229" s="413"/>
      <c r="AC229" s="413"/>
      <c r="AD229" s="413"/>
      <c r="AE229" s="413"/>
      <c r="AF229" s="413"/>
      <c r="AG229" s="413"/>
    </row>
    <row r="230" spans="1:33" ht="15.75" customHeight="1">
      <c r="A230" s="413"/>
      <c r="B230" s="413"/>
      <c r="C230" s="413"/>
      <c r="D230" s="413"/>
      <c r="E230" s="413"/>
      <c r="F230" s="413"/>
      <c r="G230" s="413"/>
      <c r="H230" s="413"/>
      <c r="I230" s="413"/>
      <c r="J230" s="413"/>
      <c r="K230" s="413"/>
      <c r="L230" s="413"/>
      <c r="M230" s="413"/>
      <c r="N230" s="413"/>
      <c r="O230" s="413"/>
      <c r="P230" s="413"/>
      <c r="Q230" s="413"/>
      <c r="R230" s="413"/>
      <c r="S230" s="413"/>
      <c r="T230" s="413"/>
      <c r="U230" s="413"/>
      <c r="V230" s="413"/>
      <c r="W230" s="413"/>
      <c r="X230" s="413"/>
      <c r="Y230" s="413"/>
      <c r="Z230" s="413"/>
      <c r="AA230" s="413"/>
      <c r="AB230" s="413"/>
      <c r="AC230" s="413"/>
      <c r="AD230" s="413"/>
      <c r="AE230" s="413"/>
      <c r="AF230" s="413"/>
      <c r="AG230" s="413"/>
    </row>
    <row r="231" spans="1:33" ht="15.75" customHeight="1">
      <c r="A231" s="413"/>
      <c r="B231" s="413"/>
      <c r="C231" s="413"/>
      <c r="D231" s="413"/>
      <c r="E231" s="413"/>
      <c r="F231" s="413"/>
      <c r="G231" s="413"/>
      <c r="H231" s="413"/>
      <c r="I231" s="413"/>
      <c r="J231" s="413"/>
      <c r="K231" s="413"/>
      <c r="L231" s="413"/>
      <c r="M231" s="413"/>
      <c r="N231" s="413"/>
      <c r="O231" s="413"/>
      <c r="P231" s="413"/>
      <c r="Q231" s="413"/>
      <c r="R231" s="413"/>
      <c r="S231" s="413"/>
      <c r="T231" s="413"/>
      <c r="U231" s="413"/>
      <c r="V231" s="413"/>
      <c r="W231" s="413"/>
      <c r="X231" s="413"/>
      <c r="Y231" s="413"/>
      <c r="Z231" s="413"/>
      <c r="AA231" s="413"/>
      <c r="AB231" s="413"/>
      <c r="AC231" s="413"/>
      <c r="AD231" s="413"/>
      <c r="AE231" s="413"/>
      <c r="AF231" s="413"/>
      <c r="AG231" s="413"/>
    </row>
    <row r="232" spans="1:33" ht="15.75" customHeight="1">
      <c r="A232" s="413"/>
      <c r="B232" s="413"/>
      <c r="C232" s="413"/>
      <c r="D232" s="413"/>
      <c r="E232" s="413"/>
      <c r="F232" s="413"/>
      <c r="G232" s="413"/>
      <c r="H232" s="413"/>
      <c r="I232" s="413"/>
      <c r="J232" s="413"/>
      <c r="K232" s="413"/>
      <c r="L232" s="413"/>
      <c r="M232" s="413"/>
      <c r="N232" s="413"/>
      <c r="O232" s="413"/>
      <c r="P232" s="413"/>
      <c r="Q232" s="413"/>
      <c r="R232" s="413"/>
      <c r="S232" s="413"/>
      <c r="T232" s="413"/>
      <c r="U232" s="413"/>
      <c r="V232" s="413"/>
      <c r="W232" s="413"/>
      <c r="X232" s="413"/>
      <c r="Y232" s="413"/>
      <c r="Z232" s="413"/>
      <c r="AA232" s="413"/>
      <c r="AB232" s="413"/>
      <c r="AC232" s="413"/>
      <c r="AD232" s="413"/>
      <c r="AE232" s="413"/>
      <c r="AF232" s="413"/>
      <c r="AG232" s="413"/>
    </row>
    <row r="233" spans="1:33" ht="15.75" customHeight="1">
      <c r="A233" s="413"/>
      <c r="B233" s="413"/>
      <c r="C233" s="413"/>
      <c r="D233" s="413"/>
      <c r="E233" s="413"/>
      <c r="F233" s="413"/>
      <c r="G233" s="413"/>
      <c r="H233" s="413"/>
      <c r="I233" s="413"/>
      <c r="J233" s="413"/>
      <c r="K233" s="413"/>
      <c r="L233" s="413"/>
      <c r="M233" s="413"/>
      <c r="N233" s="413"/>
      <c r="O233" s="413"/>
      <c r="P233" s="413"/>
      <c r="Q233" s="413"/>
      <c r="R233" s="413"/>
      <c r="S233" s="413"/>
      <c r="T233" s="413"/>
      <c r="U233" s="413"/>
      <c r="V233" s="413"/>
      <c r="W233" s="413"/>
      <c r="X233" s="413"/>
      <c r="Y233" s="413"/>
      <c r="Z233" s="413"/>
      <c r="AA233" s="413"/>
      <c r="AB233" s="413"/>
      <c r="AC233" s="413"/>
      <c r="AD233" s="413"/>
      <c r="AE233" s="413"/>
      <c r="AF233" s="413"/>
      <c r="AG233" s="413"/>
    </row>
    <row r="234" spans="1:33" ht="15.75" customHeight="1">
      <c r="A234" s="413"/>
      <c r="B234" s="413"/>
      <c r="C234" s="413"/>
      <c r="D234" s="413"/>
      <c r="E234" s="413"/>
      <c r="F234" s="413"/>
      <c r="G234" s="413"/>
      <c r="H234" s="413"/>
      <c r="I234" s="413"/>
      <c r="J234" s="413"/>
      <c r="K234" s="413"/>
      <c r="L234" s="413"/>
      <c r="M234" s="413"/>
      <c r="N234" s="413"/>
      <c r="O234" s="413"/>
      <c r="P234" s="413"/>
      <c r="Q234" s="413"/>
      <c r="R234" s="413"/>
      <c r="S234" s="413"/>
      <c r="T234" s="413"/>
      <c r="U234" s="413"/>
      <c r="V234" s="413"/>
      <c r="W234" s="413"/>
      <c r="X234" s="413"/>
      <c r="Y234" s="413"/>
      <c r="Z234" s="413"/>
      <c r="AA234" s="413"/>
      <c r="AB234" s="413"/>
      <c r="AC234" s="413"/>
      <c r="AD234" s="413"/>
      <c r="AE234" s="413"/>
      <c r="AF234" s="413"/>
      <c r="AG234" s="413"/>
    </row>
    <row r="235" spans="1:33" ht="15.75" customHeight="1">
      <c r="A235" s="413"/>
      <c r="B235" s="413"/>
      <c r="C235" s="413"/>
      <c r="D235" s="413"/>
      <c r="E235" s="413"/>
      <c r="F235" s="413"/>
      <c r="G235" s="413"/>
      <c r="H235" s="413"/>
      <c r="I235" s="413"/>
      <c r="J235" s="413"/>
      <c r="K235" s="413"/>
      <c r="L235" s="413"/>
      <c r="M235" s="413"/>
      <c r="N235" s="413"/>
      <c r="O235" s="413"/>
      <c r="P235" s="413"/>
      <c r="Q235" s="413"/>
      <c r="R235" s="413"/>
      <c r="S235" s="413"/>
      <c r="T235" s="413"/>
      <c r="U235" s="413"/>
      <c r="V235" s="413"/>
      <c r="W235" s="413"/>
      <c r="X235" s="413"/>
      <c r="Y235" s="413"/>
      <c r="Z235" s="413"/>
      <c r="AA235" s="413"/>
      <c r="AB235" s="413"/>
      <c r="AC235" s="413"/>
      <c r="AD235" s="413"/>
      <c r="AE235" s="413"/>
      <c r="AF235" s="413"/>
      <c r="AG235" s="413"/>
    </row>
    <row r="236" spans="1:33" ht="15.75" customHeight="1">
      <c r="A236" s="413"/>
      <c r="B236" s="413"/>
      <c r="C236" s="413"/>
      <c r="D236" s="413"/>
      <c r="E236" s="413"/>
      <c r="F236" s="413"/>
      <c r="G236" s="413"/>
      <c r="H236" s="413"/>
      <c r="I236" s="413"/>
      <c r="J236" s="413"/>
      <c r="K236" s="413"/>
      <c r="L236" s="413"/>
      <c r="M236" s="413"/>
      <c r="N236" s="413"/>
      <c r="O236" s="413"/>
      <c r="P236" s="413"/>
      <c r="Q236" s="413"/>
      <c r="R236" s="413"/>
      <c r="S236" s="413"/>
      <c r="T236" s="413"/>
      <c r="U236" s="413"/>
      <c r="V236" s="413"/>
      <c r="W236" s="413"/>
      <c r="X236" s="413"/>
      <c r="Y236" s="413"/>
      <c r="Z236" s="413"/>
      <c r="AA236" s="413"/>
      <c r="AB236" s="413"/>
      <c r="AC236" s="413"/>
      <c r="AD236" s="413"/>
      <c r="AE236" s="413"/>
      <c r="AF236" s="413"/>
      <c r="AG236" s="413"/>
    </row>
    <row r="237" spans="1:33" ht="15.75" customHeight="1">
      <c r="A237" s="413"/>
      <c r="B237" s="413"/>
      <c r="C237" s="413"/>
      <c r="D237" s="413"/>
      <c r="E237" s="413"/>
      <c r="F237" s="413"/>
      <c r="G237" s="413"/>
      <c r="H237" s="413"/>
      <c r="I237" s="413"/>
      <c r="J237" s="413"/>
      <c r="K237" s="413"/>
      <c r="L237" s="413"/>
      <c r="M237" s="413"/>
      <c r="N237" s="413"/>
      <c r="O237" s="413"/>
      <c r="P237" s="413"/>
      <c r="Q237" s="413"/>
      <c r="R237" s="413"/>
      <c r="S237" s="413"/>
      <c r="T237" s="413"/>
      <c r="U237" s="413"/>
      <c r="V237" s="413"/>
      <c r="W237" s="413"/>
      <c r="X237" s="413"/>
      <c r="Y237" s="413"/>
      <c r="Z237" s="413"/>
      <c r="AA237" s="413"/>
      <c r="AB237" s="413"/>
      <c r="AC237" s="413"/>
      <c r="AD237" s="413"/>
      <c r="AE237" s="413"/>
      <c r="AF237" s="413"/>
      <c r="AG237" s="413"/>
    </row>
    <row r="238" spans="1:33" ht="15.75" customHeight="1">
      <c r="A238" s="413"/>
      <c r="B238" s="413"/>
      <c r="C238" s="413"/>
      <c r="D238" s="413"/>
      <c r="E238" s="413"/>
      <c r="F238" s="413"/>
      <c r="G238" s="413"/>
      <c r="H238" s="413"/>
      <c r="I238" s="413"/>
      <c r="J238" s="413"/>
      <c r="K238" s="413"/>
      <c r="L238" s="413"/>
      <c r="M238" s="413"/>
      <c r="N238" s="413"/>
      <c r="O238" s="413"/>
      <c r="P238" s="413"/>
      <c r="Q238" s="413"/>
      <c r="R238" s="413"/>
      <c r="S238" s="413"/>
      <c r="T238" s="413"/>
      <c r="U238" s="413"/>
      <c r="V238" s="413"/>
      <c r="W238" s="413"/>
      <c r="X238" s="413"/>
      <c r="Y238" s="413"/>
      <c r="Z238" s="413"/>
      <c r="AA238" s="413"/>
      <c r="AB238" s="413"/>
      <c r="AC238" s="413"/>
      <c r="AD238" s="413"/>
      <c r="AE238" s="413"/>
      <c r="AF238" s="413"/>
      <c r="AG238" s="413"/>
    </row>
    <row r="239" spans="1:33" ht="15.75" customHeight="1">
      <c r="A239" s="413"/>
      <c r="B239" s="413"/>
      <c r="C239" s="413"/>
      <c r="D239" s="413"/>
      <c r="E239" s="413"/>
      <c r="F239" s="413"/>
      <c r="G239" s="413"/>
      <c r="H239" s="413"/>
      <c r="I239" s="413"/>
      <c r="J239" s="413"/>
      <c r="K239" s="413"/>
      <c r="L239" s="413"/>
      <c r="M239" s="413"/>
      <c r="N239" s="413"/>
      <c r="O239" s="413"/>
      <c r="P239" s="413"/>
      <c r="Q239" s="413"/>
      <c r="R239" s="413"/>
      <c r="S239" s="413"/>
      <c r="T239" s="413"/>
      <c r="U239" s="413"/>
      <c r="V239" s="413"/>
      <c r="W239" s="413"/>
      <c r="X239" s="413"/>
      <c r="Y239" s="413"/>
      <c r="Z239" s="413"/>
      <c r="AA239" s="413"/>
      <c r="AB239" s="413"/>
      <c r="AC239" s="413"/>
      <c r="AD239" s="413"/>
      <c r="AE239" s="413"/>
      <c r="AF239" s="413"/>
      <c r="AG239" s="413"/>
    </row>
    <row r="240" spans="1:33" ht="15.75" customHeight="1">
      <c r="A240" s="413"/>
      <c r="B240" s="413"/>
      <c r="C240" s="413"/>
      <c r="D240" s="413"/>
      <c r="E240" s="413"/>
      <c r="F240" s="413"/>
      <c r="G240" s="413"/>
      <c r="H240" s="413"/>
      <c r="I240" s="413"/>
      <c r="J240" s="413"/>
      <c r="K240" s="413"/>
      <c r="L240" s="413"/>
      <c r="M240" s="413"/>
      <c r="N240" s="413"/>
      <c r="O240" s="413"/>
      <c r="P240" s="413"/>
      <c r="Q240" s="413"/>
      <c r="R240" s="413"/>
      <c r="S240" s="413"/>
      <c r="T240" s="413"/>
      <c r="U240" s="413"/>
      <c r="V240" s="413"/>
      <c r="W240" s="413"/>
      <c r="X240" s="413"/>
      <c r="Y240" s="413"/>
      <c r="Z240" s="413"/>
      <c r="AA240" s="413"/>
      <c r="AB240" s="413"/>
      <c r="AC240" s="413"/>
      <c r="AD240" s="413"/>
      <c r="AE240" s="413"/>
      <c r="AF240" s="413"/>
      <c r="AG240" s="413"/>
    </row>
    <row r="241" spans="1:33" ht="15.75" customHeight="1">
      <c r="A241" s="413"/>
      <c r="B241" s="413"/>
      <c r="C241" s="413"/>
      <c r="D241" s="413"/>
      <c r="E241" s="413"/>
      <c r="F241" s="413"/>
      <c r="G241" s="413"/>
      <c r="H241" s="413"/>
      <c r="I241" s="413"/>
      <c r="J241" s="413"/>
      <c r="K241" s="413"/>
      <c r="L241" s="413"/>
      <c r="M241" s="413"/>
      <c r="N241" s="413"/>
      <c r="O241" s="413"/>
      <c r="P241" s="413"/>
      <c r="Q241" s="413"/>
      <c r="R241" s="413"/>
      <c r="S241" s="413"/>
      <c r="T241" s="413"/>
      <c r="U241" s="413"/>
      <c r="V241" s="413"/>
      <c r="W241" s="413"/>
      <c r="X241" s="413"/>
      <c r="Y241" s="413"/>
      <c r="Z241" s="413"/>
      <c r="AA241" s="413"/>
      <c r="AB241" s="413"/>
      <c r="AC241" s="413"/>
      <c r="AD241" s="413"/>
      <c r="AE241" s="413"/>
      <c r="AF241" s="413"/>
      <c r="AG241" s="413"/>
    </row>
    <row r="242" spans="1:33" ht="15.75" customHeight="1">
      <c r="A242" s="413"/>
      <c r="B242" s="413"/>
      <c r="C242" s="413"/>
      <c r="D242" s="413"/>
      <c r="E242" s="413"/>
      <c r="F242" s="413"/>
      <c r="G242" s="413"/>
      <c r="H242" s="413"/>
      <c r="I242" s="413"/>
      <c r="J242" s="413"/>
      <c r="K242" s="413"/>
      <c r="L242" s="413"/>
      <c r="M242" s="413"/>
      <c r="N242" s="413"/>
      <c r="O242" s="413"/>
      <c r="P242" s="413"/>
      <c r="Q242" s="413"/>
      <c r="R242" s="413"/>
      <c r="S242" s="413"/>
      <c r="T242" s="413"/>
      <c r="U242" s="413"/>
      <c r="V242" s="413"/>
      <c r="W242" s="413"/>
      <c r="X242" s="413"/>
      <c r="Y242" s="413"/>
      <c r="Z242" s="413"/>
      <c r="AA242" s="413"/>
      <c r="AB242" s="413"/>
      <c r="AC242" s="413"/>
      <c r="AD242" s="413"/>
      <c r="AE242" s="413"/>
      <c r="AF242" s="413"/>
      <c r="AG242" s="413"/>
    </row>
    <row r="243" spans="1:33" ht="15.75" customHeight="1">
      <c r="A243" s="413"/>
      <c r="B243" s="413"/>
      <c r="C243" s="413"/>
      <c r="D243" s="413"/>
      <c r="E243" s="413"/>
      <c r="F243" s="413"/>
      <c r="G243" s="413"/>
      <c r="H243" s="413"/>
      <c r="I243" s="413"/>
      <c r="J243" s="413"/>
      <c r="K243" s="413"/>
      <c r="L243" s="413"/>
      <c r="M243" s="413"/>
      <c r="N243" s="413"/>
      <c r="O243" s="413"/>
      <c r="P243" s="413"/>
      <c r="Q243" s="413"/>
      <c r="R243" s="413"/>
      <c r="S243" s="413"/>
      <c r="T243" s="413"/>
      <c r="U243" s="413"/>
      <c r="V243" s="413"/>
      <c r="W243" s="413"/>
      <c r="X243" s="413"/>
      <c r="Y243" s="413"/>
      <c r="Z243" s="413"/>
      <c r="AA243" s="413"/>
      <c r="AB243" s="413"/>
      <c r="AC243" s="413"/>
      <c r="AD243" s="413"/>
      <c r="AE243" s="413"/>
      <c r="AF243" s="413"/>
      <c r="AG243" s="413"/>
    </row>
    <row r="244" spans="1:33" ht="15.75" customHeight="1">
      <c r="A244" s="413"/>
      <c r="B244" s="413"/>
      <c r="C244" s="413"/>
      <c r="D244" s="413"/>
      <c r="E244" s="413"/>
      <c r="F244" s="413"/>
      <c r="G244" s="413"/>
      <c r="H244" s="413"/>
      <c r="I244" s="413"/>
      <c r="J244" s="413"/>
      <c r="K244" s="413"/>
      <c r="L244" s="413"/>
      <c r="M244" s="413"/>
      <c r="N244" s="413"/>
      <c r="O244" s="413"/>
      <c r="P244" s="413"/>
      <c r="Q244" s="413"/>
      <c r="R244" s="413"/>
      <c r="S244" s="413"/>
      <c r="T244" s="413"/>
      <c r="U244" s="413"/>
      <c r="V244" s="413"/>
      <c r="W244" s="413"/>
      <c r="X244" s="413"/>
      <c r="Y244" s="413"/>
      <c r="Z244" s="413"/>
      <c r="AA244" s="413"/>
      <c r="AB244" s="413"/>
      <c r="AC244" s="413"/>
      <c r="AD244" s="413"/>
      <c r="AE244" s="413"/>
      <c r="AF244" s="413"/>
      <c r="AG244" s="413"/>
    </row>
    <row r="245" spans="1:33" ht="15.75" customHeight="1">
      <c r="A245" s="413"/>
      <c r="B245" s="413"/>
      <c r="C245" s="413"/>
      <c r="D245" s="413"/>
      <c r="E245" s="413"/>
      <c r="F245" s="413"/>
      <c r="G245" s="413"/>
      <c r="H245" s="413"/>
      <c r="I245" s="413"/>
      <c r="J245" s="413"/>
      <c r="K245" s="413"/>
      <c r="L245" s="413"/>
      <c r="M245" s="413"/>
      <c r="N245" s="413"/>
      <c r="O245" s="413"/>
      <c r="P245" s="413"/>
      <c r="Q245" s="413"/>
      <c r="R245" s="413"/>
      <c r="S245" s="413"/>
      <c r="T245" s="413"/>
      <c r="U245" s="413"/>
      <c r="V245" s="413"/>
      <c r="W245" s="413"/>
      <c r="X245" s="413"/>
      <c r="Y245" s="413"/>
      <c r="Z245" s="413"/>
      <c r="AA245" s="413"/>
      <c r="AB245" s="413"/>
      <c r="AC245" s="413"/>
      <c r="AD245" s="413"/>
      <c r="AE245" s="413"/>
      <c r="AF245" s="413"/>
      <c r="AG245" s="413"/>
    </row>
    <row r="246" spans="1:33" ht="15.75" customHeight="1">
      <c r="A246" s="413"/>
      <c r="B246" s="413"/>
      <c r="C246" s="413"/>
      <c r="D246" s="413"/>
      <c r="E246" s="413"/>
      <c r="F246" s="413"/>
      <c r="G246" s="413"/>
      <c r="H246" s="413"/>
      <c r="I246" s="413"/>
      <c r="J246" s="413"/>
      <c r="K246" s="413"/>
      <c r="L246" s="413"/>
      <c r="M246" s="413"/>
      <c r="N246" s="413"/>
      <c r="O246" s="413"/>
      <c r="P246" s="413"/>
      <c r="Q246" s="413"/>
      <c r="R246" s="413"/>
      <c r="S246" s="413"/>
      <c r="T246" s="413"/>
      <c r="U246" s="413"/>
      <c r="V246" s="413"/>
      <c r="W246" s="413"/>
      <c r="X246" s="413"/>
      <c r="Y246" s="413"/>
      <c r="Z246" s="413"/>
      <c r="AA246" s="413"/>
      <c r="AB246" s="413"/>
      <c r="AC246" s="413"/>
      <c r="AD246" s="413"/>
      <c r="AE246" s="413"/>
      <c r="AF246" s="413"/>
      <c r="AG246" s="413"/>
    </row>
    <row r="247" spans="1:33" ht="15.75" customHeight="1">
      <c r="A247" s="413"/>
      <c r="B247" s="413"/>
      <c r="C247" s="413"/>
      <c r="D247" s="413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413"/>
      <c r="Q247" s="413"/>
      <c r="R247" s="413"/>
      <c r="S247" s="413"/>
      <c r="T247" s="413"/>
      <c r="U247" s="413"/>
      <c r="V247" s="413"/>
      <c r="W247" s="413"/>
      <c r="X247" s="413"/>
      <c r="Y247" s="413"/>
      <c r="Z247" s="413"/>
      <c r="AA247" s="413"/>
      <c r="AB247" s="413"/>
      <c r="AC247" s="413"/>
      <c r="AD247" s="413"/>
      <c r="AE247" s="413"/>
      <c r="AF247" s="413"/>
      <c r="AG247" s="413"/>
    </row>
    <row r="248" spans="1:33" ht="15.75" customHeight="1">
      <c r="A248" s="413"/>
      <c r="B248" s="413"/>
      <c r="C248" s="413"/>
      <c r="D248" s="413"/>
      <c r="E248" s="413"/>
      <c r="F248" s="413"/>
      <c r="G248" s="413"/>
      <c r="H248" s="413"/>
      <c r="I248" s="413"/>
      <c r="J248" s="413"/>
      <c r="K248" s="413"/>
      <c r="L248" s="413"/>
      <c r="M248" s="413"/>
      <c r="N248" s="413"/>
      <c r="O248" s="413"/>
      <c r="P248" s="413"/>
      <c r="Q248" s="413"/>
      <c r="R248" s="413"/>
      <c r="S248" s="413"/>
      <c r="T248" s="413"/>
      <c r="U248" s="413"/>
      <c r="V248" s="413"/>
      <c r="W248" s="413"/>
      <c r="X248" s="413"/>
      <c r="Y248" s="413"/>
      <c r="Z248" s="413"/>
      <c r="AA248" s="413"/>
      <c r="AB248" s="413"/>
      <c r="AC248" s="413"/>
      <c r="AD248" s="413"/>
      <c r="AE248" s="413"/>
      <c r="AF248" s="413"/>
      <c r="AG248" s="413"/>
    </row>
    <row r="249" spans="1:33" ht="15.75" customHeight="1">
      <c r="A249" s="413"/>
      <c r="B249" s="413"/>
      <c r="C249" s="413"/>
      <c r="D249" s="413"/>
      <c r="E249" s="413"/>
      <c r="F249" s="413"/>
      <c r="G249" s="413"/>
      <c r="H249" s="413"/>
      <c r="I249" s="413"/>
      <c r="J249" s="413"/>
      <c r="K249" s="413"/>
      <c r="L249" s="413"/>
      <c r="M249" s="413"/>
      <c r="N249" s="413"/>
      <c r="O249" s="413"/>
      <c r="P249" s="413"/>
      <c r="Q249" s="413"/>
      <c r="R249" s="413"/>
      <c r="S249" s="413"/>
      <c r="T249" s="413"/>
      <c r="U249" s="413"/>
      <c r="V249" s="413"/>
      <c r="W249" s="413"/>
      <c r="X249" s="413"/>
      <c r="Y249" s="413"/>
      <c r="Z249" s="413"/>
      <c r="AA249" s="413"/>
      <c r="AB249" s="413"/>
      <c r="AC249" s="413"/>
      <c r="AD249" s="413"/>
      <c r="AE249" s="413"/>
      <c r="AF249" s="413"/>
      <c r="AG249" s="413"/>
    </row>
    <row r="250" spans="1:33" ht="15.75" customHeight="1">
      <c r="A250" s="413"/>
      <c r="B250" s="413"/>
      <c r="C250" s="413"/>
      <c r="D250" s="413"/>
      <c r="E250" s="413"/>
      <c r="F250" s="413"/>
      <c r="G250" s="413"/>
      <c r="H250" s="413"/>
      <c r="I250" s="413"/>
      <c r="J250" s="413"/>
      <c r="K250" s="413"/>
      <c r="L250" s="413"/>
      <c r="M250" s="413"/>
      <c r="N250" s="413"/>
      <c r="O250" s="413"/>
      <c r="P250" s="413"/>
      <c r="Q250" s="413"/>
      <c r="R250" s="413"/>
      <c r="S250" s="413"/>
      <c r="T250" s="413"/>
      <c r="U250" s="413"/>
      <c r="V250" s="413"/>
      <c r="W250" s="413"/>
      <c r="X250" s="413"/>
      <c r="Y250" s="413"/>
      <c r="Z250" s="413"/>
      <c r="AA250" s="413"/>
      <c r="AB250" s="413"/>
      <c r="AC250" s="413"/>
      <c r="AD250" s="413"/>
      <c r="AE250" s="413"/>
      <c r="AF250" s="413"/>
      <c r="AG250" s="413"/>
    </row>
    <row r="251" spans="1:33" ht="15.75" customHeight="1">
      <c r="A251" s="413"/>
      <c r="B251" s="413"/>
      <c r="C251" s="413"/>
      <c r="D251" s="413"/>
      <c r="E251" s="413"/>
      <c r="F251" s="413"/>
      <c r="G251" s="413"/>
      <c r="H251" s="413"/>
      <c r="I251" s="413"/>
      <c r="J251" s="413"/>
      <c r="K251" s="413"/>
      <c r="L251" s="413"/>
      <c r="M251" s="413"/>
      <c r="N251" s="413"/>
      <c r="O251" s="413"/>
      <c r="P251" s="413"/>
      <c r="Q251" s="413"/>
      <c r="R251" s="413"/>
      <c r="S251" s="413"/>
      <c r="T251" s="413"/>
      <c r="U251" s="413"/>
      <c r="V251" s="413"/>
      <c r="W251" s="413"/>
      <c r="X251" s="413"/>
      <c r="Y251" s="413"/>
      <c r="Z251" s="413"/>
      <c r="AA251" s="413"/>
      <c r="AB251" s="413"/>
      <c r="AC251" s="413"/>
      <c r="AD251" s="413"/>
      <c r="AE251" s="413"/>
      <c r="AF251" s="413"/>
      <c r="AG251" s="413"/>
    </row>
    <row r="252" spans="1:33" ht="15.75" customHeight="1">
      <c r="A252" s="413"/>
      <c r="B252" s="413"/>
      <c r="C252" s="413"/>
      <c r="D252" s="413"/>
      <c r="E252" s="413"/>
      <c r="F252" s="413"/>
      <c r="G252" s="413"/>
      <c r="H252" s="413"/>
      <c r="I252" s="413"/>
      <c r="J252" s="413"/>
      <c r="K252" s="413"/>
      <c r="L252" s="413"/>
      <c r="M252" s="413"/>
      <c r="N252" s="413"/>
      <c r="O252" s="413"/>
      <c r="P252" s="413"/>
      <c r="Q252" s="413"/>
      <c r="R252" s="413"/>
      <c r="S252" s="413"/>
      <c r="T252" s="413"/>
      <c r="U252" s="413"/>
      <c r="V252" s="413"/>
      <c r="W252" s="413"/>
      <c r="X252" s="413"/>
      <c r="Y252" s="413"/>
      <c r="Z252" s="413"/>
      <c r="AA252" s="413"/>
      <c r="AB252" s="413"/>
      <c r="AC252" s="413"/>
      <c r="AD252" s="413"/>
      <c r="AE252" s="413"/>
      <c r="AF252" s="413"/>
      <c r="AG252" s="413"/>
    </row>
    <row r="253" spans="1:33" ht="15.75" customHeight="1">
      <c r="A253" s="413"/>
      <c r="B253" s="413"/>
      <c r="C253" s="413"/>
      <c r="D253" s="413"/>
      <c r="E253" s="413"/>
      <c r="F253" s="413"/>
      <c r="G253" s="413"/>
      <c r="H253" s="413"/>
      <c r="I253" s="413"/>
      <c r="J253" s="413"/>
      <c r="K253" s="413"/>
      <c r="L253" s="413"/>
      <c r="M253" s="413"/>
      <c r="N253" s="413"/>
      <c r="O253" s="413"/>
      <c r="P253" s="413"/>
      <c r="Q253" s="413"/>
      <c r="R253" s="413"/>
      <c r="S253" s="413"/>
      <c r="T253" s="413"/>
      <c r="U253" s="413"/>
      <c r="V253" s="413"/>
      <c r="W253" s="413"/>
      <c r="X253" s="413"/>
      <c r="Y253" s="413"/>
      <c r="Z253" s="413"/>
      <c r="AA253" s="413"/>
      <c r="AB253" s="413"/>
      <c r="AC253" s="413"/>
      <c r="AD253" s="413"/>
      <c r="AE253" s="413"/>
      <c r="AF253" s="413"/>
      <c r="AG253" s="413"/>
    </row>
    <row r="254" spans="1:33" ht="15.75" customHeight="1">
      <c r="A254" s="413"/>
      <c r="B254" s="413"/>
      <c r="C254" s="413"/>
      <c r="D254" s="413"/>
      <c r="E254" s="413"/>
      <c r="F254" s="413"/>
      <c r="G254" s="413"/>
      <c r="H254" s="413"/>
      <c r="I254" s="413"/>
      <c r="J254" s="413"/>
      <c r="K254" s="413"/>
      <c r="L254" s="413"/>
      <c r="M254" s="413"/>
      <c r="N254" s="413"/>
      <c r="O254" s="413"/>
      <c r="P254" s="413"/>
      <c r="Q254" s="413"/>
      <c r="R254" s="413"/>
      <c r="S254" s="413"/>
      <c r="T254" s="413"/>
      <c r="U254" s="413"/>
      <c r="V254" s="413"/>
      <c r="W254" s="413"/>
      <c r="X254" s="413"/>
      <c r="Y254" s="413"/>
      <c r="Z254" s="413"/>
      <c r="AA254" s="413"/>
      <c r="AB254" s="413"/>
      <c r="AC254" s="413"/>
      <c r="AD254" s="413"/>
      <c r="AE254" s="413"/>
      <c r="AF254" s="413"/>
      <c r="AG254" s="413"/>
    </row>
    <row r="255" spans="1:33" ht="15.75" customHeight="1">
      <c r="A255" s="413"/>
      <c r="B255" s="413"/>
      <c r="C255" s="413"/>
      <c r="D255" s="413"/>
      <c r="E255" s="413"/>
      <c r="F255" s="413"/>
      <c r="G255" s="413"/>
      <c r="H255" s="413"/>
      <c r="I255" s="413"/>
      <c r="J255" s="413"/>
      <c r="K255" s="413"/>
      <c r="L255" s="413"/>
      <c r="M255" s="413"/>
      <c r="N255" s="413"/>
      <c r="O255" s="413"/>
      <c r="P255" s="413"/>
      <c r="Q255" s="413"/>
      <c r="R255" s="413"/>
      <c r="S255" s="413"/>
      <c r="T255" s="413"/>
      <c r="U255" s="413"/>
      <c r="V255" s="413"/>
      <c r="W255" s="413"/>
      <c r="X255" s="413"/>
      <c r="Y255" s="413"/>
      <c r="Z255" s="413"/>
      <c r="AA255" s="413"/>
      <c r="AB255" s="413"/>
      <c r="AC255" s="413"/>
      <c r="AD255" s="413"/>
      <c r="AE255" s="413"/>
      <c r="AF255" s="413"/>
      <c r="AG255" s="413"/>
    </row>
    <row r="256" spans="1:33" ht="15.75" customHeight="1">
      <c r="A256" s="413"/>
      <c r="B256" s="413"/>
      <c r="C256" s="413"/>
      <c r="D256" s="413"/>
      <c r="E256" s="413"/>
      <c r="F256" s="413"/>
      <c r="G256" s="413"/>
      <c r="H256" s="413"/>
      <c r="I256" s="413"/>
      <c r="J256" s="413"/>
      <c r="K256" s="413"/>
      <c r="L256" s="413"/>
      <c r="M256" s="413"/>
      <c r="N256" s="413"/>
      <c r="O256" s="413"/>
      <c r="P256" s="413"/>
      <c r="Q256" s="413"/>
      <c r="R256" s="413"/>
      <c r="S256" s="413"/>
      <c r="T256" s="413"/>
      <c r="U256" s="413"/>
      <c r="V256" s="413"/>
      <c r="W256" s="413"/>
      <c r="X256" s="413"/>
      <c r="Y256" s="413"/>
      <c r="Z256" s="413"/>
      <c r="AA256" s="413"/>
      <c r="AB256" s="413"/>
      <c r="AC256" s="413"/>
      <c r="AD256" s="413"/>
      <c r="AE256" s="413"/>
      <c r="AF256" s="413"/>
      <c r="AG256" s="413"/>
    </row>
    <row r="257" spans="1:33" ht="15.75" customHeight="1">
      <c r="A257" s="413"/>
      <c r="B257" s="413"/>
      <c r="C257" s="413"/>
      <c r="D257" s="413"/>
      <c r="E257" s="413"/>
      <c r="F257" s="413"/>
      <c r="G257" s="413"/>
      <c r="H257" s="413"/>
      <c r="I257" s="413"/>
      <c r="J257" s="413"/>
      <c r="K257" s="413"/>
      <c r="L257" s="413"/>
      <c r="M257" s="413"/>
      <c r="N257" s="413"/>
      <c r="O257" s="413"/>
      <c r="P257" s="413"/>
      <c r="Q257" s="413"/>
      <c r="R257" s="413"/>
      <c r="S257" s="413"/>
      <c r="T257" s="413"/>
      <c r="U257" s="413"/>
      <c r="V257" s="413"/>
      <c r="W257" s="413"/>
      <c r="X257" s="413"/>
      <c r="Y257" s="413"/>
      <c r="Z257" s="413"/>
      <c r="AA257" s="413"/>
      <c r="AB257" s="413"/>
      <c r="AC257" s="413"/>
      <c r="AD257" s="413"/>
      <c r="AE257" s="413"/>
      <c r="AF257" s="413"/>
      <c r="AG257" s="413"/>
    </row>
    <row r="258" spans="1:33" ht="15.75" customHeight="1">
      <c r="A258" s="413"/>
      <c r="B258" s="413"/>
      <c r="C258" s="413"/>
      <c r="D258" s="413"/>
      <c r="E258" s="413"/>
      <c r="F258" s="413"/>
      <c r="G258" s="413"/>
      <c r="H258" s="413"/>
      <c r="I258" s="413"/>
      <c r="J258" s="413"/>
      <c r="K258" s="413"/>
      <c r="L258" s="413"/>
      <c r="M258" s="413"/>
      <c r="N258" s="413"/>
      <c r="O258" s="413"/>
      <c r="P258" s="413"/>
      <c r="Q258" s="413"/>
      <c r="R258" s="413"/>
      <c r="S258" s="413"/>
      <c r="T258" s="413"/>
      <c r="U258" s="413"/>
      <c r="V258" s="413"/>
      <c r="W258" s="413"/>
      <c r="X258" s="413"/>
      <c r="Y258" s="413"/>
      <c r="Z258" s="413"/>
      <c r="AA258" s="413"/>
      <c r="AB258" s="413"/>
      <c r="AC258" s="413"/>
      <c r="AD258" s="413"/>
      <c r="AE258" s="413"/>
      <c r="AF258" s="413"/>
      <c r="AG258" s="413"/>
    </row>
    <row r="259" spans="1:33" ht="15.75" customHeight="1">
      <c r="A259" s="413"/>
      <c r="B259" s="413"/>
      <c r="C259" s="413"/>
      <c r="D259" s="413"/>
      <c r="E259" s="413"/>
      <c r="F259" s="413"/>
      <c r="G259" s="413"/>
      <c r="H259" s="413"/>
      <c r="I259" s="413"/>
      <c r="J259" s="413"/>
      <c r="K259" s="413"/>
      <c r="L259" s="413"/>
      <c r="M259" s="413"/>
      <c r="N259" s="413"/>
      <c r="O259" s="413"/>
      <c r="P259" s="413"/>
      <c r="Q259" s="413"/>
      <c r="R259" s="413"/>
      <c r="S259" s="413"/>
      <c r="T259" s="413"/>
      <c r="U259" s="413"/>
      <c r="V259" s="413"/>
      <c r="W259" s="413"/>
      <c r="X259" s="413"/>
      <c r="Y259" s="413"/>
      <c r="Z259" s="413"/>
      <c r="AA259" s="413"/>
      <c r="AB259" s="413"/>
      <c r="AC259" s="413"/>
      <c r="AD259" s="413"/>
      <c r="AE259" s="413"/>
      <c r="AF259" s="413"/>
      <c r="AG259" s="413"/>
    </row>
    <row r="260" spans="1:33" ht="15.75" customHeight="1">
      <c r="A260" s="413"/>
      <c r="B260" s="413"/>
      <c r="C260" s="413"/>
      <c r="D260" s="413"/>
      <c r="E260" s="413"/>
      <c r="F260" s="413"/>
      <c r="G260" s="413"/>
      <c r="H260" s="413"/>
      <c r="I260" s="413"/>
      <c r="J260" s="413"/>
      <c r="K260" s="413"/>
      <c r="L260" s="413"/>
      <c r="M260" s="413"/>
      <c r="N260" s="413"/>
      <c r="O260" s="413"/>
      <c r="P260" s="413"/>
      <c r="Q260" s="413"/>
      <c r="R260" s="413"/>
      <c r="S260" s="413"/>
      <c r="T260" s="413"/>
      <c r="U260" s="413"/>
      <c r="V260" s="413"/>
      <c r="W260" s="413"/>
      <c r="X260" s="413"/>
      <c r="Y260" s="413"/>
      <c r="Z260" s="413"/>
      <c r="AA260" s="413"/>
      <c r="AB260" s="413"/>
      <c r="AC260" s="413"/>
      <c r="AD260" s="413"/>
      <c r="AE260" s="413"/>
      <c r="AF260" s="413"/>
      <c r="AG260" s="413"/>
    </row>
    <row r="261" spans="1:33" ht="15.75" customHeight="1">
      <c r="A261" s="413"/>
      <c r="B261" s="413"/>
      <c r="C261" s="413"/>
      <c r="D261" s="413"/>
      <c r="E261" s="413"/>
      <c r="F261" s="413"/>
      <c r="G261" s="413"/>
      <c r="H261" s="413"/>
      <c r="I261" s="413"/>
      <c r="J261" s="413"/>
      <c r="K261" s="413"/>
      <c r="L261" s="413"/>
      <c r="M261" s="413"/>
      <c r="N261" s="413"/>
      <c r="O261" s="413"/>
      <c r="P261" s="413"/>
      <c r="Q261" s="413"/>
      <c r="R261" s="413"/>
      <c r="S261" s="413"/>
      <c r="T261" s="413"/>
      <c r="U261" s="413"/>
      <c r="V261" s="413"/>
      <c r="W261" s="413"/>
      <c r="X261" s="413"/>
      <c r="Y261" s="413"/>
      <c r="Z261" s="413"/>
      <c r="AA261" s="413"/>
      <c r="AB261" s="413"/>
      <c r="AC261" s="413"/>
      <c r="AD261" s="413"/>
      <c r="AE261" s="413"/>
      <c r="AF261" s="413"/>
      <c r="AG261" s="413"/>
    </row>
    <row r="262" spans="1:33" ht="15.75" customHeight="1">
      <c r="A262" s="413"/>
      <c r="B262" s="413"/>
      <c r="C262" s="413"/>
      <c r="D262" s="413"/>
      <c r="E262" s="413"/>
      <c r="F262" s="413"/>
      <c r="G262" s="413"/>
      <c r="H262" s="413"/>
      <c r="I262" s="413"/>
      <c r="J262" s="413"/>
      <c r="K262" s="413"/>
      <c r="L262" s="413"/>
      <c r="M262" s="413"/>
      <c r="N262" s="413"/>
      <c r="O262" s="413"/>
      <c r="P262" s="413"/>
      <c r="Q262" s="413"/>
      <c r="R262" s="413"/>
      <c r="S262" s="413"/>
      <c r="T262" s="413"/>
      <c r="U262" s="413"/>
      <c r="V262" s="413"/>
      <c r="W262" s="413"/>
      <c r="X262" s="413"/>
      <c r="Y262" s="413"/>
      <c r="Z262" s="413"/>
      <c r="AA262" s="413"/>
      <c r="AB262" s="413"/>
      <c r="AC262" s="413"/>
      <c r="AD262" s="413"/>
      <c r="AE262" s="413"/>
      <c r="AF262" s="413"/>
      <c r="AG262" s="413"/>
    </row>
    <row r="263" spans="1:33" ht="15.75" customHeight="1">
      <c r="A263" s="413"/>
      <c r="B263" s="413"/>
      <c r="C263" s="413"/>
      <c r="D263" s="413"/>
      <c r="E263" s="413"/>
      <c r="F263" s="413"/>
      <c r="G263" s="413"/>
      <c r="H263" s="413"/>
      <c r="I263" s="413"/>
      <c r="J263" s="413"/>
      <c r="K263" s="413"/>
      <c r="L263" s="413"/>
      <c r="M263" s="413"/>
      <c r="N263" s="413"/>
      <c r="O263" s="413"/>
      <c r="P263" s="413"/>
      <c r="Q263" s="413"/>
      <c r="R263" s="413"/>
      <c r="S263" s="413"/>
      <c r="T263" s="413"/>
      <c r="U263" s="413"/>
      <c r="V263" s="413"/>
      <c r="W263" s="413"/>
      <c r="X263" s="413"/>
      <c r="Y263" s="413"/>
      <c r="Z263" s="413"/>
      <c r="AA263" s="413"/>
      <c r="AB263" s="413"/>
      <c r="AC263" s="413"/>
      <c r="AD263" s="413"/>
      <c r="AE263" s="413"/>
      <c r="AF263" s="413"/>
      <c r="AG263" s="413"/>
    </row>
    <row r="264" spans="1:33" ht="15.75" customHeight="1">
      <c r="A264" s="413"/>
      <c r="B264" s="413"/>
      <c r="C264" s="413"/>
      <c r="D264" s="413"/>
      <c r="E264" s="413"/>
      <c r="F264" s="413"/>
      <c r="G264" s="413"/>
      <c r="H264" s="413"/>
      <c r="I264" s="413"/>
      <c r="J264" s="413"/>
      <c r="K264" s="413"/>
      <c r="L264" s="413"/>
      <c r="M264" s="413"/>
      <c r="N264" s="413"/>
      <c r="O264" s="413"/>
      <c r="P264" s="413"/>
      <c r="Q264" s="413"/>
      <c r="R264" s="413"/>
      <c r="S264" s="413"/>
      <c r="T264" s="413"/>
      <c r="U264" s="413"/>
      <c r="V264" s="413"/>
      <c r="W264" s="413"/>
      <c r="X264" s="413"/>
      <c r="Y264" s="413"/>
      <c r="Z264" s="413"/>
      <c r="AA264" s="413"/>
      <c r="AB264" s="413"/>
      <c r="AC264" s="413"/>
      <c r="AD264" s="413"/>
      <c r="AE264" s="413"/>
      <c r="AF264" s="413"/>
      <c r="AG264" s="413"/>
    </row>
    <row r="265" spans="1:33" ht="15.75" customHeight="1">
      <c r="A265" s="413"/>
      <c r="B265" s="413"/>
      <c r="C265" s="413"/>
      <c r="D265" s="413"/>
      <c r="E265" s="413"/>
      <c r="F265" s="413"/>
      <c r="G265" s="413"/>
      <c r="H265" s="413"/>
      <c r="I265" s="413"/>
      <c r="J265" s="413"/>
      <c r="K265" s="413"/>
      <c r="L265" s="413"/>
      <c r="M265" s="413"/>
      <c r="N265" s="413"/>
      <c r="O265" s="413"/>
      <c r="P265" s="413"/>
      <c r="Q265" s="413"/>
      <c r="R265" s="413"/>
      <c r="S265" s="413"/>
      <c r="T265" s="413"/>
      <c r="U265" s="413"/>
      <c r="V265" s="413"/>
      <c r="W265" s="413"/>
      <c r="X265" s="413"/>
      <c r="Y265" s="413"/>
      <c r="Z265" s="413"/>
      <c r="AA265" s="413"/>
      <c r="AB265" s="413"/>
      <c r="AC265" s="413"/>
      <c r="AD265" s="413"/>
      <c r="AE265" s="413"/>
      <c r="AF265" s="413"/>
      <c r="AG265" s="413"/>
    </row>
    <row r="266" spans="1:33" ht="15.75" customHeight="1">
      <c r="A266" s="413"/>
      <c r="B266" s="413"/>
      <c r="C266" s="413"/>
      <c r="D266" s="413"/>
      <c r="E266" s="413"/>
      <c r="F266" s="413"/>
      <c r="G266" s="413"/>
      <c r="H266" s="413"/>
      <c r="I266" s="413"/>
      <c r="J266" s="413"/>
      <c r="K266" s="413"/>
      <c r="L266" s="413"/>
      <c r="M266" s="413"/>
      <c r="N266" s="413"/>
      <c r="O266" s="413"/>
      <c r="P266" s="413"/>
      <c r="Q266" s="413"/>
      <c r="R266" s="413"/>
      <c r="S266" s="413"/>
      <c r="T266" s="413"/>
      <c r="U266" s="413"/>
      <c r="V266" s="413"/>
      <c r="W266" s="413"/>
      <c r="X266" s="413"/>
      <c r="Y266" s="413"/>
      <c r="Z266" s="413"/>
      <c r="AA266" s="413"/>
      <c r="AB266" s="413"/>
      <c r="AC266" s="413"/>
      <c r="AD266" s="413"/>
      <c r="AE266" s="413"/>
      <c r="AF266" s="413"/>
      <c r="AG266" s="413"/>
    </row>
    <row r="267" spans="1:33" ht="15.75" customHeight="1">
      <c r="A267" s="413"/>
      <c r="B267" s="413"/>
      <c r="C267" s="413"/>
      <c r="D267" s="413"/>
      <c r="E267" s="413"/>
      <c r="F267" s="413"/>
      <c r="G267" s="413"/>
      <c r="H267" s="413"/>
      <c r="I267" s="413"/>
      <c r="J267" s="413"/>
      <c r="K267" s="413"/>
      <c r="L267" s="413"/>
      <c r="M267" s="413"/>
      <c r="N267" s="413"/>
      <c r="O267" s="413"/>
      <c r="P267" s="413"/>
      <c r="Q267" s="413"/>
      <c r="R267" s="413"/>
      <c r="S267" s="413"/>
      <c r="T267" s="413"/>
      <c r="U267" s="413"/>
      <c r="V267" s="413"/>
      <c r="W267" s="413"/>
      <c r="X267" s="413"/>
      <c r="Y267" s="413"/>
      <c r="Z267" s="413"/>
      <c r="AA267" s="413"/>
      <c r="AB267" s="413"/>
      <c r="AC267" s="413"/>
      <c r="AD267" s="413"/>
      <c r="AE267" s="413"/>
      <c r="AF267" s="413"/>
      <c r="AG267" s="413"/>
    </row>
    <row r="268" spans="1:33" ht="15.75" customHeight="1">
      <c r="A268" s="413"/>
      <c r="B268" s="413"/>
      <c r="C268" s="413"/>
      <c r="D268" s="413"/>
      <c r="E268" s="413"/>
      <c r="F268" s="413"/>
      <c r="G268" s="413"/>
      <c r="H268" s="413"/>
      <c r="I268" s="413"/>
      <c r="J268" s="413"/>
      <c r="K268" s="413"/>
      <c r="L268" s="413"/>
      <c r="M268" s="413"/>
      <c r="N268" s="413"/>
      <c r="O268" s="413"/>
      <c r="P268" s="413"/>
      <c r="Q268" s="413"/>
      <c r="R268" s="413"/>
      <c r="S268" s="413"/>
      <c r="T268" s="413"/>
      <c r="U268" s="413"/>
      <c r="V268" s="413"/>
      <c r="W268" s="413"/>
      <c r="X268" s="413"/>
      <c r="Y268" s="413"/>
      <c r="Z268" s="413"/>
      <c r="AA268" s="413"/>
      <c r="AB268" s="413"/>
      <c r="AC268" s="413"/>
      <c r="AD268" s="413"/>
      <c r="AE268" s="413"/>
      <c r="AF268" s="413"/>
      <c r="AG268" s="413"/>
    </row>
    <row r="269" spans="1:33" ht="15.75" customHeight="1">
      <c r="A269" s="413"/>
      <c r="B269" s="413"/>
      <c r="C269" s="413"/>
      <c r="D269" s="413"/>
      <c r="E269" s="413"/>
      <c r="F269" s="413"/>
      <c r="G269" s="413"/>
      <c r="H269" s="413"/>
      <c r="I269" s="413"/>
      <c r="J269" s="413"/>
      <c r="K269" s="413"/>
      <c r="L269" s="413"/>
      <c r="M269" s="413"/>
      <c r="N269" s="413"/>
      <c r="O269" s="413"/>
      <c r="P269" s="413"/>
      <c r="Q269" s="413"/>
      <c r="R269" s="413"/>
      <c r="S269" s="413"/>
      <c r="T269" s="413"/>
      <c r="U269" s="413"/>
      <c r="V269" s="413"/>
      <c r="W269" s="413"/>
      <c r="X269" s="413"/>
      <c r="Y269" s="413"/>
      <c r="Z269" s="413"/>
      <c r="AA269" s="413"/>
      <c r="AB269" s="413"/>
      <c r="AC269" s="413"/>
      <c r="AD269" s="413"/>
      <c r="AE269" s="413"/>
      <c r="AF269" s="413"/>
      <c r="AG269" s="413"/>
    </row>
    <row r="270" spans="1:33" ht="15.75" customHeight="1">
      <c r="A270" s="413"/>
      <c r="B270" s="413"/>
      <c r="C270" s="413"/>
      <c r="D270" s="413"/>
      <c r="E270" s="413"/>
      <c r="F270" s="413"/>
      <c r="G270" s="413"/>
      <c r="H270" s="413"/>
      <c r="I270" s="413"/>
      <c r="J270" s="413"/>
      <c r="K270" s="413"/>
      <c r="L270" s="413"/>
      <c r="M270" s="413"/>
      <c r="N270" s="413"/>
      <c r="O270" s="413"/>
      <c r="P270" s="413"/>
      <c r="Q270" s="413"/>
      <c r="R270" s="413"/>
      <c r="S270" s="413"/>
      <c r="T270" s="413"/>
      <c r="U270" s="413"/>
      <c r="V270" s="413"/>
      <c r="W270" s="413"/>
      <c r="X270" s="413"/>
      <c r="Y270" s="413"/>
      <c r="Z270" s="413"/>
      <c r="AA270" s="413"/>
      <c r="AB270" s="413"/>
      <c r="AC270" s="413"/>
      <c r="AD270" s="413"/>
      <c r="AE270" s="413"/>
      <c r="AF270" s="413"/>
      <c r="AG270" s="413"/>
    </row>
    <row r="271" spans="1:33" ht="15.75" customHeight="1">
      <c r="A271" s="413"/>
      <c r="B271" s="413"/>
      <c r="C271" s="413"/>
      <c r="D271" s="413"/>
      <c r="E271" s="413"/>
      <c r="F271" s="413"/>
      <c r="G271" s="413"/>
      <c r="H271" s="413"/>
      <c r="I271" s="413"/>
      <c r="J271" s="413"/>
      <c r="K271" s="413"/>
      <c r="L271" s="413"/>
      <c r="M271" s="413"/>
      <c r="N271" s="413"/>
      <c r="O271" s="413"/>
      <c r="P271" s="413"/>
      <c r="Q271" s="413"/>
      <c r="R271" s="413"/>
      <c r="S271" s="413"/>
      <c r="T271" s="413"/>
      <c r="U271" s="413"/>
      <c r="V271" s="413"/>
      <c r="W271" s="413"/>
      <c r="X271" s="413"/>
      <c r="Y271" s="413"/>
      <c r="Z271" s="413"/>
      <c r="AA271" s="413"/>
      <c r="AB271" s="413"/>
      <c r="AC271" s="413"/>
      <c r="AD271" s="413"/>
      <c r="AE271" s="413"/>
      <c r="AF271" s="413"/>
      <c r="AG271" s="413"/>
    </row>
    <row r="272" spans="1:33" ht="15.75" customHeight="1">
      <c r="A272" s="413"/>
      <c r="B272" s="413"/>
      <c r="C272" s="413"/>
      <c r="D272" s="413"/>
      <c r="E272" s="413"/>
      <c r="F272" s="413"/>
      <c r="G272" s="413"/>
      <c r="H272" s="413"/>
      <c r="I272" s="413"/>
      <c r="J272" s="413"/>
      <c r="K272" s="413"/>
      <c r="L272" s="413"/>
      <c r="M272" s="413"/>
      <c r="N272" s="413"/>
      <c r="O272" s="413"/>
      <c r="P272" s="413"/>
      <c r="Q272" s="413"/>
      <c r="R272" s="413"/>
      <c r="S272" s="413"/>
      <c r="T272" s="413"/>
      <c r="U272" s="413"/>
      <c r="V272" s="413"/>
      <c r="W272" s="413"/>
      <c r="X272" s="413"/>
      <c r="Y272" s="413"/>
      <c r="Z272" s="413"/>
      <c r="AA272" s="413"/>
      <c r="AB272" s="413"/>
      <c r="AC272" s="413"/>
      <c r="AD272" s="413"/>
      <c r="AE272" s="413"/>
      <c r="AF272" s="413"/>
      <c r="AG272" s="413"/>
    </row>
    <row r="273" spans="1:33" ht="15.75" customHeight="1">
      <c r="A273" s="413"/>
      <c r="B273" s="413"/>
      <c r="C273" s="413"/>
      <c r="D273" s="413"/>
      <c r="E273" s="413"/>
      <c r="F273" s="413"/>
      <c r="G273" s="413"/>
      <c r="H273" s="413"/>
      <c r="I273" s="413"/>
      <c r="J273" s="413"/>
      <c r="K273" s="413"/>
      <c r="L273" s="413"/>
      <c r="M273" s="413"/>
      <c r="N273" s="413"/>
      <c r="O273" s="413"/>
      <c r="P273" s="413"/>
      <c r="Q273" s="413"/>
      <c r="R273" s="413"/>
      <c r="S273" s="413"/>
      <c r="T273" s="413"/>
      <c r="U273" s="413"/>
      <c r="V273" s="413"/>
      <c r="W273" s="413"/>
      <c r="X273" s="413"/>
      <c r="Y273" s="413"/>
      <c r="Z273" s="413"/>
      <c r="AA273" s="413"/>
      <c r="AB273" s="413"/>
      <c r="AC273" s="413"/>
      <c r="AD273" s="413"/>
      <c r="AE273" s="413"/>
      <c r="AF273" s="413"/>
      <c r="AG273" s="413"/>
    </row>
    <row r="274" spans="1:33" ht="15.75" customHeight="1">
      <c r="A274" s="413"/>
      <c r="B274" s="413"/>
      <c r="C274" s="413"/>
      <c r="D274" s="413"/>
      <c r="E274" s="413"/>
      <c r="F274" s="413"/>
      <c r="G274" s="413"/>
      <c r="H274" s="413"/>
      <c r="I274" s="413"/>
      <c r="J274" s="413"/>
      <c r="K274" s="413"/>
      <c r="L274" s="413"/>
      <c r="M274" s="413"/>
      <c r="N274" s="413"/>
      <c r="O274" s="413"/>
      <c r="P274" s="413"/>
      <c r="Q274" s="413"/>
      <c r="R274" s="413"/>
      <c r="S274" s="413"/>
      <c r="T274" s="413"/>
      <c r="U274" s="413"/>
      <c r="V274" s="413"/>
      <c r="W274" s="413"/>
      <c r="X274" s="413"/>
      <c r="Y274" s="413"/>
      <c r="Z274" s="413"/>
      <c r="AA274" s="413"/>
      <c r="AB274" s="413"/>
      <c r="AC274" s="413"/>
      <c r="AD274" s="413"/>
      <c r="AE274" s="413"/>
      <c r="AF274" s="413"/>
      <c r="AG274" s="413"/>
    </row>
    <row r="275" spans="1:33" ht="15.75" customHeight="1">
      <c r="A275" s="413"/>
      <c r="B275" s="413"/>
      <c r="C275" s="413"/>
      <c r="D275" s="413"/>
      <c r="E275" s="413"/>
      <c r="F275" s="413"/>
      <c r="G275" s="413"/>
      <c r="H275" s="413"/>
      <c r="I275" s="413"/>
      <c r="J275" s="413"/>
      <c r="K275" s="413"/>
      <c r="L275" s="413"/>
      <c r="M275" s="413"/>
      <c r="N275" s="413"/>
      <c r="O275" s="413"/>
      <c r="P275" s="413"/>
      <c r="Q275" s="413"/>
      <c r="R275" s="413"/>
      <c r="S275" s="413"/>
      <c r="T275" s="413"/>
      <c r="U275" s="413"/>
      <c r="V275" s="413"/>
      <c r="W275" s="413"/>
      <c r="X275" s="413"/>
      <c r="Y275" s="413"/>
      <c r="Z275" s="413"/>
      <c r="AA275" s="413"/>
      <c r="AB275" s="413"/>
      <c r="AC275" s="413"/>
      <c r="AD275" s="413"/>
      <c r="AE275" s="413"/>
      <c r="AF275" s="413"/>
      <c r="AG275" s="413"/>
    </row>
    <row r="276" spans="1:33" ht="15.75" customHeight="1">
      <c r="A276" s="413"/>
      <c r="B276" s="413"/>
      <c r="C276" s="413"/>
      <c r="D276" s="413"/>
      <c r="E276" s="413"/>
      <c r="F276" s="413"/>
      <c r="G276" s="413"/>
      <c r="H276" s="413"/>
      <c r="I276" s="413"/>
      <c r="J276" s="413"/>
      <c r="K276" s="413"/>
      <c r="L276" s="413"/>
      <c r="M276" s="413"/>
      <c r="N276" s="413"/>
      <c r="O276" s="413"/>
      <c r="P276" s="413"/>
      <c r="Q276" s="413"/>
      <c r="R276" s="413"/>
      <c r="S276" s="413"/>
      <c r="T276" s="413"/>
      <c r="U276" s="413"/>
      <c r="V276" s="413"/>
      <c r="W276" s="413"/>
      <c r="X276" s="413"/>
      <c r="Y276" s="413"/>
      <c r="Z276" s="413"/>
      <c r="AA276" s="413"/>
      <c r="AB276" s="413"/>
      <c r="AC276" s="413"/>
      <c r="AD276" s="413"/>
      <c r="AE276" s="413"/>
      <c r="AF276" s="413"/>
      <c r="AG276" s="413"/>
    </row>
    <row r="277" spans="1:33" ht="15.75" customHeight="1">
      <c r="A277" s="413"/>
      <c r="B277" s="413"/>
      <c r="C277" s="413"/>
      <c r="D277" s="413"/>
      <c r="E277" s="413"/>
      <c r="F277" s="413"/>
      <c r="G277" s="413"/>
      <c r="H277" s="413"/>
      <c r="I277" s="413"/>
      <c r="J277" s="413"/>
      <c r="K277" s="413"/>
      <c r="L277" s="413"/>
      <c r="M277" s="413"/>
      <c r="N277" s="413"/>
      <c r="O277" s="413"/>
      <c r="P277" s="413"/>
      <c r="Q277" s="413"/>
      <c r="R277" s="413"/>
      <c r="S277" s="413"/>
      <c r="T277" s="413"/>
      <c r="U277" s="413"/>
      <c r="V277" s="413"/>
      <c r="W277" s="413"/>
      <c r="X277" s="413"/>
      <c r="Y277" s="413"/>
      <c r="Z277" s="413"/>
      <c r="AA277" s="413"/>
      <c r="AB277" s="413"/>
      <c r="AC277" s="413"/>
      <c r="AD277" s="413"/>
      <c r="AE277" s="413"/>
      <c r="AF277" s="413"/>
      <c r="AG277" s="413"/>
    </row>
    <row r="278" spans="1:33" ht="15.75" customHeight="1">
      <c r="A278" s="413"/>
      <c r="B278" s="413"/>
      <c r="C278" s="413"/>
      <c r="D278" s="413"/>
      <c r="E278" s="413"/>
      <c r="F278" s="413"/>
      <c r="G278" s="413"/>
      <c r="H278" s="413"/>
      <c r="I278" s="413"/>
      <c r="J278" s="413"/>
      <c r="K278" s="413"/>
      <c r="L278" s="413"/>
      <c r="M278" s="413"/>
      <c r="N278" s="413"/>
      <c r="O278" s="413"/>
      <c r="P278" s="413"/>
      <c r="Q278" s="413"/>
      <c r="R278" s="413"/>
      <c r="S278" s="413"/>
      <c r="T278" s="413"/>
      <c r="U278" s="413"/>
      <c r="V278" s="413"/>
      <c r="W278" s="413"/>
      <c r="X278" s="413"/>
      <c r="Y278" s="413"/>
      <c r="Z278" s="413"/>
      <c r="AA278" s="413"/>
      <c r="AB278" s="413"/>
      <c r="AC278" s="413"/>
      <c r="AD278" s="413"/>
      <c r="AE278" s="413"/>
      <c r="AF278" s="413"/>
      <c r="AG278" s="413"/>
    </row>
    <row r="279" spans="1:33" ht="15.75" customHeight="1">
      <c r="A279" s="413"/>
      <c r="B279" s="413"/>
      <c r="C279" s="413"/>
      <c r="D279" s="413"/>
      <c r="E279" s="413"/>
      <c r="F279" s="413"/>
      <c r="G279" s="413"/>
      <c r="H279" s="413"/>
      <c r="I279" s="413"/>
      <c r="J279" s="413"/>
      <c r="K279" s="413"/>
      <c r="L279" s="413"/>
      <c r="M279" s="413"/>
      <c r="N279" s="413"/>
      <c r="O279" s="413"/>
      <c r="P279" s="413"/>
      <c r="Q279" s="413"/>
      <c r="R279" s="413"/>
      <c r="S279" s="413"/>
      <c r="T279" s="413"/>
      <c r="U279" s="413"/>
      <c r="V279" s="413"/>
      <c r="W279" s="413"/>
      <c r="X279" s="413"/>
      <c r="Y279" s="413"/>
      <c r="Z279" s="413"/>
      <c r="AA279" s="413"/>
      <c r="AB279" s="413"/>
      <c r="AC279" s="413"/>
      <c r="AD279" s="413"/>
      <c r="AE279" s="413"/>
      <c r="AF279" s="413"/>
      <c r="AG279" s="413"/>
    </row>
    <row r="280" spans="1:33" ht="15.75" customHeight="1">
      <c r="A280" s="413"/>
      <c r="B280" s="413"/>
      <c r="C280" s="413"/>
      <c r="D280" s="413"/>
      <c r="E280" s="413"/>
      <c r="F280" s="413"/>
      <c r="G280" s="413"/>
      <c r="H280" s="413"/>
      <c r="I280" s="413"/>
      <c r="J280" s="413"/>
      <c r="K280" s="413"/>
      <c r="L280" s="413"/>
      <c r="M280" s="413"/>
      <c r="N280" s="413"/>
      <c r="O280" s="413"/>
      <c r="P280" s="413"/>
      <c r="Q280" s="413"/>
      <c r="R280" s="413"/>
      <c r="S280" s="413"/>
      <c r="T280" s="413"/>
      <c r="U280" s="413"/>
      <c r="V280" s="413"/>
      <c r="W280" s="413"/>
      <c r="X280" s="413"/>
      <c r="Y280" s="413"/>
      <c r="Z280" s="413"/>
      <c r="AA280" s="413"/>
      <c r="AB280" s="413"/>
      <c r="AC280" s="413"/>
      <c r="AD280" s="413"/>
      <c r="AE280" s="413"/>
      <c r="AF280" s="413"/>
      <c r="AG280" s="413"/>
    </row>
    <row r="281" spans="1:33" ht="15.75" customHeight="1">
      <c r="A281" s="413"/>
      <c r="B281" s="413"/>
      <c r="C281" s="413"/>
      <c r="D281" s="413"/>
      <c r="E281" s="413"/>
      <c r="F281" s="413"/>
      <c r="G281" s="413"/>
      <c r="H281" s="413"/>
      <c r="I281" s="413"/>
      <c r="J281" s="413"/>
      <c r="K281" s="413"/>
      <c r="L281" s="413"/>
      <c r="M281" s="413"/>
      <c r="N281" s="413"/>
      <c r="O281" s="413"/>
      <c r="P281" s="413"/>
      <c r="Q281" s="413"/>
      <c r="R281" s="413"/>
      <c r="S281" s="413"/>
      <c r="T281" s="413"/>
      <c r="U281" s="413"/>
      <c r="V281" s="413"/>
      <c r="W281" s="413"/>
      <c r="X281" s="413"/>
      <c r="Y281" s="413"/>
      <c r="Z281" s="413"/>
      <c r="AA281" s="413"/>
      <c r="AB281" s="413"/>
      <c r="AC281" s="413"/>
      <c r="AD281" s="413"/>
      <c r="AE281" s="413"/>
      <c r="AF281" s="413"/>
      <c r="AG281" s="413"/>
    </row>
    <row r="282" spans="1:33" ht="15.75" customHeight="1">
      <c r="A282" s="413"/>
      <c r="B282" s="413"/>
      <c r="C282" s="413"/>
      <c r="D282" s="413"/>
      <c r="E282" s="413"/>
      <c r="F282" s="413"/>
      <c r="G282" s="413"/>
      <c r="H282" s="413"/>
      <c r="I282" s="413"/>
      <c r="J282" s="413"/>
      <c r="K282" s="413"/>
      <c r="L282" s="413"/>
      <c r="M282" s="413"/>
      <c r="N282" s="413"/>
      <c r="O282" s="413"/>
      <c r="P282" s="413"/>
      <c r="Q282" s="413"/>
      <c r="R282" s="413"/>
      <c r="S282" s="413"/>
      <c r="T282" s="413"/>
      <c r="U282" s="413"/>
      <c r="V282" s="413"/>
      <c r="W282" s="413"/>
      <c r="X282" s="413"/>
      <c r="Y282" s="413"/>
      <c r="Z282" s="413"/>
      <c r="AA282" s="413"/>
      <c r="AB282" s="413"/>
      <c r="AC282" s="413"/>
      <c r="AD282" s="413"/>
      <c r="AE282" s="413"/>
      <c r="AF282" s="413"/>
      <c r="AG282" s="413"/>
    </row>
    <row r="283" spans="1:33" ht="15.75" customHeight="1">
      <c r="A283" s="413"/>
      <c r="B283" s="413"/>
      <c r="C283" s="413"/>
      <c r="D283" s="413"/>
      <c r="E283" s="413"/>
      <c r="F283" s="413"/>
      <c r="G283" s="413"/>
      <c r="H283" s="413"/>
      <c r="I283" s="413"/>
      <c r="J283" s="413"/>
      <c r="K283" s="413"/>
      <c r="L283" s="413"/>
      <c r="M283" s="413"/>
      <c r="N283" s="413"/>
      <c r="O283" s="413"/>
      <c r="P283" s="413"/>
      <c r="Q283" s="413"/>
      <c r="R283" s="413"/>
      <c r="S283" s="413"/>
      <c r="T283" s="413"/>
      <c r="U283" s="413"/>
      <c r="V283" s="413"/>
      <c r="W283" s="413"/>
      <c r="X283" s="413"/>
      <c r="Y283" s="413"/>
      <c r="Z283" s="413"/>
      <c r="AA283" s="413"/>
      <c r="AB283" s="413"/>
      <c r="AC283" s="413"/>
      <c r="AD283" s="413"/>
      <c r="AE283" s="413"/>
      <c r="AF283" s="413"/>
      <c r="AG283" s="413"/>
    </row>
    <row r="284" spans="1:33" ht="15.75" customHeight="1">
      <c r="A284" s="413"/>
      <c r="B284" s="413"/>
      <c r="C284" s="413"/>
      <c r="D284" s="413"/>
      <c r="E284" s="413"/>
      <c r="F284" s="413"/>
      <c r="G284" s="413"/>
      <c r="H284" s="413"/>
      <c r="I284" s="413"/>
      <c r="J284" s="413"/>
      <c r="K284" s="413"/>
      <c r="L284" s="413"/>
      <c r="M284" s="413"/>
      <c r="N284" s="413"/>
      <c r="O284" s="413"/>
      <c r="P284" s="413"/>
      <c r="Q284" s="413"/>
      <c r="R284" s="413"/>
      <c r="S284" s="413"/>
      <c r="T284" s="413"/>
      <c r="U284" s="413"/>
      <c r="V284" s="413"/>
      <c r="W284" s="413"/>
      <c r="X284" s="413"/>
      <c r="Y284" s="413"/>
      <c r="Z284" s="413"/>
      <c r="AA284" s="413"/>
      <c r="AB284" s="413"/>
      <c r="AC284" s="413"/>
      <c r="AD284" s="413"/>
      <c r="AE284" s="413"/>
      <c r="AF284" s="413"/>
      <c r="AG284" s="413"/>
    </row>
    <row r="285" spans="1:33" ht="15.75" customHeight="1">
      <c r="A285" s="413"/>
      <c r="B285" s="413"/>
      <c r="C285" s="413"/>
      <c r="D285" s="413"/>
      <c r="E285" s="413"/>
      <c r="F285" s="413"/>
      <c r="G285" s="413"/>
      <c r="H285" s="413"/>
      <c r="I285" s="413"/>
      <c r="J285" s="413"/>
      <c r="K285" s="413"/>
      <c r="L285" s="413"/>
      <c r="M285" s="413"/>
      <c r="N285" s="413"/>
      <c r="O285" s="413"/>
      <c r="P285" s="413"/>
      <c r="Q285" s="413"/>
      <c r="R285" s="413"/>
      <c r="S285" s="413"/>
      <c r="T285" s="413"/>
      <c r="U285" s="413"/>
      <c r="V285" s="413"/>
      <c r="W285" s="413"/>
      <c r="X285" s="413"/>
      <c r="Y285" s="413"/>
      <c r="Z285" s="413"/>
      <c r="AA285" s="413"/>
      <c r="AB285" s="413"/>
      <c r="AC285" s="413"/>
      <c r="AD285" s="413"/>
      <c r="AE285" s="413"/>
      <c r="AF285" s="413"/>
      <c r="AG285" s="413"/>
    </row>
    <row r="286" spans="1:33" ht="15.75" customHeight="1">
      <c r="A286" s="413"/>
      <c r="B286" s="413"/>
      <c r="C286" s="413"/>
      <c r="D286" s="413"/>
      <c r="E286" s="413"/>
      <c r="F286" s="413"/>
      <c r="G286" s="413"/>
      <c r="H286" s="413"/>
      <c r="I286" s="413"/>
      <c r="J286" s="413"/>
      <c r="K286" s="413"/>
      <c r="L286" s="413"/>
      <c r="M286" s="413"/>
      <c r="N286" s="413"/>
      <c r="O286" s="413"/>
      <c r="P286" s="413"/>
      <c r="Q286" s="413"/>
      <c r="R286" s="413"/>
      <c r="S286" s="413"/>
      <c r="T286" s="413"/>
      <c r="U286" s="413"/>
      <c r="V286" s="413"/>
      <c r="W286" s="413"/>
      <c r="X286" s="413"/>
      <c r="Y286" s="413"/>
      <c r="Z286" s="413"/>
      <c r="AA286" s="413"/>
      <c r="AB286" s="413"/>
      <c r="AC286" s="413"/>
      <c r="AD286" s="413"/>
      <c r="AE286" s="413"/>
      <c r="AF286" s="413"/>
      <c r="AG286" s="413"/>
    </row>
    <row r="287" spans="1:33" ht="15.75" customHeight="1">
      <c r="A287" s="413"/>
      <c r="B287" s="413"/>
      <c r="C287" s="413"/>
      <c r="D287" s="413"/>
      <c r="E287" s="413"/>
      <c r="F287" s="413"/>
      <c r="G287" s="413"/>
      <c r="H287" s="413"/>
      <c r="I287" s="413"/>
      <c r="J287" s="413"/>
      <c r="K287" s="413"/>
      <c r="L287" s="413"/>
      <c r="M287" s="413"/>
      <c r="N287" s="413"/>
      <c r="O287" s="413"/>
      <c r="P287" s="413"/>
      <c r="Q287" s="413"/>
      <c r="R287" s="413"/>
      <c r="S287" s="413"/>
      <c r="T287" s="413"/>
      <c r="U287" s="413"/>
      <c r="V287" s="413"/>
      <c r="W287" s="413"/>
      <c r="X287" s="413"/>
      <c r="Y287" s="413"/>
      <c r="Z287" s="413"/>
      <c r="AA287" s="413"/>
      <c r="AB287" s="413"/>
      <c r="AC287" s="413"/>
      <c r="AD287" s="413"/>
      <c r="AE287" s="413"/>
      <c r="AF287" s="413"/>
      <c r="AG287" s="413"/>
    </row>
    <row r="288" spans="1:33" ht="15.75" customHeight="1">
      <c r="A288" s="413"/>
      <c r="B288" s="413"/>
      <c r="C288" s="413"/>
      <c r="D288" s="413"/>
      <c r="E288" s="413"/>
      <c r="F288" s="413"/>
      <c r="G288" s="413"/>
      <c r="H288" s="413"/>
      <c r="I288" s="413"/>
      <c r="J288" s="413"/>
      <c r="K288" s="413"/>
      <c r="L288" s="413"/>
      <c r="M288" s="413"/>
      <c r="N288" s="413"/>
      <c r="O288" s="413"/>
      <c r="P288" s="413"/>
      <c r="Q288" s="413"/>
      <c r="R288" s="413"/>
      <c r="S288" s="413"/>
      <c r="T288" s="413"/>
      <c r="U288" s="413"/>
      <c r="V288" s="413"/>
      <c r="W288" s="413"/>
      <c r="X288" s="413"/>
      <c r="Y288" s="413"/>
      <c r="Z288" s="413"/>
      <c r="AA288" s="413"/>
      <c r="AB288" s="413"/>
      <c r="AC288" s="413"/>
      <c r="AD288" s="413"/>
      <c r="AE288" s="413"/>
      <c r="AF288" s="413"/>
      <c r="AG288" s="413"/>
    </row>
    <row r="289" spans="1:33" ht="15.75" customHeight="1">
      <c r="A289" s="413"/>
      <c r="B289" s="413"/>
      <c r="C289" s="413"/>
      <c r="D289" s="413"/>
      <c r="E289" s="413"/>
      <c r="F289" s="413"/>
      <c r="G289" s="413"/>
      <c r="H289" s="413"/>
      <c r="I289" s="413"/>
      <c r="J289" s="413"/>
      <c r="K289" s="413"/>
      <c r="L289" s="413"/>
      <c r="M289" s="413"/>
      <c r="N289" s="413"/>
      <c r="O289" s="413"/>
      <c r="P289" s="413"/>
      <c r="Q289" s="413"/>
      <c r="R289" s="413"/>
      <c r="S289" s="413"/>
      <c r="T289" s="413"/>
      <c r="U289" s="413"/>
      <c r="V289" s="413"/>
      <c r="W289" s="413"/>
      <c r="X289" s="413"/>
      <c r="Y289" s="413"/>
      <c r="Z289" s="413"/>
      <c r="AA289" s="413"/>
      <c r="AB289" s="413"/>
      <c r="AC289" s="413"/>
      <c r="AD289" s="413"/>
      <c r="AE289" s="413"/>
      <c r="AF289" s="413"/>
      <c r="AG289" s="413"/>
    </row>
    <row r="290" spans="1:33" ht="15.75" customHeight="1">
      <c r="A290" s="413"/>
      <c r="B290" s="413"/>
      <c r="C290" s="413"/>
      <c r="D290" s="413"/>
      <c r="E290" s="413"/>
      <c r="F290" s="413"/>
      <c r="G290" s="413"/>
      <c r="H290" s="413"/>
      <c r="I290" s="413"/>
      <c r="J290" s="413"/>
      <c r="K290" s="413"/>
      <c r="L290" s="413"/>
      <c r="M290" s="413"/>
      <c r="N290" s="413"/>
      <c r="O290" s="413"/>
      <c r="P290" s="413"/>
      <c r="Q290" s="413"/>
      <c r="R290" s="413"/>
      <c r="S290" s="413"/>
      <c r="T290" s="413"/>
      <c r="U290" s="413"/>
      <c r="V290" s="413"/>
      <c r="W290" s="413"/>
      <c r="X290" s="413"/>
      <c r="Y290" s="413"/>
      <c r="Z290" s="413"/>
      <c r="AA290" s="413"/>
      <c r="AB290" s="413"/>
      <c r="AC290" s="413"/>
      <c r="AD290" s="413"/>
      <c r="AE290" s="413"/>
      <c r="AF290" s="413"/>
      <c r="AG290" s="413"/>
    </row>
    <row r="291" spans="1:33" ht="15.75" customHeight="1">
      <c r="A291" s="413"/>
      <c r="B291" s="413"/>
      <c r="C291" s="413"/>
      <c r="D291" s="413"/>
      <c r="E291" s="413"/>
      <c r="F291" s="413"/>
      <c r="G291" s="413"/>
      <c r="H291" s="413"/>
      <c r="I291" s="413"/>
      <c r="J291" s="413"/>
      <c r="K291" s="413"/>
      <c r="L291" s="413"/>
      <c r="M291" s="413"/>
      <c r="N291" s="413"/>
      <c r="O291" s="413"/>
      <c r="P291" s="413"/>
      <c r="Q291" s="413"/>
      <c r="R291" s="413"/>
      <c r="S291" s="413"/>
      <c r="T291" s="413"/>
      <c r="U291" s="413"/>
      <c r="V291" s="413"/>
      <c r="W291" s="413"/>
      <c r="X291" s="413"/>
      <c r="Y291" s="413"/>
      <c r="Z291" s="413"/>
      <c r="AA291" s="413"/>
      <c r="AB291" s="413"/>
      <c r="AC291" s="413"/>
      <c r="AD291" s="413"/>
      <c r="AE291" s="413"/>
      <c r="AF291" s="413"/>
      <c r="AG291" s="413"/>
    </row>
    <row r="292" spans="1:33" ht="15.75" customHeight="1">
      <c r="A292" s="413"/>
      <c r="B292" s="413"/>
      <c r="C292" s="413"/>
      <c r="D292" s="413"/>
      <c r="E292" s="413"/>
      <c r="F292" s="413"/>
      <c r="G292" s="413"/>
      <c r="H292" s="413"/>
      <c r="I292" s="413"/>
      <c r="J292" s="413"/>
      <c r="K292" s="413"/>
      <c r="L292" s="413"/>
      <c r="M292" s="413"/>
      <c r="N292" s="413"/>
      <c r="O292" s="413"/>
      <c r="P292" s="413"/>
      <c r="Q292" s="413"/>
      <c r="R292" s="413"/>
      <c r="S292" s="413"/>
      <c r="T292" s="413"/>
      <c r="U292" s="413"/>
      <c r="V292" s="413"/>
      <c r="W292" s="413"/>
      <c r="X292" s="413"/>
      <c r="Y292" s="413"/>
      <c r="Z292" s="413"/>
      <c r="AA292" s="413"/>
      <c r="AB292" s="413"/>
      <c r="AC292" s="413"/>
      <c r="AD292" s="413"/>
      <c r="AE292" s="413"/>
      <c r="AF292" s="413"/>
      <c r="AG292" s="413"/>
    </row>
    <row r="293" spans="1:33" ht="15.75" customHeight="1">
      <c r="A293" s="413"/>
      <c r="B293" s="413"/>
      <c r="C293" s="413"/>
      <c r="D293" s="413"/>
      <c r="E293" s="413"/>
      <c r="F293" s="413"/>
      <c r="G293" s="413"/>
      <c r="H293" s="413"/>
      <c r="I293" s="413"/>
      <c r="J293" s="413"/>
      <c r="K293" s="413"/>
      <c r="L293" s="413"/>
      <c r="M293" s="413"/>
      <c r="N293" s="413"/>
      <c r="O293" s="413"/>
      <c r="P293" s="413"/>
      <c r="Q293" s="413"/>
      <c r="R293" s="413"/>
      <c r="S293" s="413"/>
      <c r="T293" s="413"/>
      <c r="U293" s="413"/>
      <c r="V293" s="413"/>
      <c r="W293" s="413"/>
      <c r="X293" s="413"/>
      <c r="Y293" s="413"/>
      <c r="Z293" s="413"/>
      <c r="AA293" s="413"/>
      <c r="AB293" s="413"/>
      <c r="AC293" s="413"/>
      <c r="AD293" s="413"/>
      <c r="AE293" s="413"/>
      <c r="AF293" s="413"/>
      <c r="AG293" s="413"/>
    </row>
    <row r="294" spans="1:33" ht="15.75" customHeight="1">
      <c r="A294" s="413"/>
      <c r="B294" s="413"/>
      <c r="C294" s="413"/>
      <c r="D294" s="413"/>
      <c r="E294" s="413"/>
      <c r="F294" s="413"/>
      <c r="G294" s="413"/>
      <c r="H294" s="413"/>
      <c r="I294" s="413"/>
      <c r="J294" s="413"/>
      <c r="K294" s="413"/>
      <c r="L294" s="413"/>
      <c r="M294" s="413"/>
      <c r="N294" s="413"/>
      <c r="O294" s="413"/>
      <c r="P294" s="413"/>
      <c r="Q294" s="413"/>
      <c r="R294" s="413"/>
      <c r="S294" s="413"/>
      <c r="T294" s="413"/>
      <c r="U294" s="413"/>
      <c r="V294" s="413"/>
      <c r="W294" s="413"/>
      <c r="X294" s="413"/>
      <c r="Y294" s="413"/>
      <c r="Z294" s="413"/>
      <c r="AA294" s="413"/>
      <c r="AB294" s="413"/>
      <c r="AC294" s="413"/>
      <c r="AD294" s="413"/>
      <c r="AE294" s="413"/>
      <c r="AF294" s="413"/>
      <c r="AG294" s="413"/>
    </row>
    <row r="295" spans="1:33" ht="15.75" customHeight="1">
      <c r="A295" s="413"/>
      <c r="B295" s="413"/>
      <c r="C295" s="413"/>
      <c r="D295" s="413"/>
      <c r="E295" s="413"/>
      <c r="F295" s="413"/>
      <c r="G295" s="413"/>
      <c r="H295" s="413"/>
      <c r="I295" s="413"/>
      <c r="J295" s="413"/>
      <c r="K295" s="413"/>
      <c r="L295" s="413"/>
      <c r="M295" s="413"/>
      <c r="N295" s="413"/>
      <c r="O295" s="413"/>
      <c r="P295" s="413"/>
      <c r="Q295" s="413"/>
      <c r="R295" s="413"/>
      <c r="S295" s="413"/>
      <c r="T295" s="413"/>
      <c r="U295" s="413"/>
      <c r="V295" s="413"/>
      <c r="W295" s="413"/>
      <c r="X295" s="413"/>
      <c r="Y295" s="413"/>
      <c r="Z295" s="413"/>
      <c r="AA295" s="413"/>
      <c r="AB295" s="413"/>
      <c r="AC295" s="413"/>
      <c r="AD295" s="413"/>
      <c r="AE295" s="413"/>
      <c r="AF295" s="413"/>
      <c r="AG295" s="413"/>
    </row>
    <row r="296" spans="1:33" ht="15.75" customHeight="1">
      <c r="A296" s="413"/>
      <c r="B296" s="413"/>
      <c r="C296" s="413"/>
      <c r="D296" s="413"/>
      <c r="E296" s="413"/>
      <c r="F296" s="413"/>
      <c r="G296" s="413"/>
      <c r="H296" s="413"/>
      <c r="I296" s="413"/>
      <c r="J296" s="413"/>
      <c r="K296" s="413"/>
      <c r="L296" s="413"/>
      <c r="M296" s="413"/>
      <c r="N296" s="413"/>
      <c r="O296" s="413"/>
      <c r="P296" s="413"/>
      <c r="Q296" s="413"/>
      <c r="R296" s="413"/>
      <c r="S296" s="413"/>
      <c r="T296" s="413"/>
      <c r="U296" s="413"/>
      <c r="V296" s="413"/>
      <c r="W296" s="413"/>
      <c r="X296" s="413"/>
      <c r="Y296" s="413"/>
      <c r="Z296" s="413"/>
      <c r="AA296" s="413"/>
      <c r="AB296" s="413"/>
      <c r="AC296" s="413"/>
      <c r="AD296" s="413"/>
      <c r="AE296" s="413"/>
      <c r="AF296" s="413"/>
      <c r="AG296" s="413"/>
    </row>
    <row r="297" spans="1:33" ht="15.75" customHeight="1">
      <c r="A297" s="413"/>
      <c r="B297" s="413"/>
      <c r="C297" s="413"/>
      <c r="D297" s="413"/>
      <c r="E297" s="413"/>
      <c r="F297" s="413"/>
      <c r="G297" s="413"/>
      <c r="H297" s="413"/>
      <c r="I297" s="413"/>
      <c r="J297" s="413"/>
      <c r="K297" s="413"/>
      <c r="L297" s="413"/>
      <c r="M297" s="413"/>
      <c r="N297" s="413"/>
      <c r="O297" s="413"/>
      <c r="P297" s="413"/>
      <c r="Q297" s="413"/>
      <c r="R297" s="413"/>
      <c r="S297" s="413"/>
      <c r="T297" s="413"/>
      <c r="U297" s="413"/>
      <c r="V297" s="413"/>
      <c r="W297" s="413"/>
      <c r="X297" s="413"/>
      <c r="Y297" s="413"/>
      <c r="Z297" s="413"/>
      <c r="AA297" s="413"/>
      <c r="AB297" s="413"/>
      <c r="AC297" s="413"/>
      <c r="AD297" s="413"/>
      <c r="AE297" s="413"/>
      <c r="AF297" s="413"/>
      <c r="AG297" s="413"/>
    </row>
    <row r="298" spans="1:33" ht="15.75" customHeight="1">
      <c r="A298" s="413"/>
      <c r="B298" s="413"/>
      <c r="C298" s="413"/>
      <c r="D298" s="413"/>
      <c r="E298" s="413"/>
      <c r="F298" s="413"/>
      <c r="G298" s="413"/>
      <c r="H298" s="413"/>
      <c r="I298" s="413"/>
      <c r="J298" s="413"/>
      <c r="K298" s="413"/>
      <c r="L298" s="413"/>
      <c r="M298" s="413"/>
      <c r="N298" s="413"/>
      <c r="O298" s="413"/>
      <c r="P298" s="413"/>
      <c r="Q298" s="413"/>
      <c r="R298" s="413"/>
      <c r="S298" s="413"/>
      <c r="T298" s="413"/>
      <c r="U298" s="413"/>
      <c r="V298" s="413"/>
      <c r="W298" s="413"/>
      <c r="X298" s="413"/>
      <c r="Y298" s="413"/>
      <c r="Z298" s="413"/>
      <c r="AA298" s="413"/>
      <c r="AB298" s="413"/>
      <c r="AC298" s="413"/>
      <c r="AD298" s="413"/>
      <c r="AE298" s="413"/>
      <c r="AF298" s="413"/>
      <c r="AG298" s="413"/>
    </row>
    <row r="299" spans="1:33" ht="15.75" customHeight="1">
      <c r="A299" s="413"/>
      <c r="B299" s="413"/>
      <c r="C299" s="413"/>
      <c r="D299" s="413"/>
      <c r="E299" s="413"/>
      <c r="F299" s="413"/>
      <c r="G299" s="413"/>
      <c r="H299" s="413"/>
      <c r="I299" s="413"/>
      <c r="J299" s="413"/>
      <c r="K299" s="413"/>
      <c r="L299" s="413"/>
      <c r="M299" s="413"/>
      <c r="N299" s="413"/>
      <c r="O299" s="413"/>
      <c r="P299" s="413"/>
      <c r="Q299" s="413"/>
      <c r="R299" s="413"/>
      <c r="S299" s="413"/>
      <c r="T299" s="413"/>
      <c r="U299" s="413"/>
      <c r="V299" s="413"/>
      <c r="W299" s="413"/>
      <c r="X299" s="413"/>
      <c r="Y299" s="413"/>
      <c r="Z299" s="413"/>
      <c r="AA299" s="413"/>
      <c r="AB299" s="413"/>
      <c r="AC299" s="413"/>
      <c r="AD299" s="413"/>
      <c r="AE299" s="413"/>
      <c r="AF299" s="413"/>
      <c r="AG299" s="413"/>
    </row>
    <row r="300" spans="1:33" ht="15.75" customHeight="1">
      <c r="A300" s="413"/>
      <c r="B300" s="413"/>
      <c r="C300" s="413"/>
      <c r="D300" s="413"/>
      <c r="E300" s="413"/>
      <c r="F300" s="413"/>
      <c r="G300" s="413"/>
      <c r="H300" s="413"/>
      <c r="I300" s="413"/>
      <c r="J300" s="413"/>
      <c r="K300" s="413"/>
      <c r="L300" s="413"/>
      <c r="M300" s="413"/>
      <c r="N300" s="413"/>
      <c r="O300" s="413"/>
      <c r="P300" s="413"/>
      <c r="Q300" s="413"/>
      <c r="R300" s="413"/>
      <c r="S300" s="413"/>
      <c r="T300" s="413"/>
      <c r="U300" s="413"/>
      <c r="V300" s="413"/>
      <c r="W300" s="413"/>
      <c r="X300" s="413"/>
      <c r="Y300" s="413"/>
      <c r="Z300" s="413"/>
      <c r="AA300" s="413"/>
      <c r="AB300" s="413"/>
      <c r="AC300" s="413"/>
      <c r="AD300" s="413"/>
      <c r="AE300" s="413"/>
      <c r="AF300" s="413"/>
      <c r="AG300" s="413"/>
    </row>
    <row r="301" spans="1:33" ht="15.75" customHeight="1">
      <c r="A301" s="413"/>
      <c r="B301" s="413"/>
      <c r="C301" s="413"/>
      <c r="D301" s="413"/>
      <c r="E301" s="413"/>
      <c r="F301" s="413"/>
      <c r="G301" s="413"/>
      <c r="H301" s="413"/>
      <c r="I301" s="413"/>
      <c r="J301" s="413"/>
      <c r="K301" s="413"/>
      <c r="L301" s="413"/>
      <c r="M301" s="413"/>
      <c r="N301" s="413"/>
      <c r="O301" s="413"/>
      <c r="P301" s="413"/>
      <c r="Q301" s="413"/>
      <c r="R301" s="413"/>
      <c r="S301" s="413"/>
      <c r="T301" s="413"/>
      <c r="U301" s="413"/>
      <c r="V301" s="413"/>
      <c r="W301" s="413"/>
      <c r="X301" s="413"/>
      <c r="Y301" s="413"/>
      <c r="Z301" s="413"/>
      <c r="AA301" s="413"/>
      <c r="AB301" s="413"/>
      <c r="AC301" s="413"/>
      <c r="AD301" s="413"/>
      <c r="AE301" s="413"/>
      <c r="AF301" s="413"/>
      <c r="AG301" s="413"/>
    </row>
    <row r="302" spans="1:33" ht="15.75" customHeight="1">
      <c r="A302" s="413"/>
      <c r="B302" s="413"/>
      <c r="C302" s="413"/>
      <c r="D302" s="413"/>
      <c r="E302" s="413"/>
      <c r="F302" s="413"/>
      <c r="G302" s="413"/>
      <c r="H302" s="413"/>
      <c r="I302" s="413"/>
      <c r="J302" s="413"/>
      <c r="K302" s="413"/>
      <c r="L302" s="413"/>
      <c r="M302" s="413"/>
      <c r="N302" s="413"/>
      <c r="O302" s="413"/>
      <c r="P302" s="413"/>
      <c r="Q302" s="413"/>
      <c r="R302" s="413"/>
      <c r="S302" s="413"/>
      <c r="T302" s="413"/>
      <c r="U302" s="413"/>
      <c r="V302" s="413"/>
      <c r="W302" s="413"/>
      <c r="X302" s="413"/>
      <c r="Y302" s="413"/>
      <c r="Z302" s="413"/>
      <c r="AA302" s="413"/>
      <c r="AB302" s="413"/>
      <c r="AC302" s="413"/>
      <c r="AD302" s="413"/>
      <c r="AE302" s="413"/>
      <c r="AF302" s="413"/>
      <c r="AG302" s="413"/>
    </row>
    <row r="303" spans="1:33" ht="15.75" customHeight="1">
      <c r="A303" s="413"/>
      <c r="B303" s="413"/>
      <c r="C303" s="413"/>
      <c r="D303" s="413"/>
      <c r="E303" s="413"/>
      <c r="F303" s="413"/>
      <c r="G303" s="413"/>
      <c r="H303" s="413"/>
      <c r="I303" s="413"/>
      <c r="J303" s="413"/>
      <c r="K303" s="413"/>
      <c r="L303" s="413"/>
      <c r="M303" s="413"/>
      <c r="N303" s="413"/>
      <c r="O303" s="413"/>
      <c r="P303" s="413"/>
      <c r="Q303" s="413"/>
      <c r="R303" s="413"/>
      <c r="S303" s="413"/>
      <c r="T303" s="413"/>
      <c r="U303" s="413"/>
      <c r="V303" s="413"/>
      <c r="W303" s="413"/>
      <c r="X303" s="413"/>
      <c r="Y303" s="413"/>
      <c r="Z303" s="413"/>
      <c r="AA303" s="413"/>
      <c r="AB303" s="413"/>
      <c r="AC303" s="413"/>
      <c r="AD303" s="413"/>
      <c r="AE303" s="413"/>
      <c r="AF303" s="413"/>
      <c r="AG303" s="413"/>
    </row>
    <row r="304" spans="1:33" ht="15.75" customHeight="1">
      <c r="A304" s="413"/>
      <c r="B304" s="413"/>
      <c r="C304" s="413"/>
      <c r="D304" s="413"/>
      <c r="E304" s="413"/>
      <c r="F304" s="413"/>
      <c r="G304" s="413"/>
      <c r="H304" s="413"/>
      <c r="I304" s="413"/>
      <c r="J304" s="413"/>
      <c r="K304" s="413"/>
      <c r="L304" s="413"/>
      <c r="M304" s="413"/>
      <c r="N304" s="413"/>
      <c r="O304" s="413"/>
      <c r="P304" s="413"/>
      <c r="Q304" s="413"/>
      <c r="R304" s="413"/>
      <c r="S304" s="413"/>
      <c r="T304" s="413"/>
      <c r="U304" s="413"/>
      <c r="V304" s="413"/>
      <c r="W304" s="413"/>
      <c r="X304" s="413"/>
      <c r="Y304" s="413"/>
      <c r="Z304" s="413"/>
      <c r="AA304" s="413"/>
      <c r="AB304" s="413"/>
      <c r="AC304" s="413"/>
      <c r="AD304" s="413"/>
      <c r="AE304" s="413"/>
      <c r="AF304" s="413"/>
      <c r="AG304" s="413"/>
    </row>
    <row r="305" spans="1:33" ht="15.75" customHeight="1">
      <c r="A305" s="413"/>
      <c r="B305" s="413"/>
      <c r="C305" s="413"/>
      <c r="D305" s="413"/>
      <c r="E305" s="413"/>
      <c r="F305" s="413"/>
      <c r="G305" s="413"/>
      <c r="H305" s="413"/>
      <c r="I305" s="413"/>
      <c r="J305" s="413"/>
      <c r="K305" s="413"/>
      <c r="L305" s="413"/>
      <c r="M305" s="413"/>
      <c r="N305" s="413"/>
      <c r="O305" s="413"/>
      <c r="P305" s="413"/>
      <c r="Q305" s="413"/>
      <c r="R305" s="413"/>
      <c r="S305" s="413"/>
      <c r="T305" s="413"/>
      <c r="U305" s="413"/>
      <c r="V305" s="413"/>
      <c r="W305" s="413"/>
      <c r="X305" s="413"/>
      <c r="Y305" s="413"/>
      <c r="Z305" s="413"/>
      <c r="AA305" s="413"/>
      <c r="AB305" s="413"/>
      <c r="AC305" s="413"/>
      <c r="AD305" s="413"/>
      <c r="AE305" s="413"/>
      <c r="AF305" s="413"/>
      <c r="AG305" s="413"/>
    </row>
    <row r="306" spans="1:33" ht="15.75" customHeight="1">
      <c r="A306" s="413"/>
      <c r="B306" s="413"/>
      <c r="C306" s="413"/>
      <c r="D306" s="413"/>
      <c r="E306" s="413"/>
      <c r="F306" s="413"/>
      <c r="G306" s="413"/>
      <c r="H306" s="413"/>
      <c r="I306" s="413"/>
      <c r="J306" s="413"/>
      <c r="K306" s="413"/>
      <c r="L306" s="413"/>
      <c r="M306" s="413"/>
      <c r="N306" s="413"/>
      <c r="O306" s="413"/>
      <c r="P306" s="413"/>
      <c r="Q306" s="413"/>
      <c r="R306" s="413"/>
      <c r="S306" s="413"/>
      <c r="T306" s="413"/>
      <c r="U306" s="413"/>
      <c r="V306" s="413"/>
      <c r="W306" s="413"/>
      <c r="X306" s="413"/>
      <c r="Y306" s="413"/>
      <c r="Z306" s="413"/>
      <c r="AA306" s="413"/>
      <c r="AB306" s="413"/>
      <c r="AC306" s="413"/>
      <c r="AD306" s="413"/>
      <c r="AE306" s="413"/>
      <c r="AF306" s="413"/>
      <c r="AG306" s="413"/>
    </row>
    <row r="307" spans="1:33" ht="15.75" customHeight="1">
      <c r="A307" s="413"/>
      <c r="B307" s="413"/>
      <c r="C307" s="413"/>
      <c r="D307" s="413"/>
      <c r="E307" s="413"/>
      <c r="F307" s="413"/>
      <c r="G307" s="413"/>
      <c r="H307" s="413"/>
      <c r="I307" s="413"/>
      <c r="J307" s="413"/>
      <c r="K307" s="413"/>
      <c r="L307" s="413"/>
      <c r="M307" s="413"/>
      <c r="N307" s="413"/>
      <c r="O307" s="413"/>
      <c r="P307" s="413"/>
      <c r="Q307" s="413"/>
      <c r="R307" s="413"/>
      <c r="S307" s="413"/>
      <c r="T307" s="413"/>
      <c r="U307" s="413"/>
      <c r="V307" s="413"/>
      <c r="W307" s="413"/>
      <c r="X307" s="413"/>
      <c r="Y307" s="413"/>
      <c r="Z307" s="413"/>
      <c r="AA307" s="413"/>
      <c r="AB307" s="413"/>
      <c r="AC307" s="413"/>
      <c r="AD307" s="413"/>
      <c r="AE307" s="413"/>
      <c r="AF307" s="413"/>
      <c r="AG307" s="413"/>
    </row>
    <row r="308" spans="1:33" ht="15.75" customHeight="1">
      <c r="A308" s="413"/>
      <c r="B308" s="413"/>
      <c r="C308" s="413"/>
      <c r="D308" s="413"/>
      <c r="E308" s="413"/>
      <c r="F308" s="413"/>
      <c r="G308" s="413"/>
      <c r="H308" s="413"/>
      <c r="I308" s="413"/>
      <c r="J308" s="413"/>
      <c r="K308" s="413"/>
      <c r="L308" s="413"/>
      <c r="M308" s="413"/>
      <c r="N308" s="413"/>
      <c r="O308" s="413"/>
      <c r="P308" s="413"/>
      <c r="Q308" s="413"/>
      <c r="R308" s="413"/>
      <c r="S308" s="413"/>
      <c r="T308" s="413"/>
      <c r="U308" s="413"/>
      <c r="V308" s="413"/>
      <c r="W308" s="413"/>
      <c r="X308" s="413"/>
      <c r="Y308" s="413"/>
      <c r="Z308" s="413"/>
      <c r="AA308" s="413"/>
      <c r="AB308" s="413"/>
      <c r="AC308" s="413"/>
      <c r="AD308" s="413"/>
      <c r="AE308" s="413"/>
      <c r="AF308" s="413"/>
      <c r="AG308" s="413"/>
    </row>
    <row r="309" spans="1:33" ht="15.75" customHeight="1">
      <c r="A309" s="413"/>
      <c r="B309" s="413"/>
      <c r="C309" s="413"/>
      <c r="D309" s="413"/>
      <c r="E309" s="413"/>
      <c r="F309" s="413"/>
      <c r="G309" s="413"/>
      <c r="H309" s="413"/>
      <c r="I309" s="413"/>
      <c r="J309" s="413"/>
      <c r="K309" s="413"/>
      <c r="L309" s="413"/>
      <c r="M309" s="413"/>
      <c r="N309" s="413"/>
      <c r="O309" s="413"/>
      <c r="P309" s="413"/>
      <c r="Q309" s="413"/>
      <c r="R309" s="413"/>
      <c r="S309" s="413"/>
      <c r="T309" s="413"/>
      <c r="U309" s="413"/>
      <c r="V309" s="413"/>
      <c r="W309" s="413"/>
      <c r="X309" s="413"/>
      <c r="Y309" s="413"/>
      <c r="Z309" s="413"/>
      <c r="AA309" s="413"/>
      <c r="AB309" s="413"/>
      <c r="AC309" s="413"/>
      <c r="AD309" s="413"/>
      <c r="AE309" s="413"/>
      <c r="AF309" s="413"/>
      <c r="AG309" s="413"/>
    </row>
    <row r="310" spans="1:33" ht="15.75" customHeight="1">
      <c r="A310" s="413"/>
      <c r="B310" s="413"/>
      <c r="C310" s="413"/>
      <c r="D310" s="413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413"/>
      <c r="Q310" s="413"/>
      <c r="R310" s="413"/>
      <c r="S310" s="413"/>
      <c r="T310" s="413"/>
      <c r="U310" s="413"/>
      <c r="V310" s="413"/>
      <c r="W310" s="413"/>
      <c r="X310" s="413"/>
      <c r="Y310" s="413"/>
      <c r="Z310" s="413"/>
      <c r="AA310" s="413"/>
      <c r="AB310" s="413"/>
      <c r="AC310" s="413"/>
      <c r="AD310" s="413"/>
      <c r="AE310" s="413"/>
      <c r="AF310" s="413"/>
      <c r="AG310" s="413"/>
    </row>
    <row r="311" spans="1:33" ht="15.75" customHeight="1">
      <c r="A311" s="413"/>
      <c r="B311" s="413"/>
      <c r="C311" s="413"/>
      <c r="D311" s="413"/>
      <c r="E311" s="413"/>
      <c r="F311" s="413"/>
      <c r="G311" s="413"/>
      <c r="H311" s="413"/>
      <c r="I311" s="413"/>
      <c r="J311" s="413"/>
      <c r="K311" s="413"/>
      <c r="L311" s="413"/>
      <c r="M311" s="413"/>
      <c r="N311" s="413"/>
      <c r="O311" s="413"/>
      <c r="P311" s="413"/>
      <c r="Q311" s="413"/>
      <c r="R311" s="413"/>
      <c r="S311" s="413"/>
      <c r="T311" s="413"/>
      <c r="U311" s="413"/>
      <c r="V311" s="413"/>
      <c r="W311" s="413"/>
      <c r="X311" s="413"/>
      <c r="Y311" s="413"/>
      <c r="Z311" s="413"/>
      <c r="AA311" s="413"/>
      <c r="AB311" s="413"/>
      <c r="AC311" s="413"/>
      <c r="AD311" s="413"/>
      <c r="AE311" s="413"/>
      <c r="AF311" s="413"/>
      <c r="AG311" s="413"/>
    </row>
    <row r="312" spans="1:33" ht="15.75" customHeight="1">
      <c r="A312" s="413"/>
      <c r="B312" s="413"/>
      <c r="C312" s="413"/>
      <c r="D312" s="413"/>
      <c r="E312" s="413"/>
      <c r="F312" s="413"/>
      <c r="G312" s="413"/>
      <c r="H312" s="413"/>
      <c r="I312" s="413"/>
      <c r="J312" s="413"/>
      <c r="K312" s="413"/>
      <c r="L312" s="413"/>
      <c r="M312" s="413"/>
      <c r="N312" s="413"/>
      <c r="O312" s="413"/>
      <c r="P312" s="413"/>
      <c r="Q312" s="413"/>
      <c r="R312" s="413"/>
      <c r="S312" s="413"/>
      <c r="T312" s="413"/>
      <c r="U312" s="413"/>
      <c r="V312" s="413"/>
      <c r="W312" s="413"/>
      <c r="X312" s="413"/>
      <c r="Y312" s="413"/>
      <c r="Z312" s="413"/>
      <c r="AA312" s="413"/>
      <c r="AB312" s="413"/>
      <c r="AC312" s="413"/>
      <c r="AD312" s="413"/>
      <c r="AE312" s="413"/>
      <c r="AF312" s="413"/>
      <c r="AG312" s="413"/>
    </row>
    <row r="313" spans="1:33" ht="15.75" customHeight="1">
      <c r="A313" s="413"/>
      <c r="B313" s="413"/>
      <c r="C313" s="413"/>
      <c r="D313" s="413"/>
      <c r="E313" s="413"/>
      <c r="F313" s="413"/>
      <c r="G313" s="413"/>
      <c r="H313" s="413"/>
      <c r="I313" s="413"/>
      <c r="J313" s="413"/>
      <c r="K313" s="413"/>
      <c r="L313" s="413"/>
      <c r="M313" s="413"/>
      <c r="N313" s="413"/>
      <c r="O313" s="413"/>
      <c r="P313" s="413"/>
      <c r="Q313" s="413"/>
      <c r="R313" s="413"/>
      <c r="S313" s="413"/>
      <c r="T313" s="413"/>
      <c r="U313" s="413"/>
      <c r="V313" s="413"/>
      <c r="W313" s="413"/>
      <c r="X313" s="413"/>
      <c r="Y313" s="413"/>
      <c r="Z313" s="413"/>
      <c r="AA313" s="413"/>
      <c r="AB313" s="413"/>
      <c r="AC313" s="413"/>
      <c r="AD313" s="413"/>
      <c r="AE313" s="413"/>
      <c r="AF313" s="413"/>
      <c r="AG313" s="413"/>
    </row>
    <row r="314" spans="1:33" ht="15.75" customHeight="1">
      <c r="A314" s="413"/>
      <c r="B314" s="413"/>
      <c r="C314" s="413"/>
      <c r="D314" s="413"/>
      <c r="E314" s="413"/>
      <c r="F314" s="413"/>
      <c r="G314" s="413"/>
      <c r="H314" s="413"/>
      <c r="I314" s="413"/>
      <c r="J314" s="413"/>
      <c r="K314" s="413"/>
      <c r="L314" s="413"/>
      <c r="M314" s="413"/>
      <c r="N314" s="413"/>
      <c r="O314" s="413"/>
      <c r="P314" s="413"/>
      <c r="Q314" s="413"/>
      <c r="R314" s="413"/>
      <c r="S314" s="413"/>
      <c r="T314" s="413"/>
      <c r="U314" s="413"/>
      <c r="V314" s="413"/>
      <c r="W314" s="413"/>
      <c r="X314" s="413"/>
      <c r="Y314" s="413"/>
      <c r="Z314" s="413"/>
      <c r="AA314" s="413"/>
      <c r="AB314" s="413"/>
      <c r="AC314" s="413"/>
      <c r="AD314" s="413"/>
      <c r="AE314" s="413"/>
      <c r="AF314" s="413"/>
      <c r="AG314" s="413"/>
    </row>
    <row r="315" spans="1:33" ht="15.75" customHeight="1">
      <c r="A315" s="413"/>
      <c r="B315" s="413"/>
      <c r="C315" s="413"/>
      <c r="D315" s="413"/>
      <c r="E315" s="413"/>
      <c r="F315" s="413"/>
      <c r="G315" s="413"/>
      <c r="H315" s="413"/>
      <c r="I315" s="413"/>
      <c r="J315" s="413"/>
      <c r="K315" s="413"/>
      <c r="L315" s="413"/>
      <c r="M315" s="413"/>
      <c r="N315" s="413"/>
      <c r="O315" s="413"/>
      <c r="P315" s="413"/>
      <c r="Q315" s="413"/>
      <c r="R315" s="413"/>
      <c r="S315" s="413"/>
      <c r="T315" s="413"/>
      <c r="U315" s="413"/>
      <c r="V315" s="413"/>
      <c r="W315" s="413"/>
      <c r="X315" s="413"/>
      <c r="Y315" s="413"/>
      <c r="Z315" s="413"/>
      <c r="AA315" s="413"/>
      <c r="AB315" s="413"/>
      <c r="AC315" s="413"/>
      <c r="AD315" s="413"/>
      <c r="AE315" s="413"/>
      <c r="AF315" s="413"/>
      <c r="AG315" s="413"/>
    </row>
    <row r="316" spans="1:33" ht="15.75" customHeight="1">
      <c r="A316" s="413"/>
      <c r="B316" s="413"/>
      <c r="C316" s="413"/>
      <c r="D316" s="413"/>
      <c r="E316" s="413"/>
      <c r="F316" s="413"/>
      <c r="G316" s="413"/>
      <c r="H316" s="413"/>
      <c r="I316" s="413"/>
      <c r="J316" s="413"/>
      <c r="K316" s="413"/>
      <c r="L316" s="413"/>
      <c r="M316" s="413"/>
      <c r="N316" s="413"/>
      <c r="O316" s="413"/>
      <c r="P316" s="413"/>
      <c r="Q316" s="413"/>
      <c r="R316" s="413"/>
      <c r="S316" s="413"/>
      <c r="T316" s="413"/>
      <c r="U316" s="413"/>
      <c r="V316" s="413"/>
      <c r="W316" s="413"/>
      <c r="X316" s="413"/>
      <c r="Y316" s="413"/>
      <c r="Z316" s="413"/>
      <c r="AA316" s="413"/>
      <c r="AB316" s="413"/>
      <c r="AC316" s="413"/>
      <c r="AD316" s="413"/>
      <c r="AE316" s="413"/>
      <c r="AF316" s="413"/>
      <c r="AG316" s="413"/>
    </row>
    <row r="317" spans="1:33" ht="15.75" customHeight="1">
      <c r="A317" s="413"/>
      <c r="B317" s="413"/>
      <c r="C317" s="413"/>
      <c r="D317" s="413"/>
      <c r="E317" s="413"/>
      <c r="F317" s="413"/>
      <c r="G317" s="413"/>
      <c r="H317" s="413"/>
      <c r="I317" s="413"/>
      <c r="J317" s="413"/>
      <c r="K317" s="413"/>
      <c r="L317" s="413"/>
      <c r="M317" s="413"/>
      <c r="N317" s="413"/>
      <c r="O317" s="413"/>
      <c r="P317" s="413"/>
      <c r="Q317" s="413"/>
      <c r="R317" s="413"/>
      <c r="S317" s="413"/>
      <c r="T317" s="413"/>
      <c r="U317" s="413"/>
      <c r="V317" s="413"/>
      <c r="W317" s="413"/>
      <c r="X317" s="413"/>
      <c r="Y317" s="413"/>
      <c r="Z317" s="413"/>
      <c r="AA317" s="413"/>
      <c r="AB317" s="413"/>
      <c r="AC317" s="413"/>
      <c r="AD317" s="413"/>
      <c r="AE317" s="413"/>
      <c r="AF317" s="413"/>
      <c r="AG317" s="413"/>
    </row>
    <row r="318" spans="1:33" ht="15.75" customHeight="1">
      <c r="A318" s="413"/>
      <c r="B318" s="413"/>
      <c r="C318" s="413"/>
      <c r="D318" s="413"/>
      <c r="E318" s="413"/>
      <c r="F318" s="413"/>
      <c r="G318" s="413"/>
      <c r="H318" s="413"/>
      <c r="I318" s="413"/>
      <c r="J318" s="413"/>
      <c r="K318" s="413"/>
      <c r="L318" s="413"/>
      <c r="M318" s="413"/>
      <c r="N318" s="413"/>
      <c r="O318" s="413"/>
      <c r="P318" s="413"/>
      <c r="Q318" s="413"/>
      <c r="R318" s="413"/>
      <c r="S318" s="413"/>
      <c r="T318" s="413"/>
      <c r="U318" s="413"/>
      <c r="V318" s="413"/>
      <c r="W318" s="413"/>
      <c r="X318" s="413"/>
      <c r="Y318" s="413"/>
      <c r="Z318" s="413"/>
      <c r="AA318" s="413"/>
      <c r="AB318" s="413"/>
      <c r="AC318" s="413"/>
      <c r="AD318" s="413"/>
      <c r="AE318" s="413"/>
      <c r="AF318" s="413"/>
      <c r="AG318" s="413"/>
    </row>
    <row r="319" spans="1:33" ht="15.75" customHeight="1">
      <c r="A319" s="413"/>
      <c r="B319" s="413"/>
      <c r="C319" s="413"/>
      <c r="D319" s="413"/>
      <c r="E319" s="413"/>
      <c r="F319" s="413"/>
      <c r="G319" s="413"/>
      <c r="H319" s="413"/>
      <c r="I319" s="413"/>
      <c r="J319" s="413"/>
      <c r="K319" s="413"/>
      <c r="L319" s="413"/>
      <c r="M319" s="413"/>
      <c r="N319" s="413"/>
      <c r="O319" s="413"/>
      <c r="P319" s="413"/>
      <c r="Q319" s="413"/>
      <c r="R319" s="413"/>
      <c r="S319" s="413"/>
      <c r="T319" s="413"/>
      <c r="U319" s="413"/>
      <c r="V319" s="413"/>
      <c r="W319" s="413"/>
      <c r="X319" s="413"/>
      <c r="Y319" s="413"/>
      <c r="Z319" s="413"/>
      <c r="AA319" s="413"/>
      <c r="AB319" s="413"/>
      <c r="AC319" s="413"/>
      <c r="AD319" s="413"/>
      <c r="AE319" s="413"/>
      <c r="AF319" s="413"/>
      <c r="AG319" s="413"/>
    </row>
    <row r="320" spans="1:33" ht="15.75" customHeight="1">
      <c r="A320" s="413"/>
      <c r="B320" s="413"/>
      <c r="C320" s="413"/>
      <c r="D320" s="413"/>
      <c r="E320" s="413"/>
      <c r="F320" s="413"/>
      <c r="G320" s="413"/>
      <c r="H320" s="413"/>
      <c r="I320" s="413"/>
      <c r="J320" s="413"/>
      <c r="K320" s="413"/>
      <c r="L320" s="413"/>
      <c r="M320" s="413"/>
      <c r="N320" s="413"/>
      <c r="O320" s="413"/>
      <c r="P320" s="413"/>
      <c r="Q320" s="413"/>
      <c r="R320" s="413"/>
      <c r="S320" s="413"/>
      <c r="T320" s="413"/>
      <c r="U320" s="413"/>
      <c r="V320" s="413"/>
      <c r="W320" s="413"/>
      <c r="X320" s="413"/>
      <c r="Y320" s="413"/>
      <c r="Z320" s="413"/>
      <c r="AA320" s="413"/>
      <c r="AB320" s="413"/>
      <c r="AC320" s="413"/>
      <c r="AD320" s="413"/>
      <c r="AE320" s="413"/>
      <c r="AF320" s="413"/>
      <c r="AG320" s="413"/>
    </row>
    <row r="321" spans="1:33" ht="15.75" customHeight="1">
      <c r="A321" s="413"/>
      <c r="B321" s="413"/>
      <c r="C321" s="413"/>
      <c r="D321" s="413"/>
      <c r="E321" s="413"/>
      <c r="F321" s="413"/>
      <c r="G321" s="413"/>
      <c r="H321" s="413"/>
      <c r="I321" s="413"/>
      <c r="J321" s="413"/>
      <c r="K321" s="413"/>
      <c r="L321" s="413"/>
      <c r="M321" s="413"/>
      <c r="N321" s="413"/>
      <c r="O321" s="413"/>
      <c r="P321" s="413"/>
      <c r="Q321" s="413"/>
      <c r="R321" s="413"/>
      <c r="S321" s="413"/>
      <c r="T321" s="413"/>
      <c r="U321" s="413"/>
      <c r="V321" s="413"/>
      <c r="W321" s="413"/>
      <c r="X321" s="413"/>
      <c r="Y321" s="413"/>
      <c r="Z321" s="413"/>
      <c r="AA321" s="413"/>
      <c r="AB321" s="413"/>
      <c r="AC321" s="413"/>
      <c r="AD321" s="413"/>
      <c r="AE321" s="413"/>
      <c r="AF321" s="413"/>
      <c r="AG321" s="413"/>
    </row>
    <row r="322" spans="1:33" ht="15.75" customHeight="1">
      <c r="A322" s="413"/>
      <c r="B322" s="413"/>
      <c r="C322" s="413"/>
      <c r="D322" s="413"/>
      <c r="E322" s="413"/>
      <c r="F322" s="413"/>
      <c r="G322" s="413"/>
      <c r="H322" s="413"/>
      <c r="I322" s="413"/>
      <c r="J322" s="413"/>
      <c r="K322" s="413"/>
      <c r="L322" s="413"/>
      <c r="M322" s="413"/>
      <c r="N322" s="413"/>
      <c r="O322" s="413"/>
      <c r="P322" s="413"/>
      <c r="Q322" s="413"/>
      <c r="R322" s="413"/>
      <c r="S322" s="413"/>
      <c r="T322" s="413"/>
      <c r="U322" s="413"/>
      <c r="V322" s="413"/>
      <c r="W322" s="413"/>
      <c r="X322" s="413"/>
      <c r="Y322" s="413"/>
      <c r="Z322" s="413"/>
      <c r="AA322" s="413"/>
      <c r="AB322" s="413"/>
      <c r="AC322" s="413"/>
      <c r="AD322" s="413"/>
      <c r="AE322" s="413"/>
      <c r="AF322" s="413"/>
      <c r="AG322" s="413"/>
    </row>
    <row r="323" spans="1:33" ht="15.75" customHeight="1">
      <c r="A323" s="413"/>
      <c r="B323" s="413"/>
      <c r="C323" s="413"/>
      <c r="D323" s="413"/>
      <c r="E323" s="413"/>
      <c r="F323" s="413"/>
      <c r="G323" s="413"/>
      <c r="H323" s="413"/>
      <c r="I323" s="413"/>
      <c r="J323" s="413"/>
      <c r="K323" s="413"/>
      <c r="L323" s="413"/>
      <c r="M323" s="413"/>
      <c r="N323" s="413"/>
      <c r="O323" s="413"/>
      <c r="P323" s="413"/>
      <c r="Q323" s="413"/>
      <c r="R323" s="413"/>
      <c r="S323" s="413"/>
      <c r="T323" s="413"/>
      <c r="U323" s="413"/>
      <c r="V323" s="413"/>
      <c r="W323" s="413"/>
      <c r="X323" s="413"/>
      <c r="Y323" s="413"/>
      <c r="Z323" s="413"/>
      <c r="AA323" s="413"/>
      <c r="AB323" s="413"/>
      <c r="AC323" s="413"/>
      <c r="AD323" s="413"/>
      <c r="AE323" s="413"/>
      <c r="AF323" s="413"/>
      <c r="AG323" s="413"/>
    </row>
    <row r="324" spans="1:33" ht="15.75" customHeight="1">
      <c r="A324" s="413"/>
      <c r="B324" s="413"/>
      <c r="C324" s="413"/>
      <c r="D324" s="413"/>
      <c r="E324" s="413"/>
      <c r="F324" s="413"/>
      <c r="G324" s="413"/>
      <c r="H324" s="413"/>
      <c r="I324" s="413"/>
      <c r="J324" s="413"/>
      <c r="K324" s="413"/>
      <c r="L324" s="413"/>
      <c r="M324" s="413"/>
      <c r="N324" s="413"/>
      <c r="O324" s="413"/>
      <c r="P324" s="413"/>
      <c r="Q324" s="413"/>
      <c r="R324" s="413"/>
      <c r="S324" s="413"/>
      <c r="T324" s="413"/>
      <c r="U324" s="413"/>
      <c r="V324" s="413"/>
      <c r="W324" s="413"/>
      <c r="X324" s="413"/>
      <c r="Y324" s="413"/>
      <c r="Z324" s="413"/>
      <c r="AA324" s="413"/>
      <c r="AB324" s="413"/>
      <c r="AC324" s="413"/>
      <c r="AD324" s="413"/>
      <c r="AE324" s="413"/>
      <c r="AF324" s="413"/>
      <c r="AG324" s="413"/>
    </row>
    <row r="325" spans="1:33" ht="15.75" customHeight="1">
      <c r="A325" s="413"/>
      <c r="B325" s="413"/>
      <c r="C325" s="413"/>
      <c r="D325" s="413"/>
      <c r="E325" s="413"/>
      <c r="F325" s="413"/>
      <c r="G325" s="413"/>
      <c r="H325" s="413"/>
      <c r="I325" s="413"/>
      <c r="J325" s="413"/>
      <c r="K325" s="413"/>
      <c r="L325" s="413"/>
      <c r="M325" s="413"/>
      <c r="N325" s="413"/>
      <c r="O325" s="413"/>
      <c r="P325" s="413"/>
      <c r="Q325" s="413"/>
      <c r="R325" s="413"/>
      <c r="S325" s="413"/>
      <c r="T325" s="413"/>
      <c r="U325" s="413"/>
      <c r="V325" s="413"/>
      <c r="W325" s="413"/>
      <c r="X325" s="413"/>
      <c r="Y325" s="413"/>
      <c r="Z325" s="413"/>
      <c r="AA325" s="413"/>
      <c r="AB325" s="413"/>
      <c r="AC325" s="413"/>
      <c r="AD325" s="413"/>
      <c r="AE325" s="413"/>
      <c r="AF325" s="413"/>
      <c r="AG325" s="413"/>
    </row>
    <row r="326" spans="1:33" ht="15.75" customHeight="1">
      <c r="A326" s="413"/>
      <c r="B326" s="413"/>
      <c r="C326" s="413"/>
      <c r="D326" s="413"/>
      <c r="E326" s="413"/>
      <c r="F326" s="413"/>
      <c r="G326" s="413"/>
      <c r="H326" s="413"/>
      <c r="I326" s="413"/>
      <c r="J326" s="413"/>
      <c r="K326" s="413"/>
      <c r="L326" s="413"/>
      <c r="M326" s="413"/>
      <c r="N326" s="413"/>
      <c r="O326" s="413"/>
      <c r="P326" s="413"/>
      <c r="Q326" s="413"/>
      <c r="R326" s="413"/>
      <c r="S326" s="413"/>
      <c r="T326" s="413"/>
      <c r="U326" s="413"/>
      <c r="V326" s="413"/>
      <c r="W326" s="413"/>
      <c r="X326" s="413"/>
      <c r="Y326" s="413"/>
      <c r="Z326" s="413"/>
      <c r="AA326" s="413"/>
      <c r="AB326" s="413"/>
      <c r="AC326" s="413"/>
      <c r="AD326" s="413"/>
      <c r="AE326" s="413"/>
      <c r="AF326" s="413"/>
      <c r="AG326" s="413"/>
    </row>
    <row r="327" spans="1:33" ht="15.75" customHeight="1">
      <c r="A327" s="413"/>
      <c r="B327" s="413"/>
      <c r="C327" s="413"/>
      <c r="D327" s="413"/>
      <c r="E327" s="413"/>
      <c r="F327" s="413"/>
      <c r="G327" s="413"/>
      <c r="H327" s="413"/>
      <c r="I327" s="413"/>
      <c r="J327" s="413"/>
      <c r="K327" s="413"/>
      <c r="L327" s="413"/>
      <c r="M327" s="413"/>
      <c r="N327" s="413"/>
      <c r="O327" s="413"/>
      <c r="P327" s="413"/>
      <c r="Q327" s="413"/>
      <c r="R327" s="413"/>
      <c r="S327" s="413"/>
      <c r="T327" s="413"/>
      <c r="U327" s="413"/>
      <c r="V327" s="413"/>
      <c r="W327" s="413"/>
      <c r="X327" s="413"/>
      <c r="Y327" s="413"/>
      <c r="Z327" s="413"/>
      <c r="AA327" s="413"/>
      <c r="AB327" s="413"/>
      <c r="AC327" s="413"/>
      <c r="AD327" s="413"/>
      <c r="AE327" s="413"/>
      <c r="AF327" s="413"/>
      <c r="AG327" s="413"/>
    </row>
    <row r="328" spans="1:33" ht="15.75" customHeight="1">
      <c r="A328" s="413"/>
      <c r="B328" s="413"/>
      <c r="C328" s="413"/>
      <c r="D328" s="413"/>
      <c r="E328" s="413"/>
      <c r="F328" s="413"/>
      <c r="G328" s="413"/>
      <c r="H328" s="413"/>
      <c r="I328" s="413"/>
      <c r="J328" s="413"/>
      <c r="K328" s="413"/>
      <c r="L328" s="413"/>
      <c r="M328" s="413"/>
      <c r="N328" s="413"/>
      <c r="O328" s="413"/>
      <c r="P328" s="413"/>
      <c r="Q328" s="413"/>
      <c r="R328" s="413"/>
      <c r="S328" s="413"/>
      <c r="T328" s="413"/>
      <c r="U328" s="413"/>
      <c r="V328" s="413"/>
      <c r="W328" s="413"/>
      <c r="X328" s="413"/>
      <c r="Y328" s="413"/>
      <c r="Z328" s="413"/>
      <c r="AA328" s="413"/>
      <c r="AB328" s="413"/>
      <c r="AC328" s="413"/>
      <c r="AD328" s="413"/>
      <c r="AE328" s="413"/>
      <c r="AF328" s="413"/>
      <c r="AG328" s="413"/>
    </row>
    <row r="329" spans="1:33" ht="15.75" customHeight="1">
      <c r="A329" s="413"/>
      <c r="B329" s="413"/>
      <c r="C329" s="413"/>
      <c r="D329" s="413"/>
      <c r="E329" s="413"/>
      <c r="F329" s="413"/>
      <c r="G329" s="413"/>
      <c r="H329" s="413"/>
      <c r="I329" s="413"/>
      <c r="J329" s="413"/>
      <c r="K329" s="413"/>
      <c r="L329" s="413"/>
      <c r="M329" s="413"/>
      <c r="N329" s="413"/>
      <c r="O329" s="413"/>
      <c r="P329" s="413"/>
      <c r="Q329" s="413"/>
      <c r="R329" s="413"/>
      <c r="S329" s="413"/>
      <c r="T329" s="413"/>
      <c r="U329" s="413"/>
      <c r="V329" s="413"/>
      <c r="W329" s="413"/>
      <c r="X329" s="413"/>
      <c r="Y329" s="413"/>
      <c r="Z329" s="413"/>
      <c r="AA329" s="413"/>
      <c r="AB329" s="413"/>
      <c r="AC329" s="413"/>
      <c r="AD329" s="413"/>
      <c r="AE329" s="413"/>
      <c r="AF329" s="413"/>
      <c r="AG329" s="413"/>
    </row>
    <row r="330" spans="1:33" ht="15.75" customHeight="1">
      <c r="A330" s="413"/>
      <c r="B330" s="413"/>
      <c r="C330" s="413"/>
      <c r="D330" s="413"/>
      <c r="E330" s="413"/>
      <c r="F330" s="413"/>
      <c r="G330" s="413"/>
      <c r="H330" s="413"/>
      <c r="I330" s="413"/>
      <c r="J330" s="413"/>
      <c r="K330" s="413"/>
      <c r="L330" s="413"/>
      <c r="M330" s="413"/>
      <c r="N330" s="413"/>
      <c r="O330" s="413"/>
      <c r="P330" s="413"/>
      <c r="Q330" s="413"/>
      <c r="R330" s="413"/>
      <c r="S330" s="413"/>
      <c r="T330" s="413"/>
      <c r="U330" s="413"/>
      <c r="V330" s="413"/>
      <c r="W330" s="413"/>
      <c r="X330" s="413"/>
      <c r="Y330" s="413"/>
      <c r="Z330" s="413"/>
      <c r="AA330" s="413"/>
      <c r="AB330" s="413"/>
      <c r="AC330" s="413"/>
      <c r="AD330" s="413"/>
      <c r="AE330" s="413"/>
      <c r="AF330" s="413"/>
      <c r="AG330" s="413"/>
    </row>
    <row r="331" spans="1:33" ht="15.75" customHeight="1">
      <c r="A331" s="413"/>
      <c r="B331" s="413"/>
      <c r="C331" s="413"/>
      <c r="D331" s="413"/>
      <c r="E331" s="413"/>
      <c r="F331" s="413"/>
      <c r="G331" s="413"/>
      <c r="H331" s="413"/>
      <c r="I331" s="413"/>
      <c r="J331" s="413"/>
      <c r="K331" s="413"/>
      <c r="L331" s="413"/>
      <c r="M331" s="413"/>
      <c r="N331" s="413"/>
      <c r="O331" s="413"/>
      <c r="P331" s="413"/>
      <c r="Q331" s="413"/>
      <c r="R331" s="413"/>
      <c r="S331" s="413"/>
      <c r="T331" s="413"/>
      <c r="U331" s="413"/>
      <c r="V331" s="413"/>
      <c r="W331" s="413"/>
      <c r="X331" s="413"/>
      <c r="Y331" s="413"/>
      <c r="Z331" s="413"/>
      <c r="AA331" s="413"/>
      <c r="AB331" s="413"/>
      <c r="AC331" s="413"/>
      <c r="AD331" s="413"/>
      <c r="AE331" s="413"/>
      <c r="AF331" s="413"/>
      <c r="AG331" s="413"/>
    </row>
    <row r="332" spans="1:33" ht="15.75" customHeight="1">
      <c r="A332" s="413"/>
      <c r="B332" s="413"/>
      <c r="C332" s="413"/>
      <c r="D332" s="413"/>
      <c r="E332" s="413"/>
      <c r="F332" s="413"/>
      <c r="G332" s="413"/>
      <c r="H332" s="413"/>
      <c r="I332" s="413"/>
      <c r="J332" s="413"/>
      <c r="K332" s="413"/>
      <c r="L332" s="413"/>
      <c r="M332" s="413"/>
      <c r="N332" s="413"/>
      <c r="O332" s="413"/>
      <c r="P332" s="413"/>
      <c r="Q332" s="413"/>
      <c r="R332" s="413"/>
      <c r="S332" s="413"/>
      <c r="T332" s="413"/>
      <c r="U332" s="413"/>
      <c r="V332" s="413"/>
      <c r="W332" s="413"/>
      <c r="X332" s="413"/>
      <c r="Y332" s="413"/>
      <c r="Z332" s="413"/>
      <c r="AA332" s="413"/>
      <c r="AB332" s="413"/>
      <c r="AC332" s="413"/>
      <c r="AD332" s="413"/>
      <c r="AE332" s="413"/>
      <c r="AF332" s="413"/>
      <c r="AG332" s="413"/>
    </row>
    <row r="333" spans="1:33" ht="15.75" customHeight="1">
      <c r="A333" s="413"/>
      <c r="B333" s="413"/>
      <c r="C333" s="413"/>
      <c r="D333" s="413"/>
      <c r="E333" s="413"/>
      <c r="F333" s="413"/>
      <c r="G333" s="413"/>
      <c r="H333" s="413"/>
      <c r="I333" s="413"/>
      <c r="J333" s="413"/>
      <c r="K333" s="413"/>
      <c r="L333" s="413"/>
      <c r="M333" s="413"/>
      <c r="N333" s="413"/>
      <c r="O333" s="413"/>
      <c r="P333" s="413"/>
      <c r="Q333" s="413"/>
      <c r="R333" s="413"/>
      <c r="S333" s="413"/>
      <c r="T333" s="413"/>
      <c r="U333" s="413"/>
      <c r="V333" s="413"/>
      <c r="W333" s="413"/>
      <c r="X333" s="413"/>
      <c r="Y333" s="413"/>
      <c r="Z333" s="413"/>
      <c r="AA333" s="413"/>
      <c r="AB333" s="413"/>
      <c r="AC333" s="413"/>
      <c r="AD333" s="413"/>
      <c r="AE333" s="413"/>
      <c r="AF333" s="413"/>
      <c r="AG333" s="413"/>
    </row>
    <row r="334" spans="1:33" ht="15.75" customHeight="1">
      <c r="A334" s="413"/>
      <c r="B334" s="413"/>
      <c r="C334" s="413"/>
      <c r="D334" s="413"/>
      <c r="E334" s="413"/>
      <c r="F334" s="413"/>
      <c r="G334" s="413"/>
      <c r="H334" s="413"/>
      <c r="I334" s="413"/>
      <c r="J334" s="413"/>
      <c r="K334" s="413"/>
      <c r="L334" s="413"/>
      <c r="M334" s="413"/>
      <c r="N334" s="413"/>
      <c r="O334" s="413"/>
      <c r="P334" s="413"/>
      <c r="Q334" s="413"/>
      <c r="R334" s="413"/>
      <c r="S334" s="413"/>
      <c r="T334" s="413"/>
      <c r="U334" s="413"/>
      <c r="V334" s="413"/>
      <c r="W334" s="413"/>
      <c r="X334" s="413"/>
      <c r="Y334" s="413"/>
      <c r="Z334" s="413"/>
      <c r="AA334" s="413"/>
      <c r="AB334" s="413"/>
      <c r="AC334" s="413"/>
      <c r="AD334" s="413"/>
      <c r="AE334" s="413"/>
      <c r="AF334" s="413"/>
      <c r="AG334" s="413"/>
    </row>
    <row r="335" spans="1:33" ht="15.75" customHeight="1">
      <c r="A335" s="413"/>
      <c r="B335" s="413"/>
      <c r="C335" s="413"/>
      <c r="D335" s="413"/>
      <c r="E335" s="413"/>
      <c r="F335" s="413"/>
      <c r="G335" s="413"/>
      <c r="H335" s="413"/>
      <c r="I335" s="413"/>
      <c r="J335" s="413"/>
      <c r="K335" s="413"/>
      <c r="L335" s="413"/>
      <c r="M335" s="413"/>
      <c r="N335" s="413"/>
      <c r="O335" s="413"/>
      <c r="P335" s="413"/>
      <c r="Q335" s="413"/>
      <c r="R335" s="413"/>
      <c r="S335" s="413"/>
      <c r="T335" s="413"/>
      <c r="U335" s="413"/>
      <c r="V335" s="413"/>
      <c r="W335" s="413"/>
      <c r="X335" s="413"/>
      <c r="Y335" s="413"/>
      <c r="Z335" s="413"/>
      <c r="AA335" s="413"/>
      <c r="AB335" s="413"/>
      <c r="AC335" s="413"/>
      <c r="AD335" s="413"/>
      <c r="AE335" s="413"/>
      <c r="AF335" s="413"/>
      <c r="AG335" s="413"/>
    </row>
    <row r="336" spans="1:33" ht="15.75" customHeight="1">
      <c r="A336" s="413"/>
      <c r="B336" s="413"/>
      <c r="C336" s="413"/>
      <c r="D336" s="413"/>
      <c r="E336" s="413"/>
      <c r="F336" s="413"/>
      <c r="G336" s="413"/>
      <c r="H336" s="413"/>
      <c r="I336" s="413"/>
      <c r="J336" s="413"/>
      <c r="K336" s="413"/>
      <c r="L336" s="413"/>
      <c r="M336" s="413"/>
      <c r="N336" s="413"/>
      <c r="O336" s="413"/>
      <c r="P336" s="413"/>
      <c r="Q336" s="413"/>
      <c r="R336" s="413"/>
      <c r="S336" s="413"/>
      <c r="T336" s="413"/>
      <c r="U336" s="413"/>
      <c r="V336" s="413"/>
      <c r="W336" s="413"/>
      <c r="X336" s="413"/>
      <c r="Y336" s="413"/>
      <c r="Z336" s="413"/>
      <c r="AA336" s="413"/>
      <c r="AB336" s="413"/>
      <c r="AC336" s="413"/>
      <c r="AD336" s="413"/>
      <c r="AE336" s="413"/>
      <c r="AF336" s="413"/>
      <c r="AG336" s="413"/>
    </row>
    <row r="337" spans="1:33" ht="15.75" customHeight="1">
      <c r="A337" s="413"/>
      <c r="B337" s="413"/>
      <c r="C337" s="413"/>
      <c r="D337" s="413"/>
      <c r="E337" s="413"/>
      <c r="F337" s="413"/>
      <c r="G337" s="413"/>
      <c r="H337" s="413"/>
      <c r="I337" s="413"/>
      <c r="J337" s="413"/>
      <c r="K337" s="413"/>
      <c r="L337" s="413"/>
      <c r="M337" s="413"/>
      <c r="N337" s="413"/>
      <c r="O337" s="413"/>
      <c r="P337" s="413"/>
      <c r="Q337" s="413"/>
      <c r="R337" s="413"/>
      <c r="S337" s="413"/>
      <c r="T337" s="413"/>
      <c r="U337" s="413"/>
      <c r="V337" s="413"/>
      <c r="W337" s="413"/>
      <c r="X337" s="413"/>
      <c r="Y337" s="413"/>
      <c r="Z337" s="413"/>
      <c r="AA337" s="413"/>
      <c r="AB337" s="413"/>
      <c r="AC337" s="413"/>
      <c r="AD337" s="413"/>
      <c r="AE337" s="413"/>
      <c r="AF337" s="413"/>
      <c r="AG337" s="413"/>
    </row>
    <row r="338" spans="1:33" ht="15.75" customHeight="1">
      <c r="A338" s="413"/>
      <c r="B338" s="413"/>
      <c r="C338" s="413"/>
      <c r="D338" s="413"/>
      <c r="E338" s="413"/>
      <c r="F338" s="413"/>
      <c r="G338" s="413"/>
      <c r="H338" s="413"/>
      <c r="I338" s="413"/>
      <c r="J338" s="413"/>
      <c r="K338" s="413"/>
      <c r="L338" s="413"/>
      <c r="M338" s="413"/>
      <c r="N338" s="413"/>
      <c r="O338" s="413"/>
      <c r="P338" s="413"/>
      <c r="Q338" s="413"/>
      <c r="R338" s="413"/>
      <c r="S338" s="413"/>
      <c r="T338" s="413"/>
      <c r="U338" s="413"/>
      <c r="V338" s="413"/>
      <c r="W338" s="413"/>
      <c r="X338" s="413"/>
      <c r="Y338" s="413"/>
      <c r="Z338" s="413"/>
      <c r="AA338" s="413"/>
      <c r="AB338" s="413"/>
      <c r="AC338" s="413"/>
      <c r="AD338" s="413"/>
      <c r="AE338" s="413"/>
      <c r="AF338" s="413"/>
      <c r="AG338" s="413"/>
    </row>
    <row r="339" spans="1:33" ht="15.75" customHeight="1">
      <c r="A339" s="413"/>
      <c r="B339" s="413"/>
      <c r="C339" s="413"/>
      <c r="D339" s="413"/>
      <c r="E339" s="413"/>
      <c r="F339" s="413"/>
      <c r="G339" s="413"/>
      <c r="H339" s="413"/>
      <c r="I339" s="413"/>
      <c r="J339" s="413"/>
      <c r="K339" s="413"/>
      <c r="L339" s="413"/>
      <c r="M339" s="413"/>
      <c r="N339" s="413"/>
      <c r="O339" s="413"/>
      <c r="P339" s="413"/>
      <c r="Q339" s="413"/>
      <c r="R339" s="413"/>
      <c r="S339" s="413"/>
      <c r="T339" s="413"/>
      <c r="U339" s="413"/>
      <c r="V339" s="413"/>
      <c r="W339" s="413"/>
      <c r="X339" s="413"/>
      <c r="Y339" s="413"/>
      <c r="Z339" s="413"/>
      <c r="AA339" s="413"/>
      <c r="AB339" s="413"/>
      <c r="AC339" s="413"/>
      <c r="AD339" s="413"/>
      <c r="AE339" s="413"/>
      <c r="AF339" s="413"/>
      <c r="AG339" s="413"/>
    </row>
    <row r="340" spans="1:33" ht="15.75" customHeight="1">
      <c r="A340" s="413"/>
      <c r="B340" s="413"/>
      <c r="C340" s="413"/>
      <c r="D340" s="413"/>
      <c r="E340" s="413"/>
      <c r="F340" s="413"/>
      <c r="G340" s="413"/>
      <c r="H340" s="413"/>
      <c r="I340" s="413"/>
      <c r="J340" s="413"/>
      <c r="K340" s="413"/>
      <c r="L340" s="413"/>
      <c r="M340" s="413"/>
      <c r="N340" s="413"/>
      <c r="O340" s="413"/>
      <c r="P340" s="413"/>
      <c r="Q340" s="413"/>
      <c r="R340" s="413"/>
      <c r="S340" s="413"/>
      <c r="T340" s="413"/>
      <c r="U340" s="413"/>
      <c r="V340" s="413"/>
      <c r="W340" s="413"/>
      <c r="X340" s="413"/>
      <c r="Y340" s="413"/>
      <c r="Z340" s="413"/>
      <c r="AA340" s="413"/>
      <c r="AB340" s="413"/>
      <c r="AC340" s="413"/>
      <c r="AD340" s="413"/>
      <c r="AE340" s="413"/>
      <c r="AF340" s="413"/>
      <c r="AG340" s="413"/>
    </row>
    <row r="341" spans="1:33" ht="15.75" customHeight="1">
      <c r="A341" s="413"/>
      <c r="B341" s="413"/>
      <c r="C341" s="413"/>
      <c r="D341" s="413"/>
      <c r="E341" s="413"/>
      <c r="F341" s="413"/>
      <c r="G341" s="413"/>
      <c r="H341" s="413"/>
      <c r="I341" s="413"/>
      <c r="J341" s="413"/>
      <c r="K341" s="413"/>
      <c r="L341" s="413"/>
      <c r="M341" s="413"/>
      <c r="N341" s="413"/>
      <c r="O341" s="413"/>
      <c r="P341" s="413"/>
      <c r="Q341" s="413"/>
      <c r="R341" s="413"/>
      <c r="S341" s="413"/>
      <c r="T341" s="413"/>
      <c r="U341" s="413"/>
      <c r="V341" s="413"/>
      <c r="W341" s="413"/>
      <c r="X341" s="413"/>
      <c r="Y341" s="413"/>
      <c r="Z341" s="413"/>
      <c r="AA341" s="413"/>
      <c r="AB341" s="413"/>
      <c r="AC341" s="413"/>
      <c r="AD341" s="413"/>
      <c r="AE341" s="413"/>
      <c r="AF341" s="413"/>
      <c r="AG341" s="413"/>
    </row>
    <row r="342" spans="1:33" ht="15.75" customHeight="1">
      <c r="A342" s="413"/>
      <c r="B342" s="413"/>
      <c r="C342" s="413"/>
      <c r="D342" s="413"/>
      <c r="E342" s="413"/>
      <c r="F342" s="413"/>
      <c r="G342" s="413"/>
      <c r="H342" s="413"/>
      <c r="I342" s="413"/>
      <c r="J342" s="413"/>
      <c r="K342" s="413"/>
      <c r="L342" s="413"/>
      <c r="M342" s="413"/>
      <c r="N342" s="413"/>
      <c r="O342" s="413"/>
      <c r="P342" s="413"/>
      <c r="Q342" s="413"/>
      <c r="R342" s="413"/>
      <c r="S342" s="413"/>
      <c r="T342" s="413"/>
      <c r="U342" s="413"/>
      <c r="V342" s="413"/>
      <c r="W342" s="413"/>
      <c r="X342" s="413"/>
      <c r="Y342" s="413"/>
      <c r="Z342" s="413"/>
      <c r="AA342" s="413"/>
      <c r="AB342" s="413"/>
      <c r="AC342" s="413"/>
      <c r="AD342" s="413"/>
      <c r="AE342" s="413"/>
      <c r="AF342" s="413"/>
      <c r="AG342" s="413"/>
    </row>
    <row r="343" spans="1:33" ht="15.75" customHeight="1">
      <c r="A343" s="413"/>
      <c r="B343" s="413"/>
      <c r="C343" s="413"/>
      <c r="D343" s="413"/>
      <c r="E343" s="413"/>
      <c r="F343" s="413"/>
      <c r="G343" s="413"/>
      <c r="H343" s="413"/>
      <c r="I343" s="413"/>
      <c r="J343" s="413"/>
      <c r="K343" s="413"/>
      <c r="L343" s="413"/>
      <c r="M343" s="413"/>
      <c r="N343" s="413"/>
      <c r="O343" s="413"/>
      <c r="P343" s="413"/>
      <c r="Q343" s="413"/>
      <c r="R343" s="413"/>
      <c r="S343" s="413"/>
      <c r="T343" s="413"/>
      <c r="U343" s="413"/>
      <c r="V343" s="413"/>
      <c r="W343" s="413"/>
      <c r="X343" s="413"/>
      <c r="Y343" s="413"/>
      <c r="Z343" s="413"/>
      <c r="AA343" s="413"/>
      <c r="AB343" s="413"/>
      <c r="AC343" s="413"/>
      <c r="AD343" s="413"/>
      <c r="AE343" s="413"/>
      <c r="AF343" s="413"/>
      <c r="AG343" s="413"/>
    </row>
    <row r="344" spans="1:33" ht="15.75" customHeight="1">
      <c r="A344" s="413"/>
      <c r="B344" s="413"/>
      <c r="C344" s="413"/>
      <c r="D344" s="413"/>
      <c r="E344" s="413"/>
      <c r="F344" s="413"/>
      <c r="G344" s="413"/>
      <c r="H344" s="413"/>
      <c r="I344" s="413"/>
      <c r="J344" s="413"/>
      <c r="K344" s="413"/>
      <c r="L344" s="413"/>
      <c r="M344" s="413"/>
      <c r="N344" s="413"/>
      <c r="O344" s="413"/>
      <c r="P344" s="413"/>
      <c r="Q344" s="413"/>
      <c r="R344" s="413"/>
      <c r="S344" s="413"/>
      <c r="T344" s="413"/>
      <c r="U344" s="413"/>
      <c r="V344" s="413"/>
      <c r="W344" s="413"/>
      <c r="X344" s="413"/>
      <c r="Y344" s="413"/>
      <c r="Z344" s="413"/>
      <c r="AA344" s="413"/>
      <c r="AB344" s="413"/>
      <c r="AC344" s="413"/>
      <c r="AD344" s="413"/>
      <c r="AE344" s="413"/>
      <c r="AF344" s="413"/>
      <c r="AG344" s="413"/>
    </row>
    <row r="345" spans="1:33" ht="15.75" customHeight="1">
      <c r="A345" s="413"/>
      <c r="B345" s="413"/>
      <c r="C345" s="413"/>
      <c r="D345" s="413"/>
      <c r="E345" s="413"/>
      <c r="F345" s="413"/>
      <c r="G345" s="413"/>
      <c r="H345" s="413"/>
      <c r="I345" s="413"/>
      <c r="J345" s="413"/>
      <c r="K345" s="413"/>
      <c r="L345" s="413"/>
      <c r="M345" s="413"/>
      <c r="N345" s="413"/>
      <c r="O345" s="413"/>
      <c r="P345" s="413"/>
      <c r="Q345" s="413"/>
      <c r="R345" s="413"/>
      <c r="S345" s="413"/>
      <c r="T345" s="413"/>
      <c r="U345" s="413"/>
      <c r="V345" s="413"/>
      <c r="W345" s="413"/>
      <c r="X345" s="413"/>
      <c r="Y345" s="413"/>
      <c r="Z345" s="413"/>
      <c r="AA345" s="413"/>
      <c r="AB345" s="413"/>
      <c r="AC345" s="413"/>
      <c r="AD345" s="413"/>
      <c r="AE345" s="413"/>
      <c r="AF345" s="413"/>
      <c r="AG345" s="413"/>
    </row>
    <row r="346" spans="1:33" ht="15.75" customHeight="1">
      <c r="A346" s="413"/>
      <c r="B346" s="413"/>
      <c r="C346" s="413"/>
      <c r="D346" s="413"/>
      <c r="E346" s="413"/>
      <c r="F346" s="413"/>
      <c r="G346" s="413"/>
      <c r="H346" s="413"/>
      <c r="I346" s="413"/>
      <c r="J346" s="413"/>
      <c r="K346" s="413"/>
      <c r="L346" s="413"/>
      <c r="M346" s="413"/>
      <c r="N346" s="413"/>
      <c r="O346" s="413"/>
      <c r="P346" s="413"/>
      <c r="Q346" s="413"/>
      <c r="R346" s="413"/>
      <c r="S346" s="413"/>
      <c r="T346" s="413"/>
      <c r="U346" s="413"/>
      <c r="V346" s="413"/>
      <c r="W346" s="413"/>
      <c r="X346" s="413"/>
      <c r="Y346" s="413"/>
      <c r="Z346" s="413"/>
      <c r="AA346" s="413"/>
      <c r="AB346" s="413"/>
      <c r="AC346" s="413"/>
      <c r="AD346" s="413"/>
      <c r="AE346" s="413"/>
      <c r="AF346" s="413"/>
      <c r="AG346" s="413"/>
    </row>
    <row r="347" spans="1:33" ht="15.75" customHeight="1">
      <c r="A347" s="413"/>
      <c r="B347" s="413"/>
      <c r="C347" s="413"/>
      <c r="D347" s="413"/>
      <c r="E347" s="413"/>
      <c r="F347" s="413"/>
      <c r="G347" s="413"/>
      <c r="H347" s="413"/>
      <c r="I347" s="413"/>
      <c r="J347" s="413"/>
      <c r="K347" s="413"/>
      <c r="L347" s="413"/>
      <c r="M347" s="413"/>
      <c r="N347" s="413"/>
      <c r="O347" s="413"/>
      <c r="P347" s="413"/>
      <c r="Q347" s="413"/>
      <c r="R347" s="413"/>
      <c r="S347" s="413"/>
      <c r="T347" s="413"/>
      <c r="U347" s="413"/>
      <c r="V347" s="413"/>
      <c r="W347" s="413"/>
      <c r="X347" s="413"/>
      <c r="Y347" s="413"/>
      <c r="Z347" s="413"/>
      <c r="AA347" s="413"/>
      <c r="AB347" s="413"/>
      <c r="AC347" s="413"/>
      <c r="AD347" s="413"/>
      <c r="AE347" s="413"/>
      <c r="AF347" s="413"/>
      <c r="AG347" s="413"/>
    </row>
    <row r="348" spans="1:33" ht="15.75" customHeight="1">
      <c r="A348" s="413"/>
      <c r="B348" s="413"/>
      <c r="C348" s="413"/>
      <c r="D348" s="413"/>
      <c r="E348" s="413"/>
      <c r="F348" s="413"/>
      <c r="G348" s="413"/>
      <c r="H348" s="413"/>
      <c r="I348" s="413"/>
      <c r="J348" s="413"/>
      <c r="K348" s="413"/>
      <c r="L348" s="413"/>
      <c r="M348" s="413"/>
      <c r="N348" s="413"/>
      <c r="O348" s="413"/>
      <c r="P348" s="413"/>
      <c r="Q348" s="413"/>
      <c r="R348" s="413"/>
      <c r="S348" s="413"/>
      <c r="T348" s="413"/>
      <c r="U348" s="413"/>
      <c r="V348" s="413"/>
      <c r="W348" s="413"/>
      <c r="X348" s="413"/>
      <c r="Y348" s="413"/>
      <c r="Z348" s="413"/>
      <c r="AA348" s="413"/>
      <c r="AB348" s="413"/>
      <c r="AC348" s="413"/>
      <c r="AD348" s="413"/>
      <c r="AE348" s="413"/>
      <c r="AF348" s="413"/>
      <c r="AG348" s="413"/>
    </row>
    <row r="349" spans="1:33" ht="15.75" customHeight="1">
      <c r="A349" s="413"/>
      <c r="B349" s="413"/>
      <c r="C349" s="413"/>
      <c r="D349" s="413"/>
      <c r="E349" s="413"/>
      <c r="F349" s="413"/>
      <c r="G349" s="413"/>
      <c r="H349" s="413"/>
      <c r="I349" s="413"/>
      <c r="J349" s="413"/>
      <c r="K349" s="413"/>
      <c r="L349" s="413"/>
      <c r="M349" s="413"/>
      <c r="N349" s="413"/>
      <c r="O349" s="413"/>
      <c r="P349" s="413"/>
      <c r="Q349" s="413"/>
      <c r="R349" s="413"/>
      <c r="S349" s="413"/>
      <c r="T349" s="413"/>
      <c r="U349" s="413"/>
      <c r="V349" s="413"/>
      <c r="W349" s="413"/>
      <c r="X349" s="413"/>
      <c r="Y349" s="413"/>
      <c r="Z349" s="413"/>
      <c r="AA349" s="413"/>
      <c r="AB349" s="413"/>
      <c r="AC349" s="413"/>
      <c r="AD349" s="413"/>
      <c r="AE349" s="413"/>
      <c r="AF349" s="413"/>
      <c r="AG349" s="413"/>
    </row>
    <row r="350" spans="1:33" ht="15.75" customHeight="1">
      <c r="A350" s="413"/>
      <c r="B350" s="413"/>
      <c r="C350" s="413"/>
      <c r="D350" s="413"/>
      <c r="E350" s="413"/>
      <c r="F350" s="413"/>
      <c r="G350" s="413"/>
      <c r="H350" s="413"/>
      <c r="I350" s="413"/>
      <c r="J350" s="413"/>
      <c r="K350" s="413"/>
      <c r="L350" s="413"/>
      <c r="M350" s="413"/>
      <c r="N350" s="413"/>
      <c r="O350" s="413"/>
      <c r="P350" s="413"/>
      <c r="Q350" s="413"/>
      <c r="R350" s="413"/>
      <c r="S350" s="413"/>
      <c r="T350" s="413"/>
      <c r="U350" s="413"/>
      <c r="V350" s="413"/>
      <c r="W350" s="413"/>
      <c r="X350" s="413"/>
      <c r="Y350" s="413"/>
      <c r="Z350" s="413"/>
      <c r="AA350" s="413"/>
      <c r="AB350" s="413"/>
      <c r="AC350" s="413"/>
      <c r="AD350" s="413"/>
      <c r="AE350" s="413"/>
      <c r="AF350" s="413"/>
      <c r="AG350" s="413"/>
    </row>
    <row r="351" spans="1:33" ht="15.75" customHeight="1">
      <c r="A351" s="413"/>
      <c r="B351" s="413"/>
      <c r="C351" s="413"/>
      <c r="D351" s="413"/>
      <c r="E351" s="413"/>
      <c r="F351" s="413"/>
      <c r="G351" s="413"/>
      <c r="H351" s="413"/>
      <c r="I351" s="413"/>
      <c r="J351" s="413"/>
      <c r="K351" s="413"/>
      <c r="L351" s="413"/>
      <c r="M351" s="413"/>
      <c r="N351" s="413"/>
      <c r="O351" s="413"/>
      <c r="P351" s="413"/>
      <c r="Q351" s="413"/>
      <c r="R351" s="413"/>
      <c r="S351" s="413"/>
      <c r="T351" s="413"/>
      <c r="U351" s="413"/>
      <c r="V351" s="413"/>
      <c r="W351" s="413"/>
      <c r="X351" s="413"/>
      <c r="Y351" s="413"/>
      <c r="Z351" s="413"/>
      <c r="AA351" s="413"/>
      <c r="AB351" s="413"/>
      <c r="AC351" s="413"/>
      <c r="AD351" s="413"/>
      <c r="AE351" s="413"/>
      <c r="AF351" s="413"/>
      <c r="AG351" s="413"/>
    </row>
    <row r="352" spans="1:33" ht="15.75" customHeight="1">
      <c r="A352" s="413"/>
      <c r="B352" s="413"/>
      <c r="C352" s="413"/>
      <c r="D352" s="413"/>
      <c r="E352" s="413"/>
      <c r="F352" s="413"/>
      <c r="G352" s="413"/>
      <c r="H352" s="413"/>
      <c r="I352" s="413"/>
      <c r="J352" s="413"/>
      <c r="K352" s="413"/>
      <c r="L352" s="413"/>
      <c r="M352" s="413"/>
      <c r="N352" s="413"/>
      <c r="O352" s="413"/>
      <c r="P352" s="413"/>
      <c r="Q352" s="413"/>
      <c r="R352" s="413"/>
      <c r="S352" s="413"/>
      <c r="T352" s="413"/>
      <c r="U352" s="413"/>
      <c r="V352" s="413"/>
      <c r="W352" s="413"/>
      <c r="X352" s="413"/>
      <c r="Y352" s="413"/>
      <c r="Z352" s="413"/>
      <c r="AA352" s="413"/>
      <c r="AB352" s="413"/>
      <c r="AC352" s="413"/>
      <c r="AD352" s="413"/>
      <c r="AE352" s="413"/>
      <c r="AF352" s="413"/>
      <c r="AG352" s="413"/>
    </row>
    <row r="353" spans="1:33" ht="15.75" customHeight="1">
      <c r="A353" s="413"/>
      <c r="B353" s="413"/>
      <c r="C353" s="413"/>
      <c r="D353" s="413"/>
      <c r="E353" s="413"/>
      <c r="F353" s="413"/>
      <c r="G353" s="413"/>
      <c r="H353" s="413"/>
      <c r="I353" s="413"/>
      <c r="J353" s="413"/>
      <c r="K353" s="413"/>
      <c r="L353" s="413"/>
      <c r="M353" s="413"/>
      <c r="N353" s="413"/>
      <c r="O353" s="413"/>
      <c r="P353" s="413"/>
      <c r="Q353" s="413"/>
      <c r="R353" s="413"/>
      <c r="S353" s="413"/>
      <c r="T353" s="413"/>
      <c r="U353" s="413"/>
      <c r="V353" s="413"/>
      <c r="W353" s="413"/>
      <c r="X353" s="413"/>
      <c r="Y353" s="413"/>
      <c r="Z353" s="413"/>
      <c r="AA353" s="413"/>
      <c r="AB353" s="413"/>
      <c r="AC353" s="413"/>
      <c r="AD353" s="413"/>
      <c r="AE353" s="413"/>
      <c r="AF353" s="413"/>
      <c r="AG353" s="413"/>
    </row>
    <row r="354" spans="1:33" ht="15.75" customHeight="1">
      <c r="A354" s="413"/>
      <c r="B354" s="413"/>
      <c r="C354" s="413"/>
      <c r="D354" s="413"/>
      <c r="E354" s="413"/>
      <c r="F354" s="413"/>
      <c r="G354" s="413"/>
      <c r="H354" s="413"/>
      <c r="I354" s="413"/>
      <c r="J354" s="413"/>
      <c r="K354" s="413"/>
      <c r="L354" s="413"/>
      <c r="M354" s="413"/>
      <c r="N354" s="413"/>
      <c r="O354" s="413"/>
      <c r="P354" s="413"/>
      <c r="Q354" s="413"/>
      <c r="R354" s="413"/>
      <c r="S354" s="413"/>
      <c r="T354" s="413"/>
      <c r="U354" s="413"/>
      <c r="V354" s="413"/>
      <c r="W354" s="413"/>
      <c r="X354" s="413"/>
      <c r="Y354" s="413"/>
      <c r="Z354" s="413"/>
      <c r="AA354" s="413"/>
      <c r="AB354" s="413"/>
      <c r="AC354" s="413"/>
      <c r="AD354" s="413"/>
      <c r="AE354" s="413"/>
      <c r="AF354" s="413"/>
      <c r="AG354" s="413"/>
    </row>
    <row r="355" spans="1:33" ht="15.75" customHeight="1">
      <c r="A355" s="413"/>
      <c r="B355" s="413"/>
      <c r="C355" s="413"/>
      <c r="D355" s="413"/>
      <c r="E355" s="413"/>
      <c r="F355" s="413"/>
      <c r="G355" s="413"/>
      <c r="H355" s="413"/>
      <c r="I355" s="413"/>
      <c r="J355" s="413"/>
      <c r="K355" s="413"/>
      <c r="L355" s="413"/>
      <c r="M355" s="413"/>
      <c r="N355" s="413"/>
      <c r="O355" s="413"/>
      <c r="P355" s="413"/>
      <c r="Q355" s="413"/>
      <c r="R355" s="413"/>
      <c r="S355" s="413"/>
      <c r="T355" s="413"/>
      <c r="U355" s="413"/>
      <c r="V355" s="413"/>
      <c r="W355" s="413"/>
      <c r="X355" s="413"/>
      <c r="Y355" s="413"/>
      <c r="Z355" s="413"/>
      <c r="AA355" s="413"/>
      <c r="AB355" s="413"/>
      <c r="AC355" s="413"/>
      <c r="AD355" s="413"/>
      <c r="AE355" s="413"/>
      <c r="AF355" s="413"/>
      <c r="AG355" s="413"/>
    </row>
    <row r="356" spans="1:33" ht="15.75" customHeight="1">
      <c r="A356" s="413"/>
      <c r="B356" s="413"/>
      <c r="C356" s="413"/>
      <c r="D356" s="413"/>
      <c r="E356" s="413"/>
      <c r="F356" s="413"/>
      <c r="G356" s="413"/>
      <c r="H356" s="413"/>
      <c r="I356" s="413"/>
      <c r="J356" s="413"/>
      <c r="K356" s="413"/>
      <c r="L356" s="413"/>
      <c r="M356" s="413"/>
      <c r="N356" s="413"/>
      <c r="O356" s="413"/>
      <c r="P356" s="413"/>
      <c r="Q356" s="413"/>
      <c r="R356" s="413"/>
      <c r="S356" s="413"/>
      <c r="T356" s="413"/>
      <c r="U356" s="413"/>
      <c r="V356" s="413"/>
      <c r="W356" s="413"/>
      <c r="X356" s="413"/>
      <c r="Y356" s="413"/>
      <c r="Z356" s="413"/>
      <c r="AA356" s="413"/>
      <c r="AB356" s="413"/>
      <c r="AC356" s="413"/>
      <c r="AD356" s="413"/>
      <c r="AE356" s="413"/>
      <c r="AF356" s="413"/>
      <c r="AG356" s="413"/>
    </row>
    <row r="357" spans="1:33" ht="15.75" customHeight="1">
      <c r="A357" s="413"/>
      <c r="B357" s="413"/>
      <c r="C357" s="413"/>
      <c r="D357" s="413"/>
      <c r="E357" s="413"/>
      <c r="F357" s="413"/>
      <c r="G357" s="413"/>
      <c r="H357" s="413"/>
      <c r="I357" s="413"/>
      <c r="J357" s="413"/>
      <c r="K357" s="413"/>
      <c r="L357" s="413"/>
      <c r="M357" s="413"/>
      <c r="N357" s="413"/>
      <c r="O357" s="413"/>
      <c r="P357" s="413"/>
      <c r="Q357" s="413"/>
      <c r="R357" s="413"/>
      <c r="S357" s="413"/>
      <c r="T357" s="413"/>
      <c r="U357" s="413"/>
      <c r="V357" s="413"/>
      <c r="W357" s="413"/>
      <c r="X357" s="413"/>
      <c r="Y357" s="413"/>
      <c r="Z357" s="413"/>
      <c r="AA357" s="413"/>
      <c r="AB357" s="413"/>
      <c r="AC357" s="413"/>
      <c r="AD357" s="413"/>
      <c r="AE357" s="413"/>
      <c r="AF357" s="413"/>
      <c r="AG357" s="413"/>
    </row>
    <row r="358" spans="1:33" ht="15.75" customHeight="1">
      <c r="A358" s="413"/>
      <c r="B358" s="413"/>
      <c r="C358" s="413"/>
      <c r="D358" s="413"/>
      <c r="E358" s="413"/>
      <c r="F358" s="413"/>
      <c r="G358" s="413"/>
      <c r="H358" s="413"/>
      <c r="I358" s="413"/>
      <c r="J358" s="413"/>
      <c r="K358" s="413"/>
      <c r="L358" s="413"/>
      <c r="M358" s="413"/>
      <c r="N358" s="413"/>
      <c r="O358" s="413"/>
      <c r="P358" s="413"/>
      <c r="Q358" s="413"/>
      <c r="R358" s="413"/>
      <c r="S358" s="413"/>
      <c r="T358" s="413"/>
      <c r="U358" s="413"/>
      <c r="V358" s="413"/>
      <c r="W358" s="413"/>
      <c r="X358" s="413"/>
      <c r="Y358" s="413"/>
      <c r="Z358" s="413"/>
      <c r="AA358" s="413"/>
      <c r="AB358" s="413"/>
      <c r="AC358" s="413"/>
      <c r="AD358" s="413"/>
      <c r="AE358" s="413"/>
      <c r="AF358" s="413"/>
      <c r="AG358" s="413"/>
    </row>
    <row r="359" spans="1:33" ht="15.75" customHeight="1">
      <c r="A359" s="413"/>
      <c r="B359" s="413"/>
      <c r="C359" s="413"/>
      <c r="D359" s="413"/>
      <c r="E359" s="413"/>
      <c r="F359" s="413"/>
      <c r="G359" s="413"/>
      <c r="H359" s="413"/>
      <c r="I359" s="413"/>
      <c r="J359" s="413"/>
      <c r="K359" s="413"/>
      <c r="L359" s="413"/>
      <c r="M359" s="413"/>
      <c r="N359" s="413"/>
      <c r="O359" s="413"/>
      <c r="P359" s="413"/>
      <c r="Q359" s="413"/>
      <c r="R359" s="413"/>
      <c r="S359" s="413"/>
      <c r="T359" s="413"/>
      <c r="U359" s="413"/>
      <c r="V359" s="413"/>
      <c r="W359" s="413"/>
      <c r="X359" s="413"/>
      <c r="Y359" s="413"/>
      <c r="Z359" s="413"/>
      <c r="AA359" s="413"/>
      <c r="AB359" s="413"/>
      <c r="AC359" s="413"/>
      <c r="AD359" s="413"/>
      <c r="AE359" s="413"/>
      <c r="AF359" s="413"/>
      <c r="AG359" s="413"/>
    </row>
    <row r="360" spans="1:33" ht="15.75" customHeight="1">
      <c r="A360" s="413"/>
      <c r="B360" s="413"/>
      <c r="C360" s="413"/>
      <c r="D360" s="413"/>
      <c r="E360" s="413"/>
      <c r="F360" s="413"/>
      <c r="G360" s="413"/>
      <c r="H360" s="413"/>
      <c r="I360" s="413"/>
      <c r="J360" s="413"/>
      <c r="K360" s="413"/>
      <c r="L360" s="413"/>
      <c r="M360" s="413"/>
      <c r="N360" s="413"/>
      <c r="O360" s="413"/>
      <c r="P360" s="413"/>
      <c r="Q360" s="413"/>
      <c r="R360" s="413"/>
      <c r="S360" s="413"/>
      <c r="T360" s="413"/>
      <c r="U360" s="413"/>
      <c r="V360" s="413"/>
      <c r="W360" s="413"/>
      <c r="X360" s="413"/>
      <c r="Y360" s="413"/>
      <c r="Z360" s="413"/>
      <c r="AA360" s="413"/>
      <c r="AB360" s="413"/>
      <c r="AC360" s="413"/>
      <c r="AD360" s="413"/>
      <c r="AE360" s="413"/>
      <c r="AF360" s="413"/>
      <c r="AG360" s="413"/>
    </row>
    <row r="361" spans="1:33" ht="15.75" customHeight="1">
      <c r="A361" s="413"/>
      <c r="B361" s="413"/>
      <c r="C361" s="413"/>
      <c r="D361" s="413"/>
      <c r="E361" s="413"/>
      <c r="F361" s="413"/>
      <c r="G361" s="413"/>
      <c r="H361" s="413"/>
      <c r="I361" s="413"/>
      <c r="J361" s="413"/>
      <c r="K361" s="413"/>
      <c r="L361" s="413"/>
      <c r="M361" s="413"/>
      <c r="N361" s="413"/>
      <c r="O361" s="413"/>
      <c r="P361" s="413"/>
      <c r="Q361" s="413"/>
      <c r="R361" s="413"/>
      <c r="S361" s="413"/>
      <c r="T361" s="413"/>
      <c r="U361" s="413"/>
      <c r="V361" s="413"/>
      <c r="W361" s="413"/>
      <c r="X361" s="413"/>
      <c r="Y361" s="413"/>
      <c r="Z361" s="413"/>
      <c r="AA361" s="413"/>
      <c r="AB361" s="413"/>
      <c r="AC361" s="413"/>
      <c r="AD361" s="413"/>
      <c r="AE361" s="413"/>
      <c r="AF361" s="413"/>
      <c r="AG361" s="413"/>
    </row>
    <row r="362" spans="1:33" ht="15.75" customHeight="1">
      <c r="A362" s="413"/>
      <c r="B362" s="413"/>
      <c r="C362" s="413"/>
      <c r="D362" s="413"/>
      <c r="E362" s="413"/>
      <c r="F362" s="413"/>
      <c r="G362" s="413"/>
      <c r="H362" s="413"/>
      <c r="I362" s="413"/>
      <c r="J362" s="413"/>
      <c r="K362" s="413"/>
      <c r="L362" s="413"/>
      <c r="M362" s="413"/>
      <c r="N362" s="413"/>
      <c r="O362" s="413"/>
      <c r="P362" s="413"/>
      <c r="Q362" s="413"/>
      <c r="R362" s="413"/>
      <c r="S362" s="413"/>
      <c r="T362" s="413"/>
      <c r="U362" s="413"/>
      <c r="V362" s="413"/>
      <c r="W362" s="413"/>
      <c r="X362" s="413"/>
      <c r="Y362" s="413"/>
      <c r="Z362" s="413"/>
      <c r="AA362" s="413"/>
      <c r="AB362" s="413"/>
      <c r="AC362" s="413"/>
      <c r="AD362" s="413"/>
      <c r="AE362" s="413"/>
      <c r="AF362" s="413"/>
      <c r="AG362" s="413"/>
    </row>
    <row r="363" spans="1:33" ht="15.75" customHeight="1">
      <c r="A363" s="413"/>
      <c r="B363" s="413"/>
      <c r="C363" s="413"/>
      <c r="D363" s="413"/>
      <c r="E363" s="413"/>
      <c r="F363" s="413"/>
      <c r="G363" s="413"/>
      <c r="H363" s="413"/>
      <c r="I363" s="413"/>
      <c r="J363" s="413"/>
      <c r="K363" s="413"/>
      <c r="L363" s="413"/>
      <c r="M363" s="413"/>
      <c r="N363" s="413"/>
      <c r="O363" s="413"/>
      <c r="P363" s="413"/>
      <c r="Q363" s="413"/>
      <c r="R363" s="413"/>
      <c r="S363" s="413"/>
      <c r="T363" s="413"/>
      <c r="U363" s="413"/>
      <c r="V363" s="413"/>
      <c r="W363" s="413"/>
      <c r="X363" s="413"/>
      <c r="Y363" s="413"/>
      <c r="Z363" s="413"/>
      <c r="AA363" s="413"/>
      <c r="AB363" s="413"/>
      <c r="AC363" s="413"/>
      <c r="AD363" s="413"/>
      <c r="AE363" s="413"/>
      <c r="AF363" s="413"/>
      <c r="AG363" s="413"/>
    </row>
    <row r="364" spans="1:33" ht="15.75" customHeight="1">
      <c r="A364" s="413"/>
      <c r="B364" s="413"/>
      <c r="C364" s="413"/>
      <c r="D364" s="413"/>
      <c r="E364" s="413"/>
      <c r="F364" s="413"/>
      <c r="G364" s="413"/>
      <c r="H364" s="413"/>
      <c r="I364" s="413"/>
      <c r="J364" s="413"/>
      <c r="K364" s="413"/>
      <c r="L364" s="413"/>
      <c r="M364" s="413"/>
      <c r="N364" s="413"/>
      <c r="O364" s="413"/>
      <c r="P364" s="413"/>
      <c r="Q364" s="413"/>
      <c r="R364" s="413"/>
      <c r="S364" s="413"/>
      <c r="T364" s="413"/>
      <c r="U364" s="413"/>
      <c r="V364" s="413"/>
      <c r="W364" s="413"/>
      <c r="X364" s="413"/>
      <c r="Y364" s="413"/>
      <c r="Z364" s="413"/>
      <c r="AA364" s="413"/>
      <c r="AB364" s="413"/>
      <c r="AC364" s="413"/>
      <c r="AD364" s="413"/>
      <c r="AE364" s="413"/>
      <c r="AF364" s="413"/>
      <c r="AG364" s="413"/>
    </row>
    <row r="365" spans="1:33" ht="15.75" customHeight="1">
      <c r="A365" s="413"/>
      <c r="B365" s="413"/>
      <c r="C365" s="413"/>
      <c r="D365" s="413"/>
      <c r="E365" s="413"/>
      <c r="F365" s="413"/>
      <c r="G365" s="413"/>
      <c r="H365" s="413"/>
      <c r="I365" s="413"/>
      <c r="J365" s="413"/>
      <c r="K365" s="413"/>
      <c r="L365" s="413"/>
      <c r="M365" s="413"/>
      <c r="N365" s="413"/>
      <c r="O365" s="413"/>
      <c r="P365" s="413"/>
      <c r="Q365" s="413"/>
      <c r="R365" s="413"/>
      <c r="S365" s="413"/>
      <c r="T365" s="413"/>
      <c r="U365" s="413"/>
      <c r="V365" s="413"/>
      <c r="W365" s="413"/>
      <c r="X365" s="413"/>
      <c r="Y365" s="413"/>
      <c r="Z365" s="413"/>
      <c r="AA365" s="413"/>
      <c r="AB365" s="413"/>
      <c r="AC365" s="413"/>
      <c r="AD365" s="413"/>
      <c r="AE365" s="413"/>
      <c r="AF365" s="413"/>
      <c r="AG365" s="413"/>
    </row>
    <row r="366" spans="1:33" ht="15.75" customHeight="1">
      <c r="A366" s="413"/>
      <c r="B366" s="413"/>
      <c r="C366" s="413"/>
      <c r="D366" s="413"/>
      <c r="E366" s="413"/>
      <c r="F366" s="413"/>
      <c r="G366" s="413"/>
      <c r="H366" s="413"/>
      <c r="I366" s="413"/>
      <c r="J366" s="413"/>
      <c r="K366" s="413"/>
      <c r="L366" s="413"/>
      <c r="M366" s="413"/>
      <c r="N366" s="413"/>
      <c r="O366" s="413"/>
      <c r="P366" s="413"/>
      <c r="Q366" s="413"/>
      <c r="R366" s="413"/>
      <c r="S366" s="413"/>
      <c r="T366" s="413"/>
      <c r="U366" s="413"/>
      <c r="V366" s="413"/>
      <c r="W366" s="413"/>
      <c r="X366" s="413"/>
      <c r="Y366" s="413"/>
      <c r="Z366" s="413"/>
      <c r="AA366" s="413"/>
      <c r="AB366" s="413"/>
      <c r="AC366" s="413"/>
      <c r="AD366" s="413"/>
      <c r="AE366" s="413"/>
      <c r="AF366" s="413"/>
      <c r="AG366" s="413"/>
    </row>
    <row r="367" spans="1:33" ht="15.75" customHeight="1">
      <c r="A367" s="413"/>
      <c r="B367" s="413"/>
      <c r="C367" s="413"/>
      <c r="D367" s="413"/>
      <c r="E367" s="413"/>
      <c r="F367" s="413"/>
      <c r="G367" s="413"/>
      <c r="H367" s="413"/>
      <c r="I367" s="413"/>
      <c r="J367" s="413"/>
      <c r="K367" s="413"/>
      <c r="L367" s="413"/>
      <c r="M367" s="413"/>
      <c r="N367" s="413"/>
      <c r="O367" s="413"/>
      <c r="P367" s="413"/>
      <c r="Q367" s="413"/>
      <c r="R367" s="413"/>
      <c r="S367" s="413"/>
      <c r="T367" s="413"/>
      <c r="U367" s="413"/>
      <c r="V367" s="413"/>
      <c r="W367" s="413"/>
      <c r="X367" s="413"/>
      <c r="Y367" s="413"/>
      <c r="Z367" s="413"/>
      <c r="AA367" s="413"/>
      <c r="AB367" s="413"/>
      <c r="AC367" s="413"/>
      <c r="AD367" s="413"/>
      <c r="AE367" s="413"/>
      <c r="AF367" s="413"/>
      <c r="AG367" s="413"/>
    </row>
    <row r="368" spans="1:33" ht="15.75" customHeight="1">
      <c r="A368" s="413"/>
      <c r="B368" s="413"/>
      <c r="C368" s="413"/>
      <c r="D368" s="413"/>
      <c r="E368" s="413"/>
      <c r="F368" s="413"/>
      <c r="G368" s="413"/>
      <c r="H368" s="413"/>
      <c r="I368" s="413"/>
      <c r="J368" s="413"/>
      <c r="K368" s="413"/>
      <c r="L368" s="413"/>
      <c r="M368" s="413"/>
      <c r="N368" s="413"/>
      <c r="O368" s="413"/>
      <c r="P368" s="413"/>
      <c r="Q368" s="413"/>
      <c r="R368" s="413"/>
      <c r="S368" s="413"/>
      <c r="T368" s="413"/>
      <c r="U368" s="413"/>
      <c r="V368" s="413"/>
      <c r="W368" s="413"/>
      <c r="X368" s="413"/>
      <c r="Y368" s="413"/>
      <c r="Z368" s="413"/>
      <c r="AA368" s="413"/>
      <c r="AB368" s="413"/>
      <c r="AC368" s="413"/>
      <c r="AD368" s="413"/>
      <c r="AE368" s="413"/>
      <c r="AF368" s="413"/>
      <c r="AG368" s="413"/>
    </row>
    <row r="369" spans="1:33" ht="15.75" customHeight="1">
      <c r="A369" s="413"/>
      <c r="B369" s="413"/>
      <c r="C369" s="413"/>
      <c r="D369" s="413"/>
      <c r="E369" s="413"/>
      <c r="F369" s="413"/>
      <c r="G369" s="413"/>
      <c r="H369" s="413"/>
      <c r="I369" s="413"/>
      <c r="J369" s="413"/>
      <c r="K369" s="413"/>
      <c r="L369" s="413"/>
      <c r="M369" s="413"/>
      <c r="N369" s="413"/>
      <c r="O369" s="413"/>
      <c r="P369" s="413"/>
      <c r="Q369" s="413"/>
      <c r="R369" s="413"/>
      <c r="S369" s="413"/>
      <c r="T369" s="413"/>
      <c r="U369" s="413"/>
      <c r="V369" s="413"/>
      <c r="W369" s="413"/>
      <c r="X369" s="413"/>
      <c r="Y369" s="413"/>
      <c r="Z369" s="413"/>
      <c r="AA369" s="413"/>
      <c r="AB369" s="413"/>
      <c r="AC369" s="413"/>
      <c r="AD369" s="413"/>
      <c r="AE369" s="413"/>
      <c r="AF369" s="413"/>
      <c r="AG369" s="413"/>
    </row>
    <row r="370" spans="1:33" ht="15.75" customHeight="1">
      <c r="A370" s="413"/>
      <c r="B370" s="413"/>
      <c r="C370" s="413"/>
      <c r="D370" s="413"/>
      <c r="E370" s="413"/>
      <c r="F370" s="413"/>
      <c r="G370" s="413"/>
      <c r="H370" s="413"/>
      <c r="I370" s="413"/>
      <c r="J370" s="413"/>
      <c r="K370" s="413"/>
      <c r="L370" s="413"/>
      <c r="M370" s="413"/>
      <c r="N370" s="413"/>
      <c r="O370" s="413"/>
      <c r="P370" s="413"/>
      <c r="Q370" s="413"/>
      <c r="R370" s="413"/>
      <c r="S370" s="413"/>
      <c r="T370" s="413"/>
      <c r="U370" s="413"/>
      <c r="V370" s="413"/>
      <c r="W370" s="413"/>
      <c r="X370" s="413"/>
      <c r="Y370" s="413"/>
      <c r="Z370" s="413"/>
      <c r="AA370" s="413"/>
      <c r="AB370" s="413"/>
      <c r="AC370" s="413"/>
      <c r="AD370" s="413"/>
      <c r="AE370" s="413"/>
      <c r="AF370" s="413"/>
      <c r="AG370" s="413"/>
    </row>
    <row r="371" spans="1:33" ht="15.75" customHeight="1">
      <c r="A371" s="413"/>
      <c r="B371" s="413"/>
      <c r="C371" s="413"/>
      <c r="D371" s="413"/>
      <c r="E371" s="413"/>
      <c r="F371" s="413"/>
      <c r="G371" s="413"/>
      <c r="H371" s="413"/>
      <c r="I371" s="413"/>
      <c r="J371" s="413"/>
      <c r="K371" s="413"/>
      <c r="L371" s="413"/>
      <c r="M371" s="413"/>
      <c r="N371" s="413"/>
      <c r="O371" s="413"/>
      <c r="P371" s="413"/>
      <c r="Q371" s="413"/>
      <c r="R371" s="413"/>
      <c r="S371" s="413"/>
      <c r="T371" s="413"/>
      <c r="U371" s="413"/>
      <c r="V371" s="413"/>
      <c r="W371" s="413"/>
      <c r="X371" s="413"/>
      <c r="Y371" s="413"/>
      <c r="Z371" s="413"/>
      <c r="AA371" s="413"/>
      <c r="AB371" s="413"/>
      <c r="AC371" s="413"/>
      <c r="AD371" s="413"/>
      <c r="AE371" s="413"/>
      <c r="AF371" s="413"/>
      <c r="AG371" s="413"/>
    </row>
    <row r="372" spans="1:33" ht="15.75" customHeight="1">
      <c r="A372" s="413"/>
      <c r="B372" s="413"/>
      <c r="C372" s="413"/>
      <c r="D372" s="413"/>
      <c r="E372" s="413"/>
      <c r="F372" s="413"/>
      <c r="G372" s="413"/>
      <c r="H372" s="413"/>
      <c r="I372" s="413"/>
      <c r="J372" s="413"/>
      <c r="K372" s="413"/>
      <c r="L372" s="413"/>
      <c r="M372" s="413"/>
      <c r="N372" s="413"/>
      <c r="O372" s="413"/>
      <c r="P372" s="413"/>
      <c r="Q372" s="413"/>
      <c r="R372" s="413"/>
      <c r="S372" s="413"/>
      <c r="T372" s="413"/>
      <c r="U372" s="413"/>
      <c r="V372" s="413"/>
      <c r="W372" s="413"/>
      <c r="X372" s="413"/>
      <c r="Y372" s="413"/>
      <c r="Z372" s="413"/>
      <c r="AA372" s="413"/>
      <c r="AB372" s="413"/>
      <c r="AC372" s="413"/>
      <c r="AD372" s="413"/>
      <c r="AE372" s="413"/>
      <c r="AF372" s="413"/>
      <c r="AG372" s="413"/>
    </row>
    <row r="373" spans="1:33" ht="15.75" customHeight="1">
      <c r="A373" s="413"/>
      <c r="B373" s="413"/>
      <c r="C373" s="413"/>
      <c r="D373" s="413"/>
      <c r="E373" s="413"/>
      <c r="F373" s="413"/>
      <c r="G373" s="413"/>
      <c r="H373" s="413"/>
      <c r="I373" s="413"/>
      <c r="J373" s="413"/>
      <c r="K373" s="413"/>
      <c r="L373" s="413"/>
      <c r="M373" s="413"/>
      <c r="N373" s="413"/>
      <c r="O373" s="413"/>
      <c r="P373" s="413"/>
      <c r="Q373" s="413"/>
      <c r="R373" s="413"/>
      <c r="S373" s="413"/>
      <c r="T373" s="413"/>
      <c r="U373" s="413"/>
      <c r="V373" s="413"/>
      <c r="W373" s="413"/>
      <c r="X373" s="413"/>
      <c r="Y373" s="413"/>
      <c r="Z373" s="413"/>
      <c r="AA373" s="413"/>
      <c r="AB373" s="413"/>
      <c r="AC373" s="413"/>
      <c r="AD373" s="413"/>
      <c r="AE373" s="413"/>
      <c r="AF373" s="413"/>
      <c r="AG373" s="413"/>
    </row>
    <row r="374" spans="1:33" ht="15.75" customHeight="1">
      <c r="A374" s="413"/>
      <c r="B374" s="413"/>
      <c r="C374" s="413"/>
      <c r="D374" s="413"/>
      <c r="E374" s="413"/>
      <c r="F374" s="413"/>
      <c r="G374" s="413"/>
      <c r="H374" s="413"/>
      <c r="I374" s="413"/>
      <c r="J374" s="413"/>
      <c r="K374" s="413"/>
      <c r="L374" s="413"/>
      <c r="M374" s="413"/>
      <c r="N374" s="413"/>
      <c r="O374" s="413"/>
      <c r="P374" s="413"/>
      <c r="Q374" s="413"/>
      <c r="R374" s="413"/>
      <c r="S374" s="413"/>
      <c r="T374" s="413"/>
      <c r="U374" s="413"/>
      <c r="V374" s="413"/>
      <c r="W374" s="413"/>
      <c r="X374" s="413"/>
      <c r="Y374" s="413"/>
      <c r="Z374" s="413"/>
      <c r="AA374" s="413"/>
      <c r="AB374" s="413"/>
      <c r="AC374" s="413"/>
      <c r="AD374" s="413"/>
      <c r="AE374" s="413"/>
      <c r="AF374" s="413"/>
      <c r="AG374" s="413"/>
    </row>
    <row r="375" spans="1:33" ht="15.75" customHeight="1">
      <c r="A375" s="413"/>
      <c r="B375" s="413"/>
      <c r="C375" s="413"/>
      <c r="D375" s="413"/>
      <c r="E375" s="413"/>
      <c r="F375" s="413"/>
      <c r="G375" s="413"/>
      <c r="H375" s="413"/>
      <c r="I375" s="413"/>
      <c r="J375" s="413"/>
      <c r="K375" s="413"/>
      <c r="L375" s="413"/>
      <c r="M375" s="413"/>
      <c r="N375" s="413"/>
      <c r="O375" s="413"/>
      <c r="P375" s="413"/>
      <c r="Q375" s="413"/>
      <c r="R375" s="413"/>
      <c r="S375" s="413"/>
      <c r="T375" s="413"/>
      <c r="U375" s="413"/>
      <c r="V375" s="413"/>
      <c r="W375" s="413"/>
      <c r="X375" s="413"/>
      <c r="Y375" s="413"/>
      <c r="Z375" s="413"/>
      <c r="AA375" s="413"/>
      <c r="AB375" s="413"/>
      <c r="AC375" s="413"/>
      <c r="AD375" s="413"/>
      <c r="AE375" s="413"/>
      <c r="AF375" s="413"/>
      <c r="AG375" s="413"/>
    </row>
    <row r="376" spans="1:33" ht="15.75" customHeight="1">
      <c r="A376" s="413"/>
      <c r="B376" s="413"/>
      <c r="C376" s="413"/>
      <c r="D376" s="413"/>
      <c r="E376" s="413"/>
      <c r="F376" s="413"/>
      <c r="G376" s="413"/>
      <c r="H376" s="413"/>
      <c r="I376" s="413"/>
      <c r="J376" s="413"/>
      <c r="K376" s="413"/>
      <c r="L376" s="413"/>
      <c r="M376" s="413"/>
      <c r="N376" s="413"/>
      <c r="O376" s="413"/>
      <c r="P376" s="413"/>
      <c r="Q376" s="413"/>
      <c r="R376" s="413"/>
      <c r="S376" s="413"/>
      <c r="T376" s="413"/>
      <c r="U376" s="413"/>
      <c r="V376" s="413"/>
      <c r="W376" s="413"/>
      <c r="X376" s="413"/>
      <c r="Y376" s="413"/>
      <c r="Z376" s="413"/>
      <c r="AA376" s="413"/>
      <c r="AB376" s="413"/>
      <c r="AC376" s="413"/>
      <c r="AD376" s="413"/>
      <c r="AE376" s="413"/>
      <c r="AF376" s="413"/>
      <c r="AG376" s="413"/>
    </row>
    <row r="377" spans="1:33" ht="15.75" customHeight="1">
      <c r="A377" s="413"/>
      <c r="B377" s="413"/>
      <c r="C377" s="413"/>
      <c r="D377" s="413"/>
      <c r="E377" s="413"/>
      <c r="F377" s="413"/>
      <c r="G377" s="413"/>
      <c r="H377" s="413"/>
      <c r="I377" s="413"/>
      <c r="J377" s="413"/>
      <c r="K377" s="413"/>
      <c r="L377" s="413"/>
      <c r="M377" s="413"/>
      <c r="N377" s="413"/>
      <c r="O377" s="413"/>
      <c r="P377" s="413"/>
      <c r="Q377" s="413"/>
      <c r="R377" s="413"/>
      <c r="S377" s="413"/>
      <c r="T377" s="413"/>
      <c r="U377" s="413"/>
      <c r="V377" s="413"/>
      <c r="W377" s="413"/>
      <c r="X377" s="413"/>
      <c r="Y377" s="413"/>
      <c r="Z377" s="413"/>
      <c r="AA377" s="413"/>
      <c r="AB377" s="413"/>
      <c r="AC377" s="413"/>
      <c r="AD377" s="413"/>
      <c r="AE377" s="413"/>
      <c r="AF377" s="413"/>
      <c r="AG377" s="413"/>
    </row>
    <row r="378" spans="1:33" ht="15.75" customHeight="1">
      <c r="A378" s="413"/>
      <c r="B378" s="413"/>
      <c r="C378" s="413"/>
      <c r="D378" s="413"/>
      <c r="E378" s="413"/>
      <c r="F378" s="413"/>
      <c r="G378" s="413"/>
      <c r="H378" s="413"/>
      <c r="I378" s="413"/>
      <c r="J378" s="413"/>
      <c r="K378" s="413"/>
      <c r="L378" s="413"/>
      <c r="M378" s="413"/>
      <c r="N378" s="413"/>
      <c r="O378" s="413"/>
      <c r="P378" s="413"/>
      <c r="Q378" s="413"/>
      <c r="R378" s="413"/>
      <c r="S378" s="413"/>
      <c r="T378" s="413"/>
      <c r="U378" s="413"/>
      <c r="V378" s="413"/>
      <c r="W378" s="413"/>
      <c r="X378" s="413"/>
      <c r="Y378" s="413"/>
      <c r="Z378" s="413"/>
      <c r="AA378" s="413"/>
      <c r="AB378" s="413"/>
      <c r="AC378" s="413"/>
      <c r="AD378" s="413"/>
      <c r="AE378" s="413"/>
      <c r="AF378" s="413"/>
      <c r="AG378" s="413"/>
    </row>
    <row r="379" spans="1:33" ht="15.75" customHeight="1">
      <c r="A379" s="413"/>
      <c r="B379" s="413"/>
      <c r="C379" s="413"/>
      <c r="D379" s="413"/>
      <c r="E379" s="413"/>
      <c r="F379" s="413"/>
      <c r="G379" s="413"/>
      <c r="H379" s="413"/>
      <c r="I379" s="413"/>
      <c r="J379" s="413"/>
      <c r="K379" s="413"/>
      <c r="L379" s="413"/>
      <c r="M379" s="413"/>
      <c r="N379" s="413"/>
      <c r="O379" s="413"/>
      <c r="P379" s="413"/>
      <c r="Q379" s="413"/>
      <c r="R379" s="413"/>
      <c r="S379" s="413"/>
      <c r="T379" s="413"/>
      <c r="U379" s="413"/>
      <c r="V379" s="413"/>
      <c r="W379" s="413"/>
      <c r="X379" s="413"/>
      <c r="Y379" s="413"/>
      <c r="Z379" s="413"/>
      <c r="AA379" s="413"/>
      <c r="AB379" s="413"/>
      <c r="AC379" s="413"/>
      <c r="AD379" s="413"/>
      <c r="AE379" s="413"/>
      <c r="AF379" s="413"/>
      <c r="AG379" s="413"/>
    </row>
    <row r="380" spans="1:33" ht="15.75" customHeight="1">
      <c r="A380" s="413"/>
      <c r="B380" s="413"/>
      <c r="C380" s="413"/>
      <c r="D380" s="413"/>
      <c r="E380" s="413"/>
      <c r="F380" s="413"/>
      <c r="G380" s="413"/>
      <c r="H380" s="413"/>
      <c r="I380" s="413"/>
      <c r="J380" s="413"/>
      <c r="K380" s="413"/>
      <c r="L380" s="413"/>
      <c r="M380" s="413"/>
      <c r="N380" s="413"/>
      <c r="O380" s="413"/>
      <c r="P380" s="413"/>
      <c r="Q380" s="413"/>
      <c r="R380" s="413"/>
      <c r="S380" s="413"/>
      <c r="T380" s="413"/>
      <c r="U380" s="413"/>
      <c r="V380" s="413"/>
      <c r="W380" s="413"/>
      <c r="X380" s="413"/>
      <c r="Y380" s="413"/>
      <c r="Z380" s="413"/>
      <c r="AA380" s="413"/>
      <c r="AB380" s="413"/>
      <c r="AC380" s="413"/>
      <c r="AD380" s="413"/>
      <c r="AE380" s="413"/>
      <c r="AF380" s="413"/>
      <c r="AG380" s="413"/>
    </row>
    <row r="381" spans="1:33" ht="15.75" customHeight="1">
      <c r="A381" s="413"/>
      <c r="B381" s="413"/>
      <c r="C381" s="413"/>
      <c r="D381" s="413"/>
      <c r="E381" s="413"/>
      <c r="F381" s="413"/>
      <c r="G381" s="413"/>
      <c r="H381" s="413"/>
      <c r="I381" s="413"/>
      <c r="J381" s="413"/>
      <c r="K381" s="413"/>
      <c r="L381" s="413"/>
      <c r="M381" s="413"/>
      <c r="N381" s="413"/>
      <c r="O381" s="413"/>
      <c r="P381" s="413"/>
      <c r="Q381" s="413"/>
      <c r="R381" s="413"/>
      <c r="S381" s="413"/>
      <c r="T381" s="413"/>
      <c r="U381" s="413"/>
      <c r="V381" s="413"/>
      <c r="W381" s="413"/>
      <c r="X381" s="413"/>
      <c r="Y381" s="413"/>
      <c r="Z381" s="413"/>
      <c r="AA381" s="413"/>
      <c r="AB381" s="413"/>
      <c r="AC381" s="413"/>
      <c r="AD381" s="413"/>
      <c r="AE381" s="413"/>
      <c r="AF381" s="413"/>
      <c r="AG381" s="413"/>
    </row>
    <row r="382" spans="1:33" ht="15.75" customHeight="1">
      <c r="A382" s="413"/>
      <c r="B382" s="413"/>
      <c r="C382" s="413"/>
      <c r="D382" s="413"/>
      <c r="E382" s="413"/>
      <c r="F382" s="413"/>
      <c r="G382" s="413"/>
      <c r="H382" s="413"/>
      <c r="I382" s="413"/>
      <c r="J382" s="413"/>
      <c r="K382" s="413"/>
      <c r="L382" s="413"/>
      <c r="M382" s="413"/>
      <c r="N382" s="413"/>
      <c r="O382" s="413"/>
      <c r="P382" s="413"/>
      <c r="Q382" s="413"/>
      <c r="R382" s="413"/>
      <c r="S382" s="413"/>
      <c r="T382" s="413"/>
      <c r="U382" s="413"/>
      <c r="V382" s="413"/>
      <c r="W382" s="413"/>
      <c r="X382" s="413"/>
      <c r="Y382" s="413"/>
      <c r="Z382" s="413"/>
      <c r="AA382" s="413"/>
      <c r="AB382" s="413"/>
      <c r="AC382" s="413"/>
      <c r="AD382" s="413"/>
      <c r="AE382" s="413"/>
      <c r="AF382" s="413"/>
      <c r="AG382" s="413"/>
    </row>
    <row r="383" spans="1:33" ht="15.75" customHeight="1">
      <c r="A383" s="413"/>
      <c r="B383" s="413"/>
      <c r="C383" s="413"/>
      <c r="D383" s="413"/>
      <c r="E383" s="413"/>
      <c r="F383" s="413"/>
      <c r="G383" s="413"/>
      <c r="H383" s="413"/>
      <c r="I383" s="413"/>
      <c r="J383" s="413"/>
      <c r="K383" s="413"/>
      <c r="L383" s="413"/>
      <c r="M383" s="413"/>
      <c r="N383" s="413"/>
      <c r="O383" s="413"/>
      <c r="P383" s="413"/>
      <c r="Q383" s="413"/>
      <c r="R383" s="413"/>
      <c r="S383" s="413"/>
      <c r="T383" s="413"/>
      <c r="U383" s="413"/>
      <c r="V383" s="413"/>
      <c r="W383" s="413"/>
      <c r="X383" s="413"/>
      <c r="Y383" s="413"/>
      <c r="Z383" s="413"/>
      <c r="AA383" s="413"/>
      <c r="AB383" s="413"/>
      <c r="AC383" s="413"/>
      <c r="AD383" s="413"/>
      <c r="AE383" s="413"/>
      <c r="AF383" s="413"/>
      <c r="AG383" s="413"/>
    </row>
    <row r="384" spans="1:33" ht="15.75" customHeight="1">
      <c r="A384" s="413"/>
      <c r="B384" s="413"/>
      <c r="C384" s="413"/>
      <c r="D384" s="413"/>
      <c r="E384" s="413"/>
      <c r="F384" s="413"/>
      <c r="G384" s="413"/>
      <c r="H384" s="413"/>
      <c r="I384" s="413"/>
      <c r="J384" s="413"/>
      <c r="K384" s="413"/>
      <c r="L384" s="413"/>
      <c r="M384" s="413"/>
      <c r="N384" s="413"/>
      <c r="O384" s="413"/>
      <c r="P384" s="413"/>
      <c r="Q384" s="413"/>
      <c r="R384" s="413"/>
      <c r="S384" s="413"/>
      <c r="T384" s="413"/>
      <c r="U384" s="413"/>
      <c r="V384" s="413"/>
      <c r="W384" s="413"/>
      <c r="X384" s="413"/>
      <c r="Y384" s="413"/>
      <c r="Z384" s="413"/>
      <c r="AA384" s="413"/>
      <c r="AB384" s="413"/>
      <c r="AC384" s="413"/>
      <c r="AD384" s="413"/>
      <c r="AE384" s="413"/>
      <c r="AF384" s="413"/>
      <c r="AG384" s="413"/>
    </row>
    <row r="385" spans="1:33" ht="11.25" customHeight="1">
      <c r="A385" s="413"/>
      <c r="B385" s="413"/>
      <c r="C385" s="413"/>
      <c r="D385" s="413"/>
      <c r="E385" s="413"/>
      <c r="F385" s="413"/>
      <c r="G385" s="413"/>
      <c r="H385" s="413"/>
      <c r="I385" s="413"/>
      <c r="J385" s="413"/>
      <c r="K385" s="413"/>
      <c r="L385" s="413"/>
      <c r="M385" s="413"/>
      <c r="N385" s="413"/>
      <c r="O385" s="413"/>
      <c r="P385" s="413"/>
      <c r="Q385" s="413"/>
      <c r="R385" s="413"/>
      <c r="S385" s="413"/>
      <c r="T385" s="413"/>
      <c r="U385" s="413"/>
      <c r="V385" s="413"/>
      <c r="W385" s="413"/>
      <c r="X385" s="413"/>
      <c r="Y385" s="413"/>
      <c r="Z385" s="413"/>
      <c r="AA385" s="413"/>
      <c r="AB385" s="413"/>
      <c r="AC385" s="413"/>
      <c r="AD385" s="413"/>
      <c r="AE385" s="413"/>
      <c r="AF385" s="413"/>
      <c r="AG385" s="413"/>
    </row>
    <row r="386" spans="1:33" ht="11.25" customHeight="1">
      <c r="A386" s="413"/>
      <c r="B386" s="413"/>
      <c r="C386" s="413"/>
      <c r="D386" s="413"/>
      <c r="E386" s="413"/>
      <c r="F386" s="413"/>
      <c r="G386" s="413"/>
      <c r="H386" s="413"/>
      <c r="I386" s="413"/>
      <c r="J386" s="413"/>
      <c r="K386" s="413"/>
      <c r="L386" s="413"/>
      <c r="M386" s="413"/>
      <c r="N386" s="413"/>
      <c r="O386" s="413"/>
      <c r="P386" s="413"/>
      <c r="Q386" s="413"/>
      <c r="R386" s="413"/>
      <c r="S386" s="413"/>
      <c r="T386" s="413"/>
      <c r="U386" s="413"/>
      <c r="V386" s="413"/>
      <c r="W386" s="413"/>
      <c r="X386" s="413"/>
      <c r="Y386" s="413"/>
      <c r="Z386" s="413"/>
      <c r="AA386" s="413"/>
      <c r="AB386" s="413"/>
      <c r="AC386" s="413"/>
      <c r="AD386" s="413"/>
      <c r="AE386" s="413"/>
      <c r="AF386" s="413"/>
      <c r="AG386" s="413"/>
    </row>
    <row r="387" spans="1:33" ht="11.25" customHeight="1">
      <c r="A387" s="413"/>
      <c r="B387" s="413"/>
      <c r="C387" s="413"/>
      <c r="D387" s="413"/>
      <c r="E387" s="413"/>
      <c r="F387" s="413"/>
      <c r="G387" s="413"/>
      <c r="H387" s="413"/>
      <c r="I387" s="413"/>
      <c r="J387" s="413"/>
      <c r="K387" s="413"/>
      <c r="L387" s="413"/>
      <c r="M387" s="413"/>
      <c r="N387" s="413"/>
      <c r="O387" s="413"/>
      <c r="P387" s="413"/>
      <c r="Q387" s="413"/>
      <c r="R387" s="413"/>
      <c r="S387" s="413"/>
      <c r="T387" s="413"/>
      <c r="U387" s="413"/>
      <c r="V387" s="413"/>
      <c r="W387" s="413"/>
      <c r="X387" s="413"/>
      <c r="Y387" s="413"/>
      <c r="Z387" s="413"/>
      <c r="AA387" s="413"/>
      <c r="AB387" s="413"/>
      <c r="AC387" s="413"/>
      <c r="AD387" s="413"/>
      <c r="AE387" s="413"/>
      <c r="AF387" s="413"/>
      <c r="AG387" s="413"/>
    </row>
    <row r="388" spans="1:33" ht="11.25" customHeight="1">
      <c r="A388" s="413"/>
      <c r="B388" s="413"/>
      <c r="C388" s="413"/>
      <c r="D388" s="413"/>
      <c r="E388" s="413"/>
      <c r="F388" s="413"/>
      <c r="G388" s="413"/>
      <c r="H388" s="413"/>
      <c r="I388" s="413"/>
      <c r="J388" s="413"/>
      <c r="K388" s="413"/>
      <c r="L388" s="413"/>
      <c r="M388" s="413"/>
      <c r="N388" s="413"/>
      <c r="O388" s="413"/>
      <c r="P388" s="413"/>
      <c r="Q388" s="413"/>
      <c r="R388" s="413"/>
      <c r="S388" s="413"/>
      <c r="T388" s="413"/>
      <c r="U388" s="413"/>
      <c r="V388" s="413"/>
      <c r="W388" s="413"/>
      <c r="X388" s="413"/>
      <c r="Y388" s="413"/>
      <c r="Z388" s="413"/>
      <c r="AA388" s="413"/>
      <c r="AB388" s="413"/>
      <c r="AC388" s="413"/>
      <c r="AD388" s="413"/>
      <c r="AE388" s="413"/>
      <c r="AF388" s="413"/>
      <c r="AG388" s="413"/>
    </row>
    <row r="389" spans="1:33" ht="11.25" customHeight="1">
      <c r="A389" s="413"/>
      <c r="B389" s="413"/>
      <c r="C389" s="413"/>
      <c r="D389" s="413"/>
      <c r="E389" s="413"/>
      <c r="F389" s="413"/>
      <c r="G389" s="413"/>
      <c r="H389" s="413"/>
      <c r="I389" s="413"/>
      <c r="J389" s="413"/>
      <c r="K389" s="413"/>
      <c r="L389" s="413"/>
      <c r="M389" s="413"/>
      <c r="N389" s="413"/>
      <c r="O389" s="413"/>
      <c r="P389" s="413"/>
      <c r="Q389" s="413"/>
      <c r="R389" s="413"/>
      <c r="S389" s="413"/>
      <c r="T389" s="413"/>
      <c r="U389" s="413"/>
      <c r="V389" s="413"/>
      <c r="W389" s="413"/>
      <c r="X389" s="413"/>
      <c r="Y389" s="413"/>
      <c r="Z389" s="413"/>
      <c r="AA389" s="413"/>
      <c r="AB389" s="413"/>
      <c r="AC389" s="413"/>
      <c r="AD389" s="413"/>
      <c r="AE389" s="413"/>
      <c r="AF389" s="413"/>
      <c r="AG389" s="413"/>
    </row>
    <row r="390" spans="1:33" ht="11.25" customHeight="1">
      <c r="A390" s="413"/>
      <c r="B390" s="413"/>
      <c r="C390" s="413"/>
      <c r="D390" s="413"/>
      <c r="E390" s="413"/>
      <c r="F390" s="413"/>
      <c r="G390" s="413"/>
      <c r="H390" s="413"/>
      <c r="I390" s="413"/>
      <c r="J390" s="413"/>
      <c r="K390" s="413"/>
      <c r="L390" s="413"/>
      <c r="M390" s="413"/>
      <c r="N390" s="413"/>
      <c r="O390" s="413"/>
      <c r="P390" s="413"/>
      <c r="Q390" s="413"/>
      <c r="R390" s="413"/>
      <c r="S390" s="413"/>
      <c r="T390" s="413"/>
      <c r="U390" s="413"/>
      <c r="V390" s="413"/>
      <c r="W390" s="413"/>
      <c r="X390" s="413"/>
      <c r="Y390" s="413"/>
      <c r="Z390" s="413"/>
      <c r="AA390" s="413"/>
      <c r="AB390" s="413"/>
      <c r="AC390" s="413"/>
      <c r="AD390" s="413"/>
      <c r="AE390" s="413"/>
      <c r="AF390" s="413"/>
      <c r="AG390" s="413"/>
    </row>
    <row r="391" spans="1:33" ht="11.25" customHeight="1">
      <c r="A391" s="413"/>
      <c r="B391" s="413"/>
      <c r="C391" s="413"/>
      <c r="D391" s="413"/>
      <c r="E391" s="413"/>
      <c r="F391" s="413"/>
      <c r="G391" s="413"/>
      <c r="H391" s="413"/>
      <c r="I391" s="413"/>
      <c r="J391" s="413"/>
      <c r="K391" s="413"/>
      <c r="L391" s="413"/>
      <c r="M391" s="413"/>
      <c r="N391" s="413"/>
      <c r="O391" s="413"/>
      <c r="P391" s="413"/>
      <c r="Q391" s="413"/>
      <c r="R391" s="413"/>
      <c r="S391" s="413"/>
      <c r="T391" s="413"/>
      <c r="U391" s="413"/>
      <c r="V391" s="413"/>
      <c r="W391" s="413"/>
      <c r="X391" s="413"/>
      <c r="Y391" s="413"/>
      <c r="Z391" s="413"/>
      <c r="AA391" s="413"/>
      <c r="AB391" s="413"/>
      <c r="AC391" s="413"/>
      <c r="AD391" s="413"/>
      <c r="AE391" s="413"/>
      <c r="AF391" s="413"/>
      <c r="AG391" s="413"/>
    </row>
    <row r="392" spans="1:33" ht="11.25" customHeight="1">
      <c r="A392" s="413"/>
      <c r="B392" s="413"/>
      <c r="C392" s="413"/>
      <c r="D392" s="413"/>
      <c r="E392" s="413"/>
      <c r="F392" s="413"/>
      <c r="G392" s="413"/>
      <c r="H392" s="413"/>
      <c r="I392" s="413"/>
      <c r="J392" s="413"/>
      <c r="K392" s="413"/>
      <c r="L392" s="413"/>
      <c r="M392" s="413"/>
      <c r="N392" s="413"/>
      <c r="O392" s="413"/>
      <c r="P392" s="413"/>
      <c r="Q392" s="413"/>
      <c r="R392" s="413"/>
      <c r="S392" s="413"/>
      <c r="T392" s="413"/>
      <c r="U392" s="413"/>
      <c r="V392" s="413"/>
      <c r="W392" s="413"/>
      <c r="X392" s="413"/>
      <c r="Y392" s="413"/>
      <c r="Z392" s="413"/>
      <c r="AA392" s="413"/>
      <c r="AB392" s="413"/>
      <c r="AC392" s="413"/>
      <c r="AD392" s="413"/>
      <c r="AE392" s="413"/>
      <c r="AF392" s="413"/>
      <c r="AG392" s="413"/>
    </row>
    <row r="393" spans="1:33" ht="11.25" customHeight="1">
      <c r="A393" s="413"/>
      <c r="B393" s="413"/>
      <c r="C393" s="413"/>
      <c r="D393" s="413"/>
      <c r="E393" s="413"/>
      <c r="F393" s="413"/>
      <c r="G393" s="413"/>
      <c r="H393" s="413"/>
      <c r="I393" s="413"/>
      <c r="J393" s="413"/>
      <c r="K393" s="413"/>
      <c r="L393" s="413"/>
      <c r="M393" s="413"/>
      <c r="N393" s="413"/>
      <c r="O393" s="413"/>
      <c r="P393" s="413"/>
      <c r="Q393" s="413"/>
      <c r="R393" s="413"/>
      <c r="S393" s="413"/>
      <c r="T393" s="413"/>
      <c r="U393" s="413"/>
      <c r="V393" s="413"/>
      <c r="W393" s="413"/>
      <c r="X393" s="413"/>
      <c r="Y393" s="413"/>
      <c r="Z393" s="413"/>
      <c r="AA393" s="413"/>
      <c r="AB393" s="413"/>
      <c r="AC393" s="413"/>
      <c r="AD393" s="413"/>
      <c r="AE393" s="413"/>
      <c r="AF393" s="413"/>
      <c r="AG393" s="413"/>
    </row>
    <row r="394" spans="1:33" ht="11.25" customHeight="1">
      <c r="A394" s="413"/>
      <c r="B394" s="413"/>
      <c r="C394" s="413"/>
      <c r="D394" s="413"/>
      <c r="E394" s="413"/>
      <c r="F394" s="413"/>
      <c r="G394" s="413"/>
      <c r="H394" s="413"/>
      <c r="I394" s="413"/>
      <c r="J394" s="413"/>
      <c r="K394" s="413"/>
      <c r="L394" s="413"/>
      <c r="M394" s="413"/>
      <c r="N394" s="413"/>
      <c r="O394" s="413"/>
      <c r="P394" s="413"/>
      <c r="Q394" s="413"/>
      <c r="R394" s="413"/>
      <c r="S394" s="413"/>
      <c r="T394" s="413"/>
      <c r="U394" s="413"/>
      <c r="V394" s="413"/>
      <c r="W394" s="413"/>
      <c r="X394" s="413"/>
      <c r="Y394" s="413"/>
      <c r="Z394" s="413"/>
      <c r="AA394" s="413"/>
      <c r="AB394" s="413"/>
      <c r="AC394" s="413"/>
      <c r="AD394" s="413"/>
      <c r="AE394" s="413"/>
      <c r="AF394" s="413"/>
      <c r="AG394" s="413"/>
    </row>
    <row r="395" spans="1:33" ht="11.25" customHeight="1">
      <c r="A395" s="413"/>
      <c r="B395" s="413"/>
      <c r="C395" s="413"/>
      <c r="D395" s="413"/>
      <c r="E395" s="413"/>
      <c r="F395" s="413"/>
      <c r="G395" s="413"/>
      <c r="H395" s="413"/>
      <c r="I395" s="413"/>
      <c r="J395" s="413"/>
      <c r="K395" s="413"/>
      <c r="L395" s="413"/>
      <c r="M395" s="413"/>
      <c r="N395" s="413"/>
      <c r="O395" s="413"/>
      <c r="P395" s="413"/>
      <c r="Q395" s="413"/>
      <c r="R395" s="413"/>
      <c r="S395" s="413"/>
      <c r="T395" s="413"/>
      <c r="U395" s="413"/>
      <c r="V395" s="413"/>
      <c r="W395" s="413"/>
      <c r="X395" s="413"/>
      <c r="Y395" s="413"/>
      <c r="Z395" s="413"/>
      <c r="AA395" s="413"/>
      <c r="AB395" s="413"/>
      <c r="AC395" s="413"/>
      <c r="AD395" s="413"/>
      <c r="AE395" s="413"/>
      <c r="AF395" s="413"/>
      <c r="AG395" s="413"/>
    </row>
    <row r="396" spans="1:33" ht="11.25" customHeight="1">
      <c r="A396" s="413"/>
      <c r="B396" s="413"/>
      <c r="C396" s="413"/>
      <c r="D396" s="413"/>
      <c r="E396" s="413"/>
      <c r="F396" s="413"/>
      <c r="G396" s="413"/>
      <c r="H396" s="413"/>
      <c r="I396" s="413"/>
      <c r="J396" s="413"/>
      <c r="K396" s="413"/>
      <c r="L396" s="413"/>
      <c r="M396" s="413"/>
      <c r="N396" s="413"/>
      <c r="O396" s="413"/>
      <c r="P396" s="413"/>
      <c r="Q396" s="413"/>
      <c r="R396" s="413"/>
      <c r="S396" s="413"/>
      <c r="T396" s="413"/>
      <c r="U396" s="413"/>
      <c r="V396" s="413"/>
      <c r="W396" s="413"/>
      <c r="X396" s="413"/>
      <c r="Y396" s="413"/>
      <c r="Z396" s="413"/>
      <c r="AA396" s="413"/>
      <c r="AB396" s="413"/>
      <c r="AC396" s="413"/>
      <c r="AD396" s="413"/>
      <c r="AE396" s="413"/>
      <c r="AF396" s="413"/>
      <c r="AG396" s="413"/>
    </row>
    <row r="397" spans="1:33" ht="11.25" customHeight="1">
      <c r="A397" s="413"/>
      <c r="B397" s="413"/>
      <c r="C397" s="413"/>
      <c r="D397" s="413"/>
      <c r="E397" s="413"/>
      <c r="F397" s="413"/>
      <c r="G397" s="413"/>
      <c r="H397" s="413"/>
      <c r="I397" s="413"/>
      <c r="J397" s="413"/>
      <c r="K397" s="413"/>
      <c r="L397" s="413"/>
      <c r="M397" s="413"/>
      <c r="N397" s="413"/>
      <c r="O397" s="413"/>
      <c r="P397" s="413"/>
      <c r="Q397" s="413"/>
      <c r="R397" s="413"/>
      <c r="S397" s="413"/>
      <c r="T397" s="413"/>
      <c r="U397" s="413"/>
      <c r="V397" s="413"/>
      <c r="W397" s="413"/>
      <c r="X397" s="413"/>
      <c r="Y397" s="413"/>
      <c r="Z397" s="413"/>
      <c r="AA397" s="413"/>
      <c r="AB397" s="413"/>
      <c r="AC397" s="413"/>
      <c r="AD397" s="413"/>
      <c r="AE397" s="413"/>
      <c r="AF397" s="413"/>
      <c r="AG397" s="413"/>
    </row>
    <row r="398" spans="1:33" ht="11.25" customHeight="1">
      <c r="A398" s="413"/>
      <c r="B398" s="413"/>
      <c r="C398" s="413"/>
      <c r="D398" s="413"/>
      <c r="E398" s="413"/>
      <c r="F398" s="413"/>
      <c r="G398" s="413"/>
      <c r="H398" s="413"/>
      <c r="I398" s="413"/>
      <c r="J398" s="413"/>
      <c r="K398" s="413"/>
      <c r="L398" s="413"/>
      <c r="M398" s="413"/>
      <c r="N398" s="413"/>
      <c r="O398" s="413"/>
      <c r="P398" s="413"/>
      <c r="Q398" s="413"/>
      <c r="R398" s="413"/>
      <c r="S398" s="413"/>
      <c r="T398" s="413"/>
      <c r="U398" s="413"/>
      <c r="V398" s="413"/>
      <c r="W398" s="413"/>
      <c r="X398" s="413"/>
      <c r="Y398" s="413"/>
      <c r="Z398" s="413"/>
      <c r="AA398" s="413"/>
      <c r="AB398" s="413"/>
      <c r="AC398" s="413"/>
      <c r="AD398" s="413"/>
      <c r="AE398" s="413"/>
      <c r="AF398" s="413"/>
      <c r="AG398" s="413"/>
    </row>
    <row r="399" spans="1:33" ht="11.25" customHeight="1">
      <c r="A399" s="413"/>
      <c r="B399" s="413"/>
      <c r="C399" s="413"/>
      <c r="D399" s="413"/>
      <c r="E399" s="413"/>
      <c r="F399" s="413"/>
      <c r="G399" s="413"/>
      <c r="H399" s="413"/>
      <c r="I399" s="413"/>
      <c r="J399" s="413"/>
      <c r="K399" s="413"/>
      <c r="L399" s="413"/>
      <c r="M399" s="413"/>
      <c r="N399" s="413"/>
      <c r="O399" s="413"/>
      <c r="P399" s="413"/>
      <c r="Q399" s="413"/>
      <c r="R399" s="413"/>
      <c r="S399" s="413"/>
      <c r="T399" s="413"/>
      <c r="U399" s="413"/>
      <c r="V399" s="413"/>
      <c r="W399" s="413"/>
      <c r="X399" s="413"/>
      <c r="Y399" s="413"/>
      <c r="Z399" s="413"/>
      <c r="AA399" s="413"/>
      <c r="AB399" s="413"/>
      <c r="AC399" s="413"/>
      <c r="AD399" s="413"/>
      <c r="AE399" s="413"/>
      <c r="AF399" s="413"/>
      <c r="AG399" s="413"/>
    </row>
    <row r="400" spans="1:33" ht="11.25" customHeight="1">
      <c r="A400" s="413"/>
      <c r="B400" s="413"/>
      <c r="C400" s="413"/>
      <c r="D400" s="413"/>
      <c r="E400" s="413"/>
      <c r="F400" s="413"/>
      <c r="G400" s="413"/>
      <c r="H400" s="413"/>
      <c r="I400" s="413"/>
      <c r="J400" s="413"/>
      <c r="K400" s="413"/>
      <c r="L400" s="413"/>
      <c r="M400" s="413"/>
      <c r="N400" s="413"/>
      <c r="O400" s="413"/>
      <c r="P400" s="413"/>
      <c r="Q400" s="413"/>
      <c r="R400" s="413"/>
      <c r="S400" s="413"/>
      <c r="T400" s="413"/>
      <c r="U400" s="413"/>
      <c r="V400" s="413"/>
      <c r="W400" s="413"/>
      <c r="X400" s="413"/>
      <c r="Y400" s="413"/>
      <c r="Z400" s="413"/>
      <c r="AA400" s="413"/>
      <c r="AB400" s="413"/>
      <c r="AC400" s="413"/>
      <c r="AD400" s="413"/>
      <c r="AE400" s="413"/>
      <c r="AF400" s="413"/>
      <c r="AG400" s="413"/>
    </row>
    <row r="401" spans="1:33" ht="11.25" customHeight="1">
      <c r="A401" s="413"/>
      <c r="B401" s="413"/>
      <c r="C401" s="413"/>
      <c r="D401" s="413"/>
      <c r="E401" s="413"/>
      <c r="F401" s="413"/>
      <c r="G401" s="413"/>
      <c r="H401" s="413"/>
      <c r="I401" s="413"/>
      <c r="J401" s="413"/>
      <c r="K401" s="413"/>
      <c r="L401" s="413"/>
      <c r="M401" s="413"/>
      <c r="N401" s="413"/>
      <c r="O401" s="413"/>
      <c r="P401" s="413"/>
      <c r="Q401" s="413"/>
      <c r="R401" s="413"/>
      <c r="S401" s="413"/>
      <c r="T401" s="413"/>
      <c r="U401" s="413"/>
      <c r="V401" s="413"/>
      <c r="W401" s="413"/>
      <c r="X401" s="413"/>
      <c r="Y401" s="413"/>
      <c r="Z401" s="413"/>
      <c r="AA401" s="413"/>
      <c r="AB401" s="413"/>
      <c r="AC401" s="413"/>
      <c r="AD401" s="413"/>
      <c r="AE401" s="413"/>
      <c r="AF401" s="413"/>
      <c r="AG401" s="413"/>
    </row>
    <row r="402" spans="1:33" ht="11.25" customHeight="1">
      <c r="A402" s="413"/>
      <c r="B402" s="413"/>
      <c r="C402" s="413"/>
      <c r="D402" s="413"/>
      <c r="E402" s="413"/>
      <c r="F402" s="413"/>
      <c r="G402" s="413"/>
      <c r="H402" s="413"/>
      <c r="I402" s="413"/>
      <c r="J402" s="413"/>
      <c r="K402" s="413"/>
      <c r="L402" s="413"/>
      <c r="M402" s="413"/>
      <c r="N402" s="413"/>
      <c r="O402" s="413"/>
      <c r="P402" s="413"/>
      <c r="Q402" s="413"/>
      <c r="R402" s="413"/>
      <c r="S402" s="413"/>
      <c r="T402" s="413"/>
      <c r="U402" s="413"/>
      <c r="V402" s="413"/>
      <c r="W402" s="413"/>
      <c r="X402" s="413"/>
      <c r="Y402" s="413"/>
      <c r="Z402" s="413"/>
      <c r="AA402" s="413"/>
      <c r="AB402" s="413"/>
      <c r="AC402" s="413"/>
      <c r="AD402" s="413"/>
      <c r="AE402" s="413"/>
      <c r="AF402" s="413"/>
      <c r="AG402" s="413"/>
    </row>
    <row r="403" spans="1:33" ht="11.25" customHeight="1">
      <c r="A403" s="413"/>
      <c r="B403" s="413"/>
      <c r="C403" s="413"/>
      <c r="D403" s="413"/>
      <c r="E403" s="413"/>
      <c r="F403" s="413"/>
      <c r="G403" s="413"/>
      <c r="H403" s="413"/>
      <c r="I403" s="413"/>
      <c r="J403" s="413"/>
      <c r="K403" s="413"/>
      <c r="L403" s="413"/>
      <c r="M403" s="413"/>
      <c r="N403" s="413"/>
      <c r="O403" s="413"/>
      <c r="P403" s="413"/>
      <c r="Q403" s="413"/>
      <c r="R403" s="413"/>
      <c r="S403" s="413"/>
      <c r="T403" s="413"/>
      <c r="U403" s="413"/>
      <c r="V403" s="413"/>
      <c r="W403" s="413"/>
      <c r="X403" s="413"/>
      <c r="Y403" s="413"/>
      <c r="Z403" s="413"/>
      <c r="AA403" s="413"/>
      <c r="AB403" s="413"/>
      <c r="AC403" s="413"/>
      <c r="AD403" s="413"/>
      <c r="AE403" s="413"/>
      <c r="AF403" s="413"/>
      <c r="AG403" s="413"/>
    </row>
    <row r="404" spans="1:33" ht="11.25" customHeight="1">
      <c r="A404" s="413"/>
      <c r="B404" s="413"/>
      <c r="C404" s="413"/>
      <c r="D404" s="413"/>
      <c r="E404" s="413"/>
      <c r="F404" s="413"/>
      <c r="G404" s="413"/>
      <c r="H404" s="413"/>
      <c r="I404" s="413"/>
      <c r="J404" s="413"/>
      <c r="K404" s="413"/>
      <c r="L404" s="413"/>
      <c r="M404" s="413"/>
      <c r="N404" s="413"/>
      <c r="O404" s="413"/>
      <c r="P404" s="413"/>
      <c r="Q404" s="413"/>
      <c r="R404" s="413"/>
      <c r="S404" s="413"/>
      <c r="T404" s="413"/>
      <c r="U404" s="413"/>
      <c r="V404" s="413"/>
      <c r="W404" s="413"/>
      <c r="X404" s="413"/>
      <c r="Y404" s="413"/>
      <c r="Z404" s="413"/>
      <c r="AA404" s="413"/>
      <c r="AB404" s="413"/>
      <c r="AC404" s="413"/>
      <c r="AD404" s="413"/>
      <c r="AE404" s="413"/>
      <c r="AF404" s="413"/>
      <c r="AG404" s="413"/>
    </row>
    <row r="405" spans="1:33" ht="11.25" customHeight="1">
      <c r="A405" s="413"/>
      <c r="B405" s="413"/>
      <c r="C405" s="413"/>
      <c r="D405" s="413"/>
      <c r="E405" s="413"/>
      <c r="F405" s="413"/>
      <c r="G405" s="413"/>
      <c r="H405" s="413"/>
      <c r="I405" s="413"/>
      <c r="J405" s="413"/>
      <c r="K405" s="413"/>
      <c r="L405" s="413"/>
      <c r="M405" s="413"/>
      <c r="N405" s="413"/>
      <c r="O405" s="413"/>
      <c r="P405" s="413"/>
      <c r="Q405" s="413"/>
      <c r="R405" s="413"/>
      <c r="S405" s="413"/>
      <c r="T405" s="413"/>
      <c r="U405" s="413"/>
      <c r="V405" s="413"/>
      <c r="W405" s="413"/>
      <c r="X405" s="413"/>
      <c r="Y405" s="413"/>
      <c r="Z405" s="413"/>
      <c r="AA405" s="413"/>
      <c r="AB405" s="413"/>
      <c r="AC405" s="413"/>
      <c r="AD405" s="413"/>
      <c r="AE405" s="413"/>
      <c r="AF405" s="413"/>
      <c r="AG405" s="413"/>
    </row>
    <row r="406" spans="1:33" ht="11.25" customHeight="1">
      <c r="A406" s="413"/>
      <c r="B406" s="413"/>
      <c r="C406" s="413"/>
      <c r="D406" s="413"/>
      <c r="E406" s="413"/>
      <c r="F406" s="413"/>
      <c r="G406" s="413"/>
      <c r="H406" s="413"/>
      <c r="I406" s="413"/>
      <c r="J406" s="413"/>
      <c r="K406" s="413"/>
      <c r="L406" s="413"/>
      <c r="M406" s="413"/>
      <c r="N406" s="413"/>
      <c r="O406" s="413"/>
      <c r="P406" s="413"/>
      <c r="Q406" s="413"/>
      <c r="R406" s="413"/>
      <c r="S406" s="413"/>
      <c r="T406" s="413"/>
      <c r="U406" s="413"/>
      <c r="V406" s="413"/>
      <c r="W406" s="413"/>
      <c r="X406" s="413"/>
      <c r="Y406" s="413"/>
      <c r="Z406" s="413"/>
      <c r="AA406" s="413"/>
      <c r="AB406" s="413"/>
      <c r="AC406" s="413"/>
      <c r="AD406" s="413"/>
      <c r="AE406" s="413"/>
      <c r="AF406" s="413"/>
      <c r="AG406" s="413"/>
    </row>
    <row r="407" spans="1:33" ht="11.25" customHeight="1">
      <c r="A407" s="413"/>
      <c r="B407" s="413"/>
      <c r="C407" s="413"/>
      <c r="D407" s="413"/>
      <c r="E407" s="413"/>
      <c r="F407" s="413"/>
      <c r="G407" s="413"/>
      <c r="H407" s="413"/>
      <c r="I407" s="413"/>
      <c r="J407" s="413"/>
      <c r="K407" s="413"/>
      <c r="L407" s="413"/>
      <c r="M407" s="413"/>
      <c r="N407" s="413"/>
      <c r="O407" s="413"/>
      <c r="P407" s="413"/>
      <c r="Q407" s="413"/>
      <c r="R407" s="413"/>
      <c r="S407" s="413"/>
      <c r="T407" s="413"/>
      <c r="U407" s="413"/>
      <c r="V407" s="413"/>
      <c r="W407" s="413"/>
      <c r="X407" s="413"/>
      <c r="Y407" s="413"/>
      <c r="Z407" s="413"/>
      <c r="AA407" s="413"/>
      <c r="AB407" s="413"/>
      <c r="AC407" s="413"/>
      <c r="AD407" s="413"/>
      <c r="AE407" s="413"/>
      <c r="AF407" s="413"/>
      <c r="AG407" s="413"/>
    </row>
    <row r="408" spans="1:33" ht="11.25" customHeight="1">
      <c r="A408" s="413"/>
      <c r="B408" s="413"/>
      <c r="C408" s="413"/>
      <c r="D408" s="413"/>
      <c r="E408" s="413"/>
      <c r="F408" s="413"/>
      <c r="G408" s="413"/>
      <c r="H408" s="413"/>
      <c r="I408" s="413"/>
      <c r="J408" s="413"/>
      <c r="K408" s="413"/>
      <c r="L408" s="413"/>
      <c r="M408" s="413"/>
      <c r="N408" s="413"/>
      <c r="O408" s="413"/>
      <c r="P408" s="413"/>
      <c r="Q408" s="413"/>
      <c r="R408" s="413"/>
      <c r="S408" s="413"/>
      <c r="T408" s="413"/>
      <c r="U408" s="413"/>
      <c r="V408" s="413"/>
      <c r="W408" s="413"/>
      <c r="X408" s="413"/>
      <c r="Y408" s="413"/>
      <c r="Z408" s="413"/>
      <c r="AA408" s="413"/>
      <c r="AB408" s="413"/>
      <c r="AC408" s="413"/>
      <c r="AD408" s="413"/>
      <c r="AE408" s="413"/>
      <c r="AF408" s="413"/>
      <c r="AG408" s="413"/>
    </row>
    <row r="409" spans="1:33" ht="11.25" customHeight="1">
      <c r="A409" s="413"/>
      <c r="B409" s="413"/>
      <c r="C409" s="413"/>
      <c r="D409" s="413"/>
      <c r="E409" s="413"/>
      <c r="F409" s="413"/>
      <c r="G409" s="413"/>
      <c r="H409" s="413"/>
      <c r="I409" s="413"/>
      <c r="J409" s="413"/>
      <c r="K409" s="413"/>
      <c r="L409" s="413"/>
      <c r="M409" s="413"/>
      <c r="N409" s="413"/>
      <c r="O409" s="413"/>
      <c r="P409" s="413"/>
      <c r="Q409" s="413"/>
      <c r="R409" s="413"/>
      <c r="S409" s="413"/>
      <c r="T409" s="413"/>
      <c r="U409" s="413"/>
      <c r="V409" s="413"/>
      <c r="W409" s="413"/>
      <c r="X409" s="413"/>
      <c r="Y409" s="413"/>
      <c r="Z409" s="413"/>
      <c r="AA409" s="413"/>
      <c r="AB409" s="413"/>
      <c r="AC409" s="413"/>
      <c r="AD409" s="413"/>
      <c r="AE409" s="413"/>
      <c r="AF409" s="413"/>
      <c r="AG409" s="413"/>
    </row>
    <row r="410" spans="1:33" ht="11.25" customHeight="1">
      <c r="A410" s="413"/>
      <c r="B410" s="413"/>
      <c r="C410" s="413"/>
      <c r="D410" s="413"/>
      <c r="E410" s="413"/>
      <c r="F410" s="413"/>
      <c r="G410" s="413"/>
      <c r="H410" s="413"/>
      <c r="I410" s="413"/>
      <c r="J410" s="413"/>
      <c r="K410" s="413"/>
      <c r="L410" s="413"/>
      <c r="M410" s="413"/>
      <c r="N410" s="413"/>
      <c r="O410" s="413"/>
      <c r="P410" s="413"/>
      <c r="Q410" s="413"/>
      <c r="R410" s="413"/>
      <c r="S410" s="413"/>
      <c r="T410" s="413"/>
      <c r="U410" s="413"/>
      <c r="V410" s="413"/>
      <c r="W410" s="413"/>
      <c r="X410" s="413"/>
      <c r="Y410" s="413"/>
      <c r="Z410" s="413"/>
      <c r="AA410" s="413"/>
      <c r="AB410" s="413"/>
      <c r="AC410" s="413"/>
      <c r="AD410" s="413"/>
      <c r="AE410" s="413"/>
      <c r="AF410" s="413"/>
      <c r="AG410" s="413"/>
    </row>
    <row r="411" spans="1:33" ht="11.25" customHeight="1">
      <c r="A411" s="413"/>
      <c r="B411" s="413"/>
      <c r="C411" s="413"/>
      <c r="D411" s="413"/>
      <c r="E411" s="413"/>
      <c r="F411" s="413"/>
      <c r="G411" s="413"/>
      <c r="H411" s="413"/>
      <c r="I411" s="413"/>
      <c r="J411" s="413"/>
      <c r="K411" s="413"/>
      <c r="L411" s="413"/>
      <c r="M411" s="413"/>
      <c r="N411" s="413"/>
      <c r="O411" s="413"/>
      <c r="P411" s="413"/>
      <c r="Q411" s="413"/>
      <c r="R411" s="413"/>
      <c r="S411" s="413"/>
      <c r="T411" s="413"/>
      <c r="U411" s="413"/>
      <c r="V411" s="413"/>
      <c r="W411" s="413"/>
      <c r="X411" s="413"/>
      <c r="Y411" s="413"/>
      <c r="Z411" s="413"/>
      <c r="AA411" s="413"/>
      <c r="AB411" s="413"/>
      <c r="AC411" s="413"/>
      <c r="AD411" s="413"/>
      <c r="AE411" s="413"/>
      <c r="AF411" s="413"/>
      <c r="AG411" s="413"/>
    </row>
    <row r="412" spans="1:33" ht="11.25" customHeight="1">
      <c r="A412" s="413"/>
      <c r="B412" s="413"/>
      <c r="C412" s="413"/>
      <c r="D412" s="413"/>
      <c r="E412" s="413"/>
      <c r="F412" s="413"/>
      <c r="G412" s="413"/>
      <c r="H412" s="413"/>
      <c r="I412" s="413"/>
      <c r="J412" s="413"/>
      <c r="K412" s="413"/>
      <c r="L412" s="413"/>
      <c r="M412" s="413"/>
      <c r="N412" s="413"/>
      <c r="O412" s="413"/>
      <c r="P412" s="413"/>
      <c r="Q412" s="413"/>
      <c r="R412" s="413"/>
      <c r="S412" s="413"/>
      <c r="T412" s="413"/>
      <c r="U412" s="413"/>
      <c r="V412" s="413"/>
      <c r="W412" s="413"/>
      <c r="X412" s="413"/>
      <c r="Y412" s="413"/>
      <c r="Z412" s="413"/>
      <c r="AA412" s="413"/>
      <c r="AB412" s="413"/>
      <c r="AC412" s="413"/>
      <c r="AD412" s="413"/>
      <c r="AE412" s="413"/>
      <c r="AF412" s="413"/>
      <c r="AG412" s="413"/>
    </row>
    <row r="413" spans="1:33" ht="11.25" customHeight="1">
      <c r="A413" s="413"/>
      <c r="B413" s="413"/>
      <c r="C413" s="413"/>
      <c r="D413" s="413"/>
      <c r="E413" s="413"/>
      <c r="F413" s="413"/>
      <c r="G413" s="413"/>
      <c r="H413" s="413"/>
      <c r="I413" s="413"/>
      <c r="J413" s="413"/>
      <c r="K413" s="413"/>
      <c r="L413" s="413"/>
      <c r="M413" s="413"/>
      <c r="N413" s="413"/>
      <c r="O413" s="413"/>
      <c r="P413" s="413"/>
      <c r="Q413" s="413"/>
      <c r="R413" s="413"/>
      <c r="S413" s="413"/>
      <c r="T413" s="413"/>
      <c r="U413" s="413"/>
      <c r="V413" s="413"/>
      <c r="W413" s="413"/>
      <c r="X413" s="413"/>
      <c r="Y413" s="413"/>
      <c r="Z413" s="413"/>
      <c r="AA413" s="413"/>
      <c r="AB413" s="413"/>
      <c r="AC413" s="413"/>
      <c r="AD413" s="413"/>
      <c r="AE413" s="413"/>
      <c r="AF413" s="413"/>
      <c r="AG413" s="413"/>
    </row>
    <row r="414" spans="1:33" ht="11.25" customHeight="1">
      <c r="A414" s="413"/>
      <c r="B414" s="413"/>
      <c r="C414" s="413"/>
      <c r="D414" s="413"/>
      <c r="E414" s="413"/>
      <c r="F414" s="413"/>
      <c r="G414" s="413"/>
      <c r="H414" s="413"/>
      <c r="I414" s="413"/>
      <c r="J414" s="413"/>
      <c r="K414" s="413"/>
      <c r="L414" s="413"/>
      <c r="M414" s="413"/>
      <c r="N414" s="413"/>
      <c r="O414" s="413"/>
      <c r="P414" s="413"/>
      <c r="Q414" s="413"/>
      <c r="R414" s="413"/>
      <c r="S414" s="413"/>
      <c r="T414" s="413"/>
      <c r="U414" s="413"/>
      <c r="V414" s="413"/>
      <c r="W414" s="413"/>
      <c r="X414" s="413"/>
      <c r="Y414" s="413"/>
      <c r="Z414" s="413"/>
      <c r="AA414" s="413"/>
      <c r="AB414" s="413"/>
      <c r="AC414" s="413"/>
      <c r="AD414" s="413"/>
      <c r="AE414" s="413"/>
      <c r="AF414" s="413"/>
      <c r="AG414" s="413"/>
    </row>
    <row r="415" spans="1:33" ht="11.25" customHeight="1">
      <c r="A415" s="413"/>
      <c r="B415" s="413"/>
      <c r="C415" s="413"/>
      <c r="D415" s="413"/>
      <c r="E415" s="413"/>
      <c r="F415" s="413"/>
      <c r="G415" s="413"/>
      <c r="H415" s="413"/>
      <c r="I415" s="413"/>
      <c r="J415" s="413"/>
      <c r="K415" s="413"/>
      <c r="L415" s="413"/>
      <c r="M415" s="413"/>
      <c r="N415" s="413"/>
      <c r="O415" s="413"/>
      <c r="P415" s="413"/>
      <c r="Q415" s="413"/>
      <c r="R415" s="413"/>
      <c r="S415" s="413"/>
      <c r="T415" s="413"/>
      <c r="U415" s="413"/>
      <c r="V415" s="413"/>
      <c r="W415" s="413"/>
      <c r="X415" s="413"/>
      <c r="Y415" s="413"/>
      <c r="Z415" s="413"/>
      <c r="AA415" s="413"/>
      <c r="AB415" s="413"/>
      <c r="AC415" s="413"/>
      <c r="AD415" s="413"/>
      <c r="AE415" s="413"/>
      <c r="AF415" s="413"/>
      <c r="AG415" s="413"/>
    </row>
    <row r="416" spans="1:33" ht="11.25" customHeight="1">
      <c r="A416" s="413"/>
      <c r="B416" s="413"/>
      <c r="C416" s="413"/>
      <c r="D416" s="413"/>
      <c r="E416" s="413"/>
      <c r="F416" s="413"/>
      <c r="G416" s="413"/>
      <c r="H416" s="413"/>
      <c r="I416" s="413"/>
      <c r="J416" s="413"/>
      <c r="K416" s="413"/>
      <c r="L416" s="413"/>
      <c r="M416" s="413"/>
      <c r="N416" s="413"/>
      <c r="O416" s="413"/>
      <c r="P416" s="413"/>
      <c r="Q416" s="413"/>
      <c r="R416" s="413"/>
      <c r="S416" s="413"/>
      <c r="T416" s="413"/>
      <c r="U416" s="413"/>
      <c r="V416" s="413"/>
      <c r="W416" s="413"/>
      <c r="X416" s="413"/>
      <c r="Y416" s="413"/>
      <c r="Z416" s="413"/>
      <c r="AA416" s="413"/>
      <c r="AB416" s="413"/>
      <c r="AC416" s="413"/>
      <c r="AD416" s="413"/>
      <c r="AE416" s="413"/>
      <c r="AF416" s="413"/>
      <c r="AG416" s="413"/>
    </row>
    <row r="417" spans="1:33" ht="11.25" customHeight="1">
      <c r="A417" s="413"/>
      <c r="B417" s="413"/>
      <c r="C417" s="413"/>
      <c r="D417" s="413"/>
      <c r="E417" s="413"/>
      <c r="F417" s="413"/>
      <c r="G417" s="413"/>
      <c r="H417" s="413"/>
      <c r="I417" s="413"/>
      <c r="J417" s="413"/>
      <c r="K417" s="413"/>
      <c r="L417" s="413"/>
      <c r="M417" s="413"/>
      <c r="N417" s="413"/>
      <c r="O417" s="413"/>
      <c r="P417" s="413"/>
      <c r="Q417" s="413"/>
      <c r="R417" s="413"/>
      <c r="S417" s="413"/>
      <c r="T417" s="413"/>
      <c r="U417" s="413"/>
      <c r="V417" s="413"/>
      <c r="W417" s="413"/>
      <c r="X417" s="413"/>
      <c r="Y417" s="413"/>
      <c r="Z417" s="413"/>
      <c r="AA417" s="413"/>
      <c r="AB417" s="413"/>
      <c r="AC417" s="413"/>
      <c r="AD417" s="413"/>
      <c r="AE417" s="413"/>
      <c r="AF417" s="413"/>
      <c r="AG417" s="413"/>
    </row>
    <row r="418" spans="1:33" ht="11.25" customHeight="1">
      <c r="A418" s="413"/>
      <c r="B418" s="413"/>
      <c r="C418" s="413"/>
      <c r="D418" s="413"/>
      <c r="E418" s="413"/>
      <c r="F418" s="413"/>
      <c r="G418" s="413"/>
      <c r="H418" s="413"/>
      <c r="I418" s="413"/>
      <c r="J418" s="413"/>
      <c r="K418" s="413"/>
      <c r="L418" s="413"/>
      <c r="M418" s="413"/>
      <c r="N418" s="413"/>
      <c r="O418" s="413"/>
      <c r="P418" s="413"/>
      <c r="Q418" s="413"/>
      <c r="R418" s="413"/>
      <c r="S418" s="413"/>
      <c r="T418" s="413"/>
      <c r="U418" s="413"/>
      <c r="V418" s="413"/>
      <c r="W418" s="413"/>
      <c r="X418" s="413"/>
      <c r="Y418" s="413"/>
      <c r="Z418" s="413"/>
      <c r="AA418" s="413"/>
      <c r="AB418" s="413"/>
      <c r="AC418" s="413"/>
      <c r="AD418" s="413"/>
      <c r="AE418" s="413"/>
      <c r="AF418" s="413"/>
      <c r="AG418" s="413"/>
    </row>
    <row r="419" spans="1:33" ht="11.25" customHeight="1">
      <c r="A419" s="413"/>
      <c r="B419" s="413"/>
      <c r="C419" s="413"/>
      <c r="D419" s="413"/>
      <c r="E419" s="413"/>
      <c r="F419" s="413"/>
      <c r="G419" s="413"/>
      <c r="H419" s="413"/>
      <c r="I419" s="413"/>
      <c r="J419" s="413"/>
      <c r="K419" s="413"/>
      <c r="L419" s="413"/>
      <c r="M419" s="413"/>
      <c r="N419" s="413"/>
      <c r="O419" s="413"/>
      <c r="P419" s="413"/>
      <c r="Q419" s="413"/>
      <c r="R419" s="413"/>
      <c r="S419" s="413"/>
      <c r="T419" s="413"/>
      <c r="U419" s="413"/>
      <c r="V419" s="413"/>
      <c r="W419" s="413"/>
      <c r="X419" s="413"/>
      <c r="Y419" s="413"/>
      <c r="Z419" s="413"/>
      <c r="AA419" s="413"/>
      <c r="AB419" s="413"/>
      <c r="AC419" s="413"/>
      <c r="AD419" s="413"/>
      <c r="AE419" s="413"/>
      <c r="AF419" s="413"/>
      <c r="AG419" s="413"/>
    </row>
    <row r="420" spans="1:33" ht="11.25" customHeight="1">
      <c r="A420" s="413"/>
      <c r="B420" s="413"/>
      <c r="C420" s="413"/>
      <c r="D420" s="413"/>
      <c r="E420" s="413"/>
      <c r="F420" s="413"/>
      <c r="G420" s="413"/>
      <c r="H420" s="413"/>
      <c r="I420" s="413"/>
      <c r="J420" s="413"/>
      <c r="K420" s="413"/>
      <c r="L420" s="413"/>
      <c r="M420" s="413"/>
      <c r="N420" s="413"/>
      <c r="O420" s="413"/>
      <c r="P420" s="413"/>
      <c r="Q420" s="413"/>
      <c r="R420" s="413"/>
      <c r="S420" s="413"/>
      <c r="T420" s="413"/>
      <c r="U420" s="413"/>
      <c r="V420" s="413"/>
      <c r="W420" s="413"/>
      <c r="X420" s="413"/>
      <c r="Y420" s="413"/>
      <c r="Z420" s="413"/>
      <c r="AA420" s="413"/>
      <c r="AB420" s="413"/>
      <c r="AC420" s="413"/>
      <c r="AD420" s="413"/>
      <c r="AE420" s="413"/>
      <c r="AF420" s="413"/>
      <c r="AG420" s="413"/>
    </row>
    <row r="421" spans="1:33" ht="11.25" customHeight="1">
      <c r="A421" s="413"/>
      <c r="B421" s="413"/>
      <c r="C421" s="413"/>
      <c r="D421" s="413"/>
      <c r="E421" s="413"/>
      <c r="F421" s="413"/>
      <c r="G421" s="413"/>
      <c r="H421" s="413"/>
      <c r="I421" s="413"/>
      <c r="J421" s="413"/>
      <c r="K421" s="413"/>
      <c r="L421" s="413"/>
      <c r="M421" s="413"/>
      <c r="N421" s="413"/>
      <c r="O421" s="413"/>
      <c r="P421" s="413"/>
      <c r="Q421" s="413"/>
      <c r="R421" s="413"/>
      <c r="S421" s="413"/>
      <c r="T421" s="413"/>
      <c r="U421" s="413"/>
      <c r="V421" s="413"/>
      <c r="W421" s="413"/>
      <c r="X421" s="413"/>
      <c r="Y421" s="413"/>
      <c r="Z421" s="413"/>
      <c r="AA421" s="413"/>
      <c r="AB421" s="413"/>
      <c r="AC421" s="413"/>
      <c r="AD421" s="413"/>
      <c r="AE421" s="413"/>
      <c r="AF421" s="413"/>
      <c r="AG421" s="413"/>
    </row>
    <row r="422" spans="1:33" ht="11.25" customHeight="1">
      <c r="A422" s="413"/>
      <c r="B422" s="413"/>
      <c r="C422" s="413"/>
      <c r="D422" s="413"/>
      <c r="E422" s="413"/>
      <c r="F422" s="413"/>
      <c r="G422" s="413"/>
      <c r="H422" s="413"/>
      <c r="I422" s="413"/>
      <c r="J422" s="413"/>
      <c r="K422" s="413"/>
      <c r="L422" s="413"/>
      <c r="M422" s="413"/>
      <c r="N422" s="413"/>
      <c r="O422" s="413"/>
      <c r="P422" s="413"/>
      <c r="Q422" s="413"/>
      <c r="R422" s="413"/>
      <c r="S422" s="413"/>
      <c r="T422" s="413"/>
      <c r="U422" s="413"/>
      <c r="V422" s="413"/>
      <c r="W422" s="413"/>
      <c r="X422" s="413"/>
      <c r="Y422" s="413"/>
      <c r="Z422" s="413"/>
      <c r="AA422" s="413"/>
      <c r="AB422" s="413"/>
      <c r="AC422" s="413"/>
      <c r="AD422" s="413"/>
      <c r="AE422" s="413"/>
      <c r="AF422" s="413"/>
      <c r="AG422" s="413"/>
    </row>
    <row r="423" spans="1:33" ht="11.25" customHeight="1">
      <c r="A423" s="413"/>
      <c r="B423" s="413"/>
      <c r="C423" s="413"/>
      <c r="D423" s="413"/>
      <c r="E423" s="413"/>
      <c r="F423" s="413"/>
      <c r="G423" s="413"/>
      <c r="H423" s="413"/>
      <c r="I423" s="413"/>
      <c r="J423" s="413"/>
      <c r="K423" s="413"/>
      <c r="L423" s="413"/>
      <c r="M423" s="413"/>
      <c r="N423" s="413"/>
      <c r="O423" s="413"/>
      <c r="P423" s="413"/>
      <c r="Q423" s="413"/>
      <c r="R423" s="413"/>
      <c r="S423" s="413"/>
      <c r="T423" s="413"/>
      <c r="U423" s="413"/>
      <c r="V423" s="413"/>
      <c r="W423" s="413"/>
      <c r="X423" s="413"/>
      <c r="Y423" s="413"/>
      <c r="Z423" s="413"/>
      <c r="AA423" s="413"/>
      <c r="AB423" s="413"/>
      <c r="AC423" s="413"/>
      <c r="AD423" s="413"/>
      <c r="AE423" s="413"/>
      <c r="AF423" s="413"/>
      <c r="AG423" s="413"/>
    </row>
    <row r="424" spans="1:33" ht="11.25" customHeight="1">
      <c r="A424" s="413"/>
      <c r="B424" s="413"/>
      <c r="C424" s="413"/>
      <c r="D424" s="413"/>
      <c r="E424" s="413"/>
      <c r="F424" s="413"/>
      <c r="G424" s="413"/>
      <c r="H424" s="413"/>
      <c r="I424" s="413"/>
      <c r="J424" s="413"/>
      <c r="K424" s="413"/>
      <c r="L424" s="413"/>
      <c r="M424" s="413"/>
      <c r="N424" s="413"/>
      <c r="O424" s="413"/>
      <c r="P424" s="413"/>
      <c r="Q424" s="413"/>
      <c r="R424" s="413"/>
      <c r="S424" s="413"/>
      <c r="T424" s="413"/>
      <c r="U424" s="413"/>
      <c r="V424" s="413"/>
      <c r="W424" s="413"/>
      <c r="X424" s="413"/>
      <c r="Y424" s="413"/>
      <c r="Z424" s="413"/>
      <c r="AA424" s="413"/>
      <c r="AB424" s="413"/>
      <c r="AC424" s="413"/>
      <c r="AD424" s="413"/>
      <c r="AE424" s="413"/>
      <c r="AF424" s="413"/>
      <c r="AG424" s="413"/>
    </row>
    <row r="425" spans="1:33" ht="11.25" customHeight="1">
      <c r="A425" s="413"/>
      <c r="B425" s="413"/>
      <c r="C425" s="413"/>
      <c r="D425" s="413"/>
      <c r="E425" s="413"/>
      <c r="F425" s="413"/>
      <c r="G425" s="413"/>
      <c r="H425" s="413"/>
      <c r="I425" s="413"/>
      <c r="J425" s="413"/>
      <c r="K425" s="413"/>
      <c r="L425" s="413"/>
      <c r="M425" s="413"/>
      <c r="N425" s="413"/>
      <c r="O425" s="413"/>
      <c r="P425" s="413"/>
      <c r="Q425" s="413"/>
      <c r="R425" s="413"/>
      <c r="S425" s="413"/>
      <c r="T425" s="413"/>
      <c r="U425" s="413"/>
      <c r="V425" s="413"/>
      <c r="W425" s="413"/>
      <c r="X425" s="413"/>
      <c r="Y425" s="413"/>
      <c r="Z425" s="413"/>
      <c r="AA425" s="413"/>
      <c r="AB425" s="413"/>
      <c r="AC425" s="413"/>
      <c r="AD425" s="413"/>
      <c r="AE425" s="413"/>
      <c r="AF425" s="413"/>
      <c r="AG425" s="413"/>
    </row>
    <row r="426" spans="1:33" ht="11.25" customHeight="1">
      <c r="A426" s="413"/>
      <c r="B426" s="413"/>
      <c r="C426" s="413"/>
      <c r="D426" s="413"/>
      <c r="E426" s="413"/>
      <c r="F426" s="413"/>
      <c r="G426" s="413"/>
      <c r="H426" s="413"/>
      <c r="I426" s="413"/>
      <c r="J426" s="413"/>
      <c r="K426" s="413"/>
      <c r="L426" s="413"/>
      <c r="M426" s="413"/>
      <c r="N426" s="413"/>
      <c r="O426" s="413"/>
      <c r="P426" s="413"/>
      <c r="Q426" s="413"/>
      <c r="R426" s="413"/>
      <c r="S426" s="413"/>
      <c r="T426" s="413"/>
      <c r="U426" s="413"/>
      <c r="V426" s="413"/>
      <c r="W426" s="413"/>
      <c r="X426" s="413"/>
      <c r="Y426" s="413"/>
      <c r="Z426" s="413"/>
      <c r="AA426" s="413"/>
      <c r="AB426" s="413"/>
      <c r="AC426" s="413"/>
      <c r="AD426" s="413"/>
      <c r="AE426" s="413"/>
      <c r="AF426" s="413"/>
      <c r="AG426" s="413"/>
    </row>
    <row r="427" spans="1:33" ht="11.25" customHeight="1">
      <c r="A427" s="413"/>
      <c r="B427" s="413"/>
      <c r="C427" s="413"/>
      <c r="D427" s="413"/>
      <c r="E427" s="413"/>
      <c r="F427" s="413"/>
      <c r="G427" s="413"/>
      <c r="H427" s="413"/>
      <c r="I427" s="413"/>
      <c r="J427" s="413"/>
      <c r="K427" s="413"/>
      <c r="L427" s="413"/>
      <c r="M427" s="413"/>
      <c r="N427" s="413"/>
      <c r="O427" s="413"/>
      <c r="P427" s="413"/>
      <c r="Q427" s="413"/>
      <c r="R427" s="413"/>
      <c r="S427" s="413"/>
      <c r="T427" s="413"/>
      <c r="U427" s="413"/>
      <c r="V427" s="413"/>
      <c r="W427" s="413"/>
      <c r="X427" s="413"/>
      <c r="Y427" s="413"/>
      <c r="Z427" s="413"/>
      <c r="AA427" s="413"/>
      <c r="AB427" s="413"/>
      <c r="AC427" s="413"/>
      <c r="AD427" s="413"/>
      <c r="AE427" s="413"/>
      <c r="AF427" s="413"/>
      <c r="AG427" s="413"/>
    </row>
    <row r="428" spans="1:33" ht="11.25" customHeight="1">
      <c r="A428" s="413"/>
      <c r="B428" s="413"/>
      <c r="C428" s="413"/>
      <c r="D428" s="413"/>
      <c r="E428" s="413"/>
      <c r="F428" s="413"/>
      <c r="G428" s="413"/>
      <c r="H428" s="413"/>
      <c r="I428" s="413"/>
      <c r="J428" s="413"/>
      <c r="K428" s="413"/>
      <c r="L428" s="413"/>
      <c r="M428" s="413"/>
      <c r="N428" s="413"/>
      <c r="O428" s="413"/>
      <c r="P428" s="413"/>
      <c r="Q428" s="413"/>
      <c r="R428" s="413"/>
      <c r="S428" s="413"/>
      <c r="T428" s="413"/>
      <c r="U428" s="413"/>
      <c r="V428" s="413"/>
      <c r="W428" s="413"/>
      <c r="X428" s="413"/>
      <c r="Y428" s="413"/>
      <c r="Z428" s="413"/>
      <c r="AA428" s="413"/>
      <c r="AB428" s="413"/>
      <c r="AC428" s="413"/>
      <c r="AD428" s="413"/>
      <c r="AE428" s="413"/>
      <c r="AF428" s="413"/>
      <c r="AG428" s="413"/>
    </row>
    <row r="429" spans="1:33" ht="11.25" customHeight="1">
      <c r="A429" s="413"/>
      <c r="B429" s="413"/>
      <c r="C429" s="413"/>
      <c r="D429" s="413"/>
      <c r="E429" s="413"/>
      <c r="F429" s="413"/>
      <c r="G429" s="413"/>
      <c r="H429" s="413"/>
      <c r="I429" s="413"/>
      <c r="J429" s="413"/>
      <c r="K429" s="413"/>
      <c r="L429" s="413"/>
      <c r="M429" s="413"/>
      <c r="N429" s="413"/>
      <c r="O429" s="413"/>
      <c r="P429" s="413"/>
      <c r="Q429" s="413"/>
      <c r="R429" s="413"/>
      <c r="S429" s="413"/>
      <c r="T429" s="413"/>
      <c r="U429" s="413"/>
      <c r="V429" s="413"/>
      <c r="W429" s="413"/>
      <c r="X429" s="413"/>
      <c r="Y429" s="413"/>
      <c r="Z429" s="413"/>
      <c r="AA429" s="413"/>
      <c r="AB429" s="413"/>
      <c r="AC429" s="413"/>
      <c r="AD429" s="413"/>
      <c r="AE429" s="413"/>
      <c r="AF429" s="413"/>
      <c r="AG429" s="413"/>
    </row>
    <row r="430" spans="1:33" ht="11.25" customHeight="1">
      <c r="A430" s="413"/>
      <c r="B430" s="413"/>
      <c r="C430" s="413"/>
      <c r="D430" s="413"/>
      <c r="E430" s="413"/>
      <c r="F430" s="413"/>
      <c r="G430" s="413"/>
      <c r="H430" s="413"/>
      <c r="I430" s="413"/>
      <c r="J430" s="413"/>
      <c r="K430" s="413"/>
      <c r="L430" s="413"/>
      <c r="M430" s="413"/>
      <c r="N430" s="413"/>
      <c r="O430" s="413"/>
      <c r="P430" s="413"/>
      <c r="Q430" s="413"/>
      <c r="R430" s="413"/>
      <c r="S430" s="413"/>
      <c r="T430" s="413"/>
      <c r="U430" s="413"/>
      <c r="V430" s="413"/>
      <c r="W430" s="413"/>
      <c r="X430" s="413"/>
      <c r="Y430" s="413"/>
      <c r="Z430" s="413"/>
      <c r="AA430" s="413"/>
      <c r="AB430" s="413"/>
      <c r="AC430" s="413"/>
      <c r="AD430" s="413"/>
      <c r="AE430" s="413"/>
      <c r="AF430" s="413"/>
      <c r="AG430" s="413"/>
    </row>
    <row r="431" spans="1:33" ht="11.25" customHeight="1">
      <c r="A431" s="413"/>
      <c r="B431" s="413"/>
      <c r="C431" s="413"/>
      <c r="D431" s="413"/>
      <c r="E431" s="413"/>
      <c r="F431" s="413"/>
      <c r="G431" s="413"/>
      <c r="H431" s="413"/>
      <c r="I431" s="413"/>
      <c r="J431" s="413"/>
      <c r="K431" s="413"/>
      <c r="L431" s="413"/>
      <c r="M431" s="413"/>
      <c r="N431" s="413"/>
      <c r="O431" s="413"/>
      <c r="P431" s="413"/>
      <c r="Q431" s="413"/>
      <c r="R431" s="413"/>
      <c r="S431" s="413"/>
      <c r="T431" s="413"/>
      <c r="U431" s="413"/>
      <c r="V431" s="413"/>
      <c r="W431" s="413"/>
      <c r="X431" s="413"/>
      <c r="Y431" s="413"/>
      <c r="Z431" s="413"/>
      <c r="AA431" s="413"/>
      <c r="AB431" s="413"/>
      <c r="AC431" s="413"/>
      <c r="AD431" s="413"/>
      <c r="AE431" s="413"/>
      <c r="AF431" s="413"/>
      <c r="AG431" s="413"/>
    </row>
    <row r="432" spans="1:33" ht="11.25" customHeight="1">
      <c r="A432" s="413"/>
      <c r="B432" s="413"/>
      <c r="C432" s="413"/>
      <c r="D432" s="413"/>
      <c r="E432" s="413"/>
      <c r="F432" s="413"/>
      <c r="G432" s="413"/>
      <c r="H432" s="413"/>
      <c r="I432" s="413"/>
      <c r="J432" s="413"/>
      <c r="K432" s="413"/>
      <c r="L432" s="413"/>
      <c r="M432" s="413"/>
      <c r="N432" s="413"/>
      <c r="O432" s="413"/>
      <c r="P432" s="413"/>
      <c r="Q432" s="413"/>
      <c r="R432" s="413"/>
      <c r="S432" s="413"/>
      <c r="T432" s="413"/>
      <c r="U432" s="413"/>
      <c r="V432" s="413"/>
      <c r="W432" s="413"/>
      <c r="X432" s="413"/>
      <c r="Y432" s="413"/>
      <c r="Z432" s="413"/>
      <c r="AA432" s="413"/>
      <c r="AB432" s="413"/>
      <c r="AC432" s="413"/>
      <c r="AD432" s="413"/>
      <c r="AE432" s="413"/>
      <c r="AF432" s="413"/>
      <c r="AG432" s="413"/>
    </row>
    <row r="433" spans="1:33" ht="11.25" customHeight="1">
      <c r="A433" s="413"/>
      <c r="B433" s="413"/>
      <c r="C433" s="413"/>
      <c r="D433" s="413"/>
      <c r="E433" s="413"/>
      <c r="F433" s="413"/>
      <c r="G433" s="413"/>
      <c r="H433" s="413"/>
      <c r="I433" s="413"/>
      <c r="J433" s="413"/>
      <c r="K433" s="413"/>
      <c r="L433" s="413"/>
      <c r="M433" s="413"/>
      <c r="N433" s="413"/>
      <c r="O433" s="413"/>
      <c r="P433" s="413"/>
      <c r="Q433" s="413"/>
      <c r="R433" s="413"/>
      <c r="S433" s="413"/>
      <c r="T433" s="413"/>
      <c r="U433" s="413"/>
      <c r="V433" s="413"/>
      <c r="W433" s="413"/>
      <c r="X433" s="413"/>
      <c r="Y433" s="413"/>
      <c r="Z433" s="413"/>
      <c r="AA433" s="413"/>
      <c r="AB433" s="413"/>
      <c r="AC433" s="413"/>
      <c r="AD433" s="413"/>
      <c r="AE433" s="413"/>
      <c r="AF433" s="413"/>
      <c r="AG433" s="413"/>
    </row>
    <row r="434" spans="1:33" ht="11.25" customHeight="1">
      <c r="A434" s="413"/>
      <c r="B434" s="413"/>
      <c r="C434" s="413"/>
      <c r="D434" s="413"/>
      <c r="E434" s="413"/>
      <c r="F434" s="413"/>
      <c r="G434" s="413"/>
      <c r="H434" s="413"/>
      <c r="I434" s="413"/>
      <c r="J434" s="413"/>
      <c r="K434" s="413"/>
      <c r="L434" s="413"/>
      <c r="M434" s="413"/>
      <c r="N434" s="413"/>
      <c r="O434" s="413"/>
      <c r="P434" s="413"/>
      <c r="Q434" s="413"/>
      <c r="R434" s="413"/>
      <c r="S434" s="413"/>
      <c r="T434" s="413"/>
      <c r="U434" s="413"/>
      <c r="V434" s="413"/>
      <c r="W434" s="413"/>
      <c r="X434" s="413"/>
      <c r="Y434" s="413"/>
      <c r="Z434" s="413"/>
      <c r="AA434" s="413"/>
      <c r="AB434" s="413"/>
      <c r="AC434" s="413"/>
      <c r="AD434" s="413"/>
      <c r="AE434" s="413"/>
      <c r="AF434" s="413"/>
      <c r="AG434" s="413"/>
    </row>
    <row r="435" spans="1:33" ht="11.25" customHeight="1">
      <c r="A435" s="413"/>
      <c r="B435" s="413"/>
      <c r="C435" s="413"/>
      <c r="D435" s="413"/>
      <c r="E435" s="413"/>
      <c r="F435" s="413"/>
      <c r="G435" s="413"/>
      <c r="H435" s="413"/>
      <c r="I435" s="413"/>
      <c r="J435" s="413"/>
      <c r="K435" s="413"/>
      <c r="L435" s="413"/>
      <c r="M435" s="413"/>
      <c r="N435" s="413"/>
      <c r="O435" s="413"/>
      <c r="P435" s="413"/>
      <c r="Q435" s="413"/>
      <c r="R435" s="413"/>
      <c r="S435" s="413"/>
      <c r="T435" s="413"/>
      <c r="U435" s="413"/>
      <c r="V435" s="413"/>
      <c r="W435" s="413"/>
      <c r="X435" s="413"/>
      <c r="Y435" s="413"/>
      <c r="Z435" s="413"/>
      <c r="AA435" s="413"/>
      <c r="AB435" s="413"/>
      <c r="AC435" s="413"/>
      <c r="AD435" s="413"/>
      <c r="AE435" s="413"/>
      <c r="AF435" s="413"/>
      <c r="AG435" s="413"/>
    </row>
    <row r="436" spans="1:33" ht="11.25" customHeight="1">
      <c r="A436" s="413"/>
      <c r="B436" s="413"/>
      <c r="C436" s="413"/>
      <c r="D436" s="413"/>
      <c r="E436" s="413"/>
      <c r="F436" s="413"/>
      <c r="G436" s="413"/>
      <c r="H436" s="413"/>
      <c r="I436" s="413"/>
      <c r="J436" s="413"/>
      <c r="K436" s="413"/>
      <c r="L436" s="413"/>
      <c r="M436" s="413"/>
      <c r="N436" s="413"/>
      <c r="O436" s="413"/>
      <c r="P436" s="413"/>
      <c r="Q436" s="413"/>
      <c r="R436" s="413"/>
      <c r="S436" s="413"/>
      <c r="T436" s="413"/>
      <c r="U436" s="413"/>
      <c r="V436" s="413"/>
      <c r="W436" s="413"/>
      <c r="X436" s="413"/>
      <c r="Y436" s="413"/>
      <c r="Z436" s="413"/>
      <c r="AA436" s="413"/>
      <c r="AB436" s="413"/>
      <c r="AC436" s="413"/>
      <c r="AD436" s="413"/>
      <c r="AE436" s="413"/>
      <c r="AF436" s="413"/>
      <c r="AG436" s="413"/>
    </row>
    <row r="437" spans="1:33" ht="11.25" customHeight="1">
      <c r="A437" s="413"/>
      <c r="B437" s="413"/>
      <c r="C437" s="413"/>
      <c r="D437" s="413"/>
      <c r="E437" s="413"/>
      <c r="F437" s="413"/>
      <c r="G437" s="413"/>
      <c r="H437" s="413"/>
      <c r="I437" s="413"/>
      <c r="J437" s="413"/>
      <c r="K437" s="413"/>
      <c r="L437" s="413"/>
      <c r="M437" s="413"/>
      <c r="N437" s="413"/>
      <c r="O437" s="413"/>
      <c r="P437" s="413"/>
      <c r="Q437" s="413"/>
      <c r="R437" s="413"/>
      <c r="S437" s="413"/>
      <c r="T437" s="413"/>
      <c r="U437" s="413"/>
      <c r="V437" s="413"/>
      <c r="W437" s="413"/>
      <c r="X437" s="413"/>
      <c r="Y437" s="413"/>
      <c r="Z437" s="413"/>
      <c r="AA437" s="413"/>
      <c r="AB437" s="413"/>
      <c r="AC437" s="413"/>
      <c r="AD437" s="413"/>
      <c r="AE437" s="413"/>
      <c r="AF437" s="413"/>
      <c r="AG437" s="413"/>
    </row>
    <row r="438" spans="1:33" ht="11.25" customHeight="1">
      <c r="A438" s="413"/>
      <c r="B438" s="413"/>
      <c r="C438" s="413"/>
      <c r="D438" s="413"/>
      <c r="E438" s="413"/>
      <c r="F438" s="413"/>
      <c r="G438" s="413"/>
      <c r="H438" s="413"/>
      <c r="I438" s="413"/>
      <c r="J438" s="413"/>
      <c r="K438" s="413"/>
      <c r="L438" s="413"/>
      <c r="M438" s="413"/>
      <c r="N438" s="413"/>
      <c r="O438" s="413"/>
      <c r="P438" s="413"/>
      <c r="Q438" s="413"/>
      <c r="R438" s="413"/>
      <c r="S438" s="413"/>
      <c r="T438" s="413"/>
      <c r="U438" s="413"/>
      <c r="V438" s="413"/>
      <c r="W438" s="413"/>
      <c r="X438" s="413"/>
      <c r="Y438" s="413"/>
      <c r="Z438" s="413"/>
      <c r="AA438" s="413"/>
      <c r="AB438" s="413"/>
      <c r="AC438" s="413"/>
      <c r="AD438" s="413"/>
      <c r="AE438" s="413"/>
      <c r="AF438" s="413"/>
      <c r="AG438" s="413"/>
    </row>
    <row r="439" spans="1:33" ht="11.25" customHeight="1">
      <c r="A439" s="413"/>
      <c r="B439" s="413"/>
      <c r="C439" s="413"/>
      <c r="D439" s="413"/>
      <c r="E439" s="413"/>
      <c r="F439" s="413"/>
      <c r="G439" s="413"/>
      <c r="H439" s="413"/>
      <c r="I439" s="413"/>
      <c r="J439" s="413"/>
      <c r="K439" s="413"/>
      <c r="L439" s="413"/>
      <c r="M439" s="413"/>
      <c r="N439" s="413"/>
      <c r="O439" s="413"/>
      <c r="P439" s="413"/>
      <c r="Q439" s="413"/>
      <c r="R439" s="413"/>
      <c r="S439" s="413"/>
      <c r="T439" s="413"/>
      <c r="U439" s="413"/>
      <c r="V439" s="413"/>
      <c r="W439" s="413"/>
      <c r="X439" s="413"/>
      <c r="Y439" s="413"/>
      <c r="Z439" s="413"/>
      <c r="AA439" s="413"/>
      <c r="AB439" s="413"/>
      <c r="AC439" s="413"/>
      <c r="AD439" s="413"/>
      <c r="AE439" s="413"/>
      <c r="AF439" s="413"/>
      <c r="AG439" s="413"/>
    </row>
    <row r="440" spans="1:33" ht="11.25" customHeight="1">
      <c r="A440" s="413"/>
      <c r="B440" s="413"/>
      <c r="C440" s="413"/>
      <c r="D440" s="413"/>
      <c r="E440" s="413"/>
      <c r="F440" s="413"/>
      <c r="G440" s="413"/>
      <c r="H440" s="413"/>
      <c r="I440" s="413"/>
      <c r="J440" s="413"/>
      <c r="K440" s="413"/>
      <c r="L440" s="413"/>
      <c r="M440" s="413"/>
      <c r="N440" s="413"/>
      <c r="O440" s="413"/>
      <c r="P440" s="413"/>
      <c r="Q440" s="413"/>
      <c r="R440" s="413"/>
      <c r="S440" s="413"/>
      <c r="T440" s="413"/>
      <c r="U440" s="413"/>
      <c r="V440" s="413"/>
      <c r="W440" s="413"/>
      <c r="X440" s="413"/>
      <c r="Y440" s="413"/>
      <c r="Z440" s="413"/>
      <c r="AA440" s="413"/>
      <c r="AB440" s="413"/>
      <c r="AC440" s="413"/>
      <c r="AD440" s="413"/>
      <c r="AE440" s="413"/>
      <c r="AF440" s="413"/>
      <c r="AG440" s="413"/>
    </row>
    <row r="441" spans="1:33" ht="11.25" customHeight="1">
      <c r="A441" s="413"/>
      <c r="B441" s="413"/>
      <c r="C441" s="413"/>
      <c r="D441" s="413"/>
      <c r="E441" s="413"/>
      <c r="F441" s="413"/>
      <c r="G441" s="413"/>
      <c r="H441" s="413"/>
      <c r="I441" s="413"/>
      <c r="J441" s="413"/>
      <c r="K441" s="413"/>
      <c r="L441" s="413"/>
      <c r="M441" s="413"/>
      <c r="N441" s="413"/>
      <c r="O441" s="413"/>
      <c r="P441" s="413"/>
      <c r="Q441" s="413"/>
      <c r="R441" s="413"/>
      <c r="S441" s="413"/>
      <c r="T441" s="413"/>
      <c r="U441" s="413"/>
      <c r="V441" s="413"/>
      <c r="W441" s="413"/>
      <c r="X441" s="413"/>
      <c r="Y441" s="413"/>
      <c r="Z441" s="413"/>
      <c r="AA441" s="413"/>
      <c r="AB441" s="413"/>
      <c r="AC441" s="413"/>
      <c r="AD441" s="413"/>
      <c r="AE441" s="413"/>
      <c r="AF441" s="413"/>
      <c r="AG441" s="413"/>
    </row>
    <row r="442" spans="1:33" ht="11.25" customHeight="1">
      <c r="A442" s="413"/>
      <c r="B442" s="413"/>
      <c r="C442" s="413"/>
      <c r="D442" s="413"/>
      <c r="E442" s="413"/>
      <c r="F442" s="413"/>
      <c r="G442" s="413"/>
      <c r="H442" s="413"/>
      <c r="I442" s="413"/>
      <c r="J442" s="413"/>
      <c r="K442" s="413"/>
      <c r="L442" s="413"/>
      <c r="M442" s="413"/>
      <c r="N442" s="413"/>
      <c r="O442" s="413"/>
      <c r="P442" s="413"/>
      <c r="Q442" s="413"/>
      <c r="R442" s="413"/>
      <c r="S442" s="413"/>
      <c r="T442" s="413"/>
      <c r="U442" s="413"/>
      <c r="V442" s="413"/>
      <c r="W442" s="413"/>
      <c r="X442" s="413"/>
      <c r="Y442" s="413"/>
      <c r="Z442" s="413"/>
      <c r="AA442" s="413"/>
      <c r="AB442" s="413"/>
      <c r="AC442" s="413"/>
      <c r="AD442" s="413"/>
      <c r="AE442" s="413"/>
      <c r="AF442" s="413"/>
      <c r="AG442" s="413"/>
    </row>
    <row r="443" spans="1:33" ht="11.25" customHeight="1">
      <c r="A443" s="413"/>
      <c r="B443" s="413"/>
      <c r="C443" s="413"/>
      <c r="D443" s="413"/>
      <c r="E443" s="413"/>
      <c r="F443" s="413"/>
      <c r="G443" s="413"/>
      <c r="H443" s="413"/>
      <c r="I443" s="413"/>
      <c r="J443" s="413"/>
      <c r="K443" s="413"/>
      <c r="L443" s="413"/>
      <c r="M443" s="413"/>
      <c r="N443" s="413"/>
      <c r="O443" s="413"/>
      <c r="P443" s="413"/>
      <c r="Q443" s="413"/>
      <c r="R443" s="413"/>
      <c r="S443" s="413"/>
      <c r="T443" s="413"/>
      <c r="U443" s="413"/>
      <c r="V443" s="413"/>
      <c r="W443" s="413"/>
      <c r="X443" s="413"/>
      <c r="Y443" s="413"/>
      <c r="Z443" s="413"/>
      <c r="AA443" s="413"/>
      <c r="AB443" s="413"/>
      <c r="AC443" s="413"/>
      <c r="AD443" s="413"/>
      <c r="AE443" s="413"/>
      <c r="AF443" s="413"/>
      <c r="AG443" s="413"/>
    </row>
    <row r="444" spans="1:33" ht="11.25" customHeight="1">
      <c r="A444" s="413"/>
      <c r="B444" s="413"/>
      <c r="C444" s="413"/>
      <c r="D444" s="413"/>
      <c r="E444" s="413"/>
      <c r="F444" s="413"/>
      <c r="G444" s="413"/>
      <c r="H444" s="413"/>
      <c r="I444" s="413"/>
      <c r="J444" s="413"/>
      <c r="K444" s="413"/>
      <c r="L444" s="413"/>
      <c r="M444" s="413"/>
      <c r="N444" s="413"/>
      <c r="O444" s="413"/>
      <c r="P444" s="413"/>
      <c r="Q444" s="413"/>
      <c r="R444" s="413"/>
      <c r="S444" s="413"/>
      <c r="T444" s="413"/>
      <c r="U444" s="413"/>
      <c r="V444" s="413"/>
      <c r="W444" s="413"/>
      <c r="X444" s="413"/>
      <c r="Y444" s="413"/>
      <c r="Z444" s="413"/>
      <c r="AA444" s="413"/>
      <c r="AB444" s="413"/>
      <c r="AC444" s="413"/>
      <c r="AD444" s="413"/>
      <c r="AE444" s="413"/>
      <c r="AF444" s="413"/>
      <c r="AG444" s="413"/>
    </row>
    <row r="445" spans="1:33" ht="11.25" customHeight="1">
      <c r="A445" s="413"/>
      <c r="B445" s="413"/>
      <c r="C445" s="413"/>
      <c r="D445" s="413"/>
      <c r="E445" s="413"/>
      <c r="F445" s="413"/>
      <c r="G445" s="413"/>
      <c r="H445" s="413"/>
      <c r="I445" s="413"/>
      <c r="J445" s="413"/>
      <c r="K445" s="413"/>
      <c r="L445" s="413"/>
      <c r="M445" s="413"/>
      <c r="N445" s="413"/>
      <c r="O445" s="413"/>
      <c r="P445" s="413"/>
      <c r="Q445" s="413"/>
      <c r="R445" s="413"/>
      <c r="S445" s="413"/>
      <c r="T445" s="413"/>
      <c r="U445" s="413"/>
      <c r="V445" s="413"/>
      <c r="W445" s="413"/>
      <c r="X445" s="413"/>
      <c r="Y445" s="413"/>
      <c r="Z445" s="413"/>
      <c r="AA445" s="413"/>
      <c r="AB445" s="413"/>
      <c r="AC445" s="413"/>
      <c r="AD445" s="413"/>
      <c r="AE445" s="413"/>
      <c r="AF445" s="413"/>
      <c r="AG445" s="413"/>
    </row>
    <row r="446" spans="1:33" ht="11.25" customHeight="1">
      <c r="A446" s="413"/>
      <c r="B446" s="413"/>
      <c r="C446" s="413"/>
      <c r="D446" s="413"/>
      <c r="E446" s="413"/>
      <c r="F446" s="413"/>
      <c r="G446" s="413"/>
      <c r="H446" s="413"/>
      <c r="I446" s="413"/>
      <c r="J446" s="413"/>
      <c r="K446" s="413"/>
      <c r="L446" s="413"/>
      <c r="M446" s="413"/>
      <c r="N446" s="413"/>
      <c r="O446" s="413"/>
      <c r="P446" s="413"/>
      <c r="Q446" s="413"/>
      <c r="R446" s="413"/>
      <c r="S446" s="413"/>
      <c r="T446" s="413"/>
      <c r="U446" s="413"/>
      <c r="V446" s="413"/>
      <c r="W446" s="413"/>
      <c r="X446" s="413"/>
      <c r="Y446" s="413"/>
      <c r="Z446" s="413"/>
      <c r="AA446" s="413"/>
      <c r="AB446" s="413"/>
      <c r="AC446" s="413"/>
      <c r="AD446" s="413"/>
      <c r="AE446" s="413"/>
      <c r="AF446" s="413"/>
      <c r="AG446" s="413"/>
    </row>
    <row r="447" spans="1:33" ht="11.25" customHeight="1">
      <c r="A447" s="413"/>
      <c r="B447" s="413"/>
      <c r="C447" s="413"/>
      <c r="D447" s="413"/>
      <c r="E447" s="413"/>
      <c r="F447" s="413"/>
      <c r="G447" s="413"/>
      <c r="H447" s="413"/>
      <c r="I447" s="413"/>
      <c r="J447" s="413"/>
      <c r="K447" s="413"/>
      <c r="L447" s="413"/>
      <c r="M447" s="413"/>
      <c r="N447" s="413"/>
      <c r="O447" s="413"/>
      <c r="P447" s="413"/>
      <c r="Q447" s="413"/>
      <c r="R447" s="413"/>
      <c r="S447" s="413"/>
      <c r="T447" s="413"/>
      <c r="U447" s="413"/>
      <c r="V447" s="413"/>
      <c r="W447" s="413"/>
      <c r="X447" s="413"/>
      <c r="Y447" s="413"/>
      <c r="Z447" s="413"/>
      <c r="AA447" s="413"/>
      <c r="AB447" s="413"/>
      <c r="AC447" s="413"/>
      <c r="AD447" s="413"/>
      <c r="AE447" s="413"/>
      <c r="AF447" s="413"/>
      <c r="AG447" s="413"/>
    </row>
    <row r="448" spans="1:33" ht="11.25" customHeight="1">
      <c r="A448" s="413"/>
      <c r="B448" s="413"/>
      <c r="C448" s="413"/>
      <c r="D448" s="413"/>
      <c r="E448" s="413"/>
      <c r="F448" s="413"/>
      <c r="G448" s="413"/>
      <c r="H448" s="413"/>
      <c r="I448" s="413"/>
      <c r="J448" s="413"/>
      <c r="K448" s="413"/>
      <c r="L448" s="413"/>
      <c r="M448" s="413"/>
      <c r="N448" s="413"/>
      <c r="O448" s="413"/>
      <c r="P448" s="413"/>
      <c r="Q448" s="413"/>
      <c r="R448" s="413"/>
      <c r="S448" s="413"/>
      <c r="T448" s="413"/>
      <c r="U448" s="413"/>
      <c r="V448" s="413"/>
      <c r="W448" s="413"/>
      <c r="X448" s="413"/>
      <c r="Y448" s="413"/>
      <c r="Z448" s="413"/>
      <c r="AA448" s="413"/>
      <c r="AB448" s="413"/>
      <c r="AC448" s="413"/>
      <c r="AD448" s="413"/>
      <c r="AE448" s="413"/>
      <c r="AF448" s="413"/>
      <c r="AG448" s="413"/>
    </row>
    <row r="449" spans="1:33" ht="11.25" customHeight="1">
      <c r="A449" s="413"/>
      <c r="B449" s="413"/>
      <c r="C449" s="413"/>
      <c r="D449" s="413"/>
      <c r="E449" s="413"/>
      <c r="F449" s="413"/>
      <c r="G449" s="413"/>
      <c r="H449" s="413"/>
      <c r="I449" s="413"/>
      <c r="J449" s="413"/>
      <c r="K449" s="413"/>
      <c r="L449" s="413"/>
      <c r="M449" s="413"/>
      <c r="N449" s="413"/>
      <c r="O449" s="413"/>
      <c r="P449" s="413"/>
      <c r="Q449" s="413"/>
      <c r="R449" s="413"/>
      <c r="S449" s="413"/>
      <c r="T449" s="413"/>
      <c r="U449" s="413"/>
      <c r="V449" s="413"/>
      <c r="W449" s="413"/>
      <c r="X449" s="413"/>
      <c r="Y449" s="413"/>
      <c r="Z449" s="413"/>
      <c r="AA449" s="413"/>
      <c r="AB449" s="413"/>
      <c r="AC449" s="413"/>
      <c r="AD449" s="413"/>
      <c r="AE449" s="413"/>
      <c r="AF449" s="413"/>
      <c r="AG449" s="413"/>
    </row>
    <row r="450" spans="1:33" ht="11.25" customHeight="1">
      <c r="A450" s="413"/>
      <c r="B450" s="413"/>
      <c r="C450" s="413"/>
      <c r="D450" s="413"/>
      <c r="E450" s="413"/>
      <c r="F450" s="413"/>
      <c r="G450" s="413"/>
      <c r="H450" s="413"/>
      <c r="I450" s="413"/>
      <c r="J450" s="413"/>
      <c r="K450" s="413"/>
      <c r="L450" s="413"/>
      <c r="M450" s="413"/>
      <c r="N450" s="413"/>
      <c r="O450" s="413"/>
      <c r="P450" s="413"/>
      <c r="Q450" s="413"/>
      <c r="R450" s="413"/>
      <c r="S450" s="413"/>
      <c r="T450" s="413"/>
      <c r="U450" s="413"/>
      <c r="V450" s="413"/>
      <c r="W450" s="413"/>
      <c r="X450" s="413"/>
      <c r="Y450" s="413"/>
      <c r="Z450" s="413"/>
      <c r="AA450" s="413"/>
      <c r="AB450" s="413"/>
      <c r="AC450" s="413"/>
      <c r="AD450" s="413"/>
      <c r="AE450" s="413"/>
      <c r="AF450" s="413"/>
      <c r="AG450" s="413"/>
    </row>
    <row r="451" spans="1:33" ht="11.25" customHeight="1">
      <c r="A451" s="413"/>
      <c r="B451" s="413"/>
      <c r="C451" s="413"/>
      <c r="D451" s="413"/>
      <c r="E451" s="413"/>
      <c r="F451" s="413"/>
      <c r="G451" s="413"/>
      <c r="H451" s="413"/>
      <c r="I451" s="413"/>
      <c r="J451" s="413"/>
      <c r="K451" s="413"/>
      <c r="L451" s="413"/>
      <c r="M451" s="413"/>
      <c r="N451" s="413"/>
      <c r="O451" s="413"/>
      <c r="P451" s="413"/>
      <c r="Q451" s="413"/>
      <c r="R451" s="413"/>
      <c r="S451" s="413"/>
      <c r="T451" s="413"/>
      <c r="U451" s="413"/>
      <c r="V451" s="413"/>
      <c r="W451" s="413"/>
      <c r="X451" s="413"/>
      <c r="Y451" s="413"/>
      <c r="Z451" s="413"/>
      <c r="AA451" s="413"/>
      <c r="AB451" s="413"/>
      <c r="AC451" s="413"/>
      <c r="AD451" s="413"/>
      <c r="AE451" s="413"/>
      <c r="AF451" s="413"/>
      <c r="AG451" s="413"/>
    </row>
    <row r="452" spans="1:33" ht="11.25" customHeight="1">
      <c r="A452" s="413"/>
      <c r="B452" s="413"/>
      <c r="C452" s="413"/>
      <c r="D452" s="413"/>
      <c r="E452" s="413"/>
      <c r="F452" s="413"/>
      <c r="G452" s="413"/>
      <c r="H452" s="413"/>
      <c r="I452" s="413"/>
      <c r="J452" s="413"/>
      <c r="K452" s="413"/>
      <c r="L452" s="413"/>
      <c r="M452" s="413"/>
      <c r="N452" s="413"/>
      <c r="O452" s="413"/>
      <c r="P452" s="413"/>
      <c r="Q452" s="413"/>
      <c r="R452" s="413"/>
      <c r="S452" s="413"/>
      <c r="T452" s="413"/>
      <c r="U452" s="413"/>
      <c r="V452" s="413"/>
      <c r="W452" s="413"/>
      <c r="X452" s="413"/>
      <c r="Y452" s="413"/>
      <c r="Z452" s="413"/>
      <c r="AA452" s="413"/>
      <c r="AB452" s="413"/>
      <c r="AC452" s="413"/>
      <c r="AD452" s="413"/>
      <c r="AE452" s="413"/>
      <c r="AF452" s="413"/>
      <c r="AG452" s="413"/>
    </row>
    <row r="453" spans="1:33" ht="11.25" customHeight="1">
      <c r="A453" s="413"/>
      <c r="B453" s="413"/>
      <c r="C453" s="413"/>
      <c r="D453" s="413"/>
      <c r="E453" s="413"/>
      <c r="F453" s="413"/>
      <c r="G453" s="413"/>
      <c r="H453" s="413"/>
      <c r="I453" s="413"/>
      <c r="J453" s="413"/>
      <c r="K453" s="413"/>
      <c r="L453" s="413"/>
      <c r="M453" s="413"/>
      <c r="N453" s="413"/>
      <c r="O453" s="413"/>
      <c r="P453" s="413"/>
      <c r="Q453" s="413"/>
      <c r="R453" s="413"/>
      <c r="S453" s="413"/>
      <c r="T453" s="413"/>
      <c r="U453" s="413"/>
      <c r="V453" s="413"/>
      <c r="W453" s="413"/>
      <c r="X453" s="413"/>
      <c r="Y453" s="413"/>
      <c r="Z453" s="413"/>
      <c r="AA453" s="413"/>
      <c r="AB453" s="413"/>
      <c r="AC453" s="413"/>
      <c r="AD453" s="413"/>
      <c r="AE453" s="413"/>
      <c r="AF453" s="413"/>
      <c r="AG453" s="413"/>
    </row>
    <row r="454" spans="1:33" ht="11.25" customHeight="1">
      <c r="A454" s="413"/>
      <c r="B454" s="413"/>
      <c r="C454" s="413"/>
      <c r="D454" s="413"/>
      <c r="E454" s="413"/>
      <c r="F454" s="413"/>
      <c r="G454" s="413"/>
      <c r="H454" s="413"/>
      <c r="I454" s="413"/>
      <c r="J454" s="413"/>
      <c r="K454" s="413"/>
      <c r="L454" s="413"/>
      <c r="M454" s="413"/>
      <c r="N454" s="413"/>
      <c r="O454" s="413"/>
      <c r="P454" s="413"/>
      <c r="Q454" s="413"/>
      <c r="R454" s="413"/>
      <c r="S454" s="413"/>
      <c r="T454" s="413"/>
      <c r="U454" s="413"/>
      <c r="V454" s="413"/>
      <c r="W454" s="413"/>
      <c r="X454" s="413"/>
      <c r="Y454" s="413"/>
      <c r="Z454" s="413"/>
      <c r="AA454" s="413"/>
      <c r="AB454" s="413"/>
      <c r="AC454" s="413"/>
      <c r="AD454" s="413"/>
      <c r="AE454" s="413"/>
      <c r="AF454" s="413"/>
      <c r="AG454" s="413"/>
    </row>
    <row r="455" spans="1:33" ht="11.25" customHeight="1">
      <c r="A455" s="413"/>
      <c r="B455" s="413"/>
      <c r="C455" s="413"/>
      <c r="D455" s="413"/>
      <c r="E455" s="413"/>
      <c r="F455" s="413"/>
      <c r="G455" s="413"/>
      <c r="H455" s="413"/>
      <c r="I455" s="413"/>
      <c r="J455" s="413"/>
      <c r="K455" s="413"/>
      <c r="L455" s="413"/>
      <c r="M455" s="413"/>
      <c r="N455" s="413"/>
      <c r="O455" s="413"/>
      <c r="P455" s="413"/>
      <c r="Q455" s="413"/>
      <c r="R455" s="413"/>
      <c r="S455" s="413"/>
      <c r="T455" s="413"/>
      <c r="U455" s="413"/>
      <c r="V455" s="413"/>
      <c r="W455" s="413"/>
      <c r="X455" s="413"/>
      <c r="Y455" s="413"/>
      <c r="Z455" s="413"/>
      <c r="AA455" s="413"/>
      <c r="AB455" s="413"/>
      <c r="AC455" s="413"/>
      <c r="AD455" s="413"/>
      <c r="AE455" s="413"/>
      <c r="AF455" s="413"/>
      <c r="AG455" s="413"/>
    </row>
    <row r="456" spans="1:33" ht="11.25" customHeight="1">
      <c r="A456" s="413"/>
      <c r="B456" s="413"/>
      <c r="C456" s="413"/>
      <c r="D456" s="413"/>
      <c r="E456" s="413"/>
      <c r="F456" s="413"/>
      <c r="G456" s="413"/>
      <c r="H456" s="413"/>
      <c r="I456" s="413"/>
      <c r="J456" s="413"/>
      <c r="K456" s="413"/>
      <c r="L456" s="413"/>
      <c r="M456" s="413"/>
      <c r="N456" s="413"/>
      <c r="O456" s="413"/>
      <c r="P456" s="413"/>
      <c r="Q456" s="413"/>
      <c r="R456" s="413"/>
      <c r="S456" s="413"/>
      <c r="T456" s="413"/>
      <c r="U456" s="413"/>
      <c r="V456" s="413"/>
      <c r="W456" s="413"/>
      <c r="X456" s="413"/>
      <c r="Y456" s="413"/>
      <c r="Z456" s="413"/>
      <c r="AA456" s="413"/>
      <c r="AB456" s="413"/>
      <c r="AC456" s="413"/>
      <c r="AD456" s="413"/>
      <c r="AE456" s="413"/>
      <c r="AF456" s="413"/>
      <c r="AG456" s="413"/>
    </row>
    <row r="457" spans="1:33" ht="11.25" customHeight="1">
      <c r="A457" s="413"/>
      <c r="B457" s="413"/>
      <c r="C457" s="413"/>
      <c r="D457" s="413"/>
      <c r="E457" s="413"/>
      <c r="F457" s="413"/>
      <c r="G457" s="413"/>
      <c r="H457" s="413"/>
      <c r="I457" s="413"/>
      <c r="J457" s="413"/>
      <c r="K457" s="413"/>
      <c r="L457" s="413"/>
      <c r="M457" s="413"/>
      <c r="N457" s="413"/>
      <c r="O457" s="413"/>
      <c r="P457" s="413"/>
      <c r="Q457" s="413"/>
      <c r="R457" s="413"/>
      <c r="S457" s="413"/>
      <c r="T457" s="413"/>
      <c r="U457" s="413"/>
      <c r="V457" s="413"/>
      <c r="W457" s="413"/>
      <c r="X457" s="413"/>
      <c r="Y457" s="413"/>
      <c r="Z457" s="413"/>
      <c r="AA457" s="413"/>
      <c r="AB457" s="413"/>
      <c r="AC457" s="413"/>
      <c r="AD457" s="413"/>
      <c r="AE457" s="413"/>
      <c r="AF457" s="413"/>
      <c r="AG457" s="413"/>
    </row>
    <row r="458" spans="1:33" ht="11.25" customHeight="1">
      <c r="A458" s="413"/>
      <c r="B458" s="413"/>
      <c r="C458" s="413"/>
      <c r="D458" s="413"/>
      <c r="E458" s="413"/>
      <c r="F458" s="413"/>
      <c r="G458" s="413"/>
      <c r="H458" s="413"/>
      <c r="I458" s="413"/>
      <c r="J458" s="413"/>
      <c r="K458" s="413"/>
      <c r="L458" s="413"/>
      <c r="M458" s="413"/>
      <c r="N458" s="413"/>
      <c r="O458" s="413"/>
      <c r="P458" s="413"/>
      <c r="Q458" s="413"/>
      <c r="R458" s="413"/>
      <c r="S458" s="413"/>
      <c r="T458" s="413"/>
      <c r="U458" s="413"/>
      <c r="V458" s="413"/>
      <c r="W458" s="413"/>
      <c r="X458" s="413"/>
      <c r="Y458" s="413"/>
      <c r="Z458" s="413"/>
      <c r="AA458" s="413"/>
      <c r="AB458" s="413"/>
      <c r="AC458" s="413"/>
      <c r="AD458" s="413"/>
      <c r="AE458" s="413"/>
      <c r="AF458" s="413"/>
      <c r="AG458" s="413"/>
    </row>
    <row r="459" spans="1:33" ht="11.25" customHeight="1">
      <c r="A459" s="413"/>
      <c r="B459" s="413"/>
      <c r="C459" s="413"/>
      <c r="D459" s="413"/>
      <c r="E459" s="413"/>
      <c r="F459" s="413"/>
      <c r="G459" s="413"/>
      <c r="H459" s="413"/>
      <c r="I459" s="413"/>
      <c r="J459" s="413"/>
      <c r="K459" s="413"/>
      <c r="L459" s="413"/>
      <c r="M459" s="413"/>
      <c r="N459" s="413"/>
      <c r="O459" s="413"/>
      <c r="P459" s="413"/>
      <c r="Q459" s="413"/>
      <c r="R459" s="413"/>
      <c r="S459" s="413"/>
      <c r="T459" s="413"/>
      <c r="U459" s="413"/>
      <c r="V459" s="413"/>
      <c r="W459" s="413"/>
      <c r="X459" s="413"/>
      <c r="Y459" s="413"/>
      <c r="Z459" s="413"/>
      <c r="AA459" s="413"/>
      <c r="AB459" s="413"/>
      <c r="AC459" s="413"/>
      <c r="AD459" s="413"/>
      <c r="AE459" s="413"/>
      <c r="AF459" s="413"/>
      <c r="AG459" s="413"/>
    </row>
    <row r="460" spans="1:33" ht="11.25" customHeight="1">
      <c r="A460" s="413"/>
      <c r="B460" s="413"/>
      <c r="C460" s="413"/>
      <c r="D460" s="413"/>
      <c r="E460" s="413"/>
      <c r="F460" s="413"/>
      <c r="G460" s="413"/>
      <c r="H460" s="413"/>
      <c r="I460" s="413"/>
      <c r="J460" s="413"/>
      <c r="K460" s="413"/>
      <c r="L460" s="413"/>
      <c r="M460" s="413"/>
      <c r="N460" s="413"/>
      <c r="O460" s="413"/>
      <c r="P460" s="413"/>
      <c r="Q460" s="413"/>
      <c r="R460" s="413"/>
      <c r="S460" s="413"/>
      <c r="T460" s="413"/>
      <c r="U460" s="413"/>
      <c r="V460" s="413"/>
      <c r="W460" s="413"/>
      <c r="X460" s="413"/>
      <c r="Y460" s="413"/>
      <c r="Z460" s="413"/>
      <c r="AA460" s="413"/>
      <c r="AB460" s="413"/>
      <c r="AC460" s="413"/>
      <c r="AD460" s="413"/>
      <c r="AE460" s="413"/>
      <c r="AF460" s="413"/>
      <c r="AG460" s="413"/>
    </row>
    <row r="461" spans="1:33" ht="11.25" customHeight="1">
      <c r="A461" s="413"/>
      <c r="B461" s="413"/>
      <c r="C461" s="413"/>
      <c r="D461" s="413"/>
      <c r="E461" s="413"/>
      <c r="F461" s="413"/>
      <c r="G461" s="413"/>
      <c r="H461" s="413"/>
      <c r="I461" s="413"/>
      <c r="J461" s="413"/>
      <c r="K461" s="413"/>
      <c r="L461" s="413"/>
      <c r="M461" s="413"/>
      <c r="N461" s="413"/>
      <c r="O461" s="413"/>
      <c r="P461" s="413"/>
      <c r="Q461" s="413"/>
      <c r="R461" s="413"/>
      <c r="S461" s="413"/>
      <c r="T461" s="413"/>
      <c r="U461" s="413"/>
      <c r="V461" s="413"/>
      <c r="W461" s="413"/>
      <c r="X461" s="413"/>
      <c r="Y461" s="413"/>
      <c r="Z461" s="413"/>
      <c r="AA461" s="413"/>
      <c r="AB461" s="413"/>
      <c r="AC461" s="413"/>
      <c r="AD461" s="413"/>
      <c r="AE461" s="413"/>
      <c r="AF461" s="413"/>
      <c r="AG461" s="413"/>
    </row>
    <row r="462" spans="1:33" ht="11.25" customHeight="1">
      <c r="A462" s="413"/>
      <c r="B462" s="413"/>
      <c r="C462" s="413"/>
      <c r="D462" s="413"/>
      <c r="E462" s="413"/>
      <c r="F462" s="413"/>
      <c r="G462" s="413"/>
      <c r="H462" s="413"/>
      <c r="I462" s="413"/>
      <c r="J462" s="413"/>
      <c r="K462" s="413"/>
      <c r="L462" s="413"/>
      <c r="M462" s="413"/>
      <c r="N462" s="413"/>
      <c r="O462" s="413"/>
      <c r="P462" s="413"/>
      <c r="Q462" s="413"/>
      <c r="R462" s="413"/>
      <c r="S462" s="413"/>
      <c r="T462" s="413"/>
      <c r="U462" s="413"/>
      <c r="V462" s="413"/>
      <c r="W462" s="413"/>
      <c r="X462" s="413"/>
      <c r="Y462" s="413"/>
      <c r="Z462" s="413"/>
      <c r="AA462" s="413"/>
      <c r="AB462" s="413"/>
      <c r="AC462" s="413"/>
      <c r="AD462" s="413"/>
      <c r="AE462" s="413"/>
      <c r="AF462" s="413"/>
      <c r="AG462" s="413"/>
    </row>
    <row r="463" spans="1:33" ht="11.25" customHeight="1">
      <c r="A463" s="413"/>
      <c r="B463" s="413"/>
      <c r="C463" s="413"/>
      <c r="D463" s="413"/>
      <c r="E463" s="413"/>
      <c r="F463" s="413"/>
      <c r="G463" s="413"/>
      <c r="H463" s="413"/>
      <c r="I463" s="413"/>
      <c r="J463" s="413"/>
      <c r="K463" s="413"/>
      <c r="L463" s="413"/>
      <c r="M463" s="413"/>
      <c r="N463" s="413"/>
      <c r="O463" s="413"/>
      <c r="P463" s="413"/>
      <c r="Q463" s="413"/>
      <c r="R463" s="413"/>
      <c r="S463" s="413"/>
      <c r="T463" s="413"/>
      <c r="U463" s="413"/>
      <c r="V463" s="413"/>
      <c r="W463" s="413"/>
      <c r="X463" s="413"/>
      <c r="Y463" s="413"/>
      <c r="Z463" s="413"/>
      <c r="AA463" s="413"/>
      <c r="AB463" s="413"/>
      <c r="AC463" s="413"/>
      <c r="AD463" s="413"/>
      <c r="AE463" s="413"/>
      <c r="AF463" s="413"/>
      <c r="AG463" s="413"/>
    </row>
    <row r="464" spans="1:33" ht="11.25" customHeight="1">
      <c r="A464" s="413"/>
      <c r="B464" s="413"/>
      <c r="C464" s="413"/>
      <c r="D464" s="413"/>
      <c r="E464" s="413"/>
      <c r="F464" s="413"/>
      <c r="G464" s="413"/>
      <c r="H464" s="413"/>
      <c r="I464" s="413"/>
      <c r="J464" s="413"/>
      <c r="K464" s="413"/>
      <c r="L464" s="413"/>
      <c r="M464" s="413"/>
      <c r="N464" s="413"/>
      <c r="O464" s="413"/>
      <c r="P464" s="413"/>
      <c r="Q464" s="413"/>
      <c r="R464" s="413"/>
      <c r="S464" s="413"/>
      <c r="T464" s="413"/>
      <c r="U464" s="413"/>
      <c r="V464" s="413"/>
      <c r="W464" s="413"/>
      <c r="X464" s="413"/>
      <c r="Y464" s="413"/>
      <c r="Z464" s="413"/>
      <c r="AA464" s="413"/>
      <c r="AB464" s="413"/>
      <c r="AC464" s="413"/>
      <c r="AD464" s="413"/>
      <c r="AE464" s="413"/>
      <c r="AF464" s="413"/>
      <c r="AG464" s="413"/>
    </row>
    <row r="465" spans="1:33" ht="11.25" customHeight="1">
      <c r="A465" s="413"/>
      <c r="B465" s="413"/>
      <c r="C465" s="413"/>
      <c r="D465" s="413"/>
      <c r="E465" s="413"/>
      <c r="F465" s="413"/>
      <c r="G465" s="413"/>
      <c r="H465" s="413"/>
      <c r="I465" s="413"/>
      <c r="J465" s="413"/>
      <c r="K465" s="413"/>
      <c r="L465" s="413"/>
      <c r="M465" s="413"/>
      <c r="N465" s="413"/>
      <c r="O465" s="413"/>
      <c r="P465" s="413"/>
      <c r="Q465" s="413"/>
      <c r="R465" s="413"/>
      <c r="S465" s="413"/>
      <c r="T465" s="413"/>
      <c r="U465" s="413"/>
      <c r="V465" s="413"/>
      <c r="W465" s="413"/>
      <c r="X465" s="413"/>
      <c r="Y465" s="413"/>
      <c r="Z465" s="413"/>
      <c r="AA465" s="413"/>
      <c r="AB465" s="413"/>
      <c r="AC465" s="413"/>
      <c r="AD465" s="413"/>
      <c r="AE465" s="413"/>
      <c r="AF465" s="413"/>
      <c r="AG465" s="413"/>
    </row>
    <row r="466" spans="1:33" ht="11.25" customHeight="1">
      <c r="A466" s="413"/>
      <c r="B466" s="413"/>
      <c r="C466" s="413"/>
      <c r="D466" s="413"/>
      <c r="E466" s="413"/>
      <c r="F466" s="413"/>
      <c r="G466" s="413"/>
      <c r="H466" s="413"/>
      <c r="I466" s="413"/>
      <c r="J466" s="413"/>
      <c r="K466" s="413"/>
      <c r="L466" s="413"/>
      <c r="M466" s="413"/>
      <c r="N466" s="413"/>
      <c r="O466" s="413"/>
      <c r="P466" s="413"/>
      <c r="Q466" s="413"/>
      <c r="R466" s="413"/>
      <c r="S466" s="413"/>
      <c r="T466" s="413"/>
      <c r="U466" s="413"/>
      <c r="V466" s="413"/>
      <c r="W466" s="413"/>
      <c r="X466" s="413"/>
      <c r="Y466" s="413"/>
      <c r="Z466" s="413"/>
      <c r="AA466" s="413"/>
      <c r="AB466" s="413"/>
      <c r="AC466" s="413"/>
      <c r="AD466" s="413"/>
      <c r="AE466" s="413"/>
      <c r="AF466" s="413"/>
      <c r="AG466" s="413"/>
    </row>
    <row r="467" spans="1:33" ht="11.25" customHeight="1">
      <c r="A467" s="413"/>
      <c r="B467" s="413"/>
      <c r="C467" s="413"/>
      <c r="D467" s="413"/>
      <c r="E467" s="413"/>
      <c r="F467" s="413"/>
      <c r="G467" s="413"/>
      <c r="H467" s="413"/>
      <c r="I467" s="413"/>
      <c r="J467" s="413"/>
      <c r="K467" s="413"/>
      <c r="L467" s="413"/>
      <c r="M467" s="413"/>
      <c r="N467" s="413"/>
      <c r="O467" s="413"/>
      <c r="P467" s="413"/>
      <c r="Q467" s="413"/>
      <c r="R467" s="413"/>
      <c r="S467" s="413"/>
      <c r="T467" s="413"/>
      <c r="U467" s="413"/>
      <c r="V467" s="413"/>
      <c r="W467" s="413"/>
      <c r="X467" s="413"/>
      <c r="Y467" s="413"/>
      <c r="Z467" s="413"/>
      <c r="AA467" s="413"/>
      <c r="AB467" s="413"/>
      <c r="AC467" s="413"/>
      <c r="AD467" s="413"/>
      <c r="AE467" s="413"/>
      <c r="AF467" s="413"/>
      <c r="AG467" s="413"/>
    </row>
    <row r="468" spans="1:33" ht="11.25" customHeight="1">
      <c r="A468" s="413"/>
      <c r="B468" s="413"/>
      <c r="C468" s="413"/>
      <c r="D468" s="413"/>
      <c r="E468" s="413"/>
      <c r="F468" s="413"/>
      <c r="G468" s="413"/>
      <c r="H468" s="413"/>
      <c r="I468" s="413"/>
      <c r="J468" s="413"/>
      <c r="K468" s="413"/>
      <c r="L468" s="413"/>
      <c r="M468" s="413"/>
      <c r="N468" s="413"/>
      <c r="O468" s="413"/>
      <c r="P468" s="413"/>
      <c r="Q468" s="413"/>
      <c r="R468" s="413"/>
      <c r="S468" s="413"/>
      <c r="T468" s="413"/>
      <c r="U468" s="413"/>
      <c r="V468" s="413"/>
      <c r="W468" s="413"/>
      <c r="X468" s="413"/>
      <c r="Y468" s="413"/>
      <c r="Z468" s="413"/>
      <c r="AA468" s="413"/>
      <c r="AB468" s="413"/>
      <c r="AC468" s="413"/>
      <c r="AD468" s="413"/>
      <c r="AE468" s="413"/>
      <c r="AF468" s="413"/>
      <c r="AG468" s="413"/>
    </row>
    <row r="469" spans="1:33" ht="11.25" customHeight="1">
      <c r="A469" s="413"/>
      <c r="B469" s="413"/>
      <c r="C469" s="413"/>
      <c r="D469" s="413"/>
      <c r="E469" s="413"/>
      <c r="F469" s="413"/>
      <c r="G469" s="413"/>
      <c r="H469" s="413"/>
      <c r="I469" s="413"/>
      <c r="J469" s="413"/>
      <c r="K469" s="413"/>
      <c r="L469" s="413"/>
      <c r="M469" s="413"/>
      <c r="N469" s="413"/>
      <c r="O469" s="413"/>
      <c r="P469" s="413"/>
      <c r="Q469" s="413"/>
      <c r="R469" s="413"/>
      <c r="S469" s="413"/>
      <c r="T469" s="413"/>
      <c r="U469" s="413"/>
      <c r="V469" s="413"/>
      <c r="W469" s="413"/>
      <c r="X469" s="413"/>
      <c r="Y469" s="413"/>
      <c r="Z469" s="413"/>
      <c r="AA469" s="413"/>
      <c r="AB469" s="413"/>
      <c r="AC469" s="413"/>
      <c r="AD469" s="413"/>
      <c r="AE469" s="413"/>
      <c r="AF469" s="413"/>
      <c r="AG469" s="413"/>
    </row>
    <row r="470" spans="1:33" ht="11.25" customHeight="1">
      <c r="A470" s="413"/>
      <c r="B470" s="413"/>
      <c r="C470" s="413"/>
      <c r="D470" s="413"/>
      <c r="E470" s="413"/>
      <c r="F470" s="413"/>
      <c r="G470" s="413"/>
      <c r="H470" s="413"/>
      <c r="I470" s="413"/>
      <c r="J470" s="413"/>
      <c r="K470" s="413"/>
      <c r="L470" s="413"/>
      <c r="M470" s="413"/>
      <c r="N470" s="413"/>
      <c r="O470" s="413"/>
      <c r="P470" s="413"/>
      <c r="Q470" s="413"/>
      <c r="R470" s="413"/>
      <c r="S470" s="413"/>
      <c r="T470" s="413"/>
      <c r="U470" s="413"/>
      <c r="V470" s="413"/>
      <c r="W470" s="413"/>
      <c r="X470" s="413"/>
      <c r="Y470" s="413"/>
      <c r="Z470" s="413"/>
      <c r="AA470" s="413"/>
      <c r="AB470" s="413"/>
      <c r="AC470" s="413"/>
      <c r="AD470" s="413"/>
      <c r="AE470" s="413"/>
      <c r="AF470" s="413"/>
      <c r="AG470" s="413"/>
    </row>
    <row r="471" spans="1:33" ht="11.25" customHeight="1">
      <c r="A471" s="413"/>
      <c r="B471" s="413"/>
      <c r="C471" s="413"/>
      <c r="D471" s="413"/>
      <c r="E471" s="413"/>
      <c r="F471" s="413"/>
      <c r="G471" s="413"/>
      <c r="H471" s="413"/>
      <c r="I471" s="413"/>
      <c r="J471" s="413"/>
      <c r="K471" s="413"/>
      <c r="L471" s="413"/>
      <c r="M471" s="413"/>
      <c r="N471" s="413"/>
      <c r="O471" s="413"/>
      <c r="P471" s="413"/>
      <c r="Q471" s="413"/>
      <c r="R471" s="413"/>
      <c r="S471" s="413"/>
      <c r="T471" s="413"/>
      <c r="U471" s="413"/>
      <c r="V471" s="413"/>
      <c r="W471" s="413"/>
      <c r="X471" s="413"/>
      <c r="Y471" s="413"/>
      <c r="Z471" s="413"/>
      <c r="AA471" s="413"/>
      <c r="AB471" s="413"/>
      <c r="AC471" s="413"/>
      <c r="AD471" s="413"/>
      <c r="AE471" s="413"/>
      <c r="AF471" s="413"/>
      <c r="AG471" s="413"/>
    </row>
    <row r="472" spans="1:33" ht="11.25" customHeight="1">
      <c r="A472" s="413"/>
      <c r="B472" s="413"/>
      <c r="C472" s="413"/>
      <c r="D472" s="413"/>
      <c r="E472" s="413"/>
      <c r="F472" s="413"/>
      <c r="G472" s="413"/>
      <c r="H472" s="413"/>
      <c r="I472" s="413"/>
      <c r="J472" s="413"/>
      <c r="K472" s="413"/>
      <c r="L472" s="413"/>
      <c r="M472" s="413"/>
      <c r="N472" s="413"/>
      <c r="O472" s="413"/>
      <c r="P472" s="413"/>
      <c r="Q472" s="413"/>
      <c r="R472" s="413"/>
      <c r="S472" s="413"/>
      <c r="T472" s="413"/>
      <c r="U472" s="413"/>
      <c r="V472" s="413"/>
      <c r="W472" s="413"/>
      <c r="X472" s="413"/>
      <c r="Y472" s="413"/>
      <c r="Z472" s="413"/>
      <c r="AA472" s="413"/>
      <c r="AB472" s="413"/>
      <c r="AC472" s="413"/>
      <c r="AD472" s="413"/>
      <c r="AE472" s="413"/>
      <c r="AF472" s="413"/>
      <c r="AG472" s="413"/>
    </row>
    <row r="473" spans="1:33" ht="11.25" customHeight="1">
      <c r="A473" s="413"/>
      <c r="B473" s="413"/>
      <c r="C473" s="413"/>
      <c r="D473" s="413"/>
      <c r="E473" s="413"/>
      <c r="F473" s="413"/>
      <c r="G473" s="413"/>
      <c r="H473" s="413"/>
      <c r="I473" s="413"/>
      <c r="J473" s="413"/>
      <c r="K473" s="413"/>
      <c r="L473" s="413"/>
      <c r="M473" s="413"/>
      <c r="N473" s="413"/>
      <c r="O473" s="413"/>
      <c r="P473" s="413"/>
      <c r="Q473" s="413"/>
      <c r="R473" s="413"/>
      <c r="S473" s="413"/>
      <c r="T473" s="413"/>
      <c r="U473" s="413"/>
      <c r="V473" s="413"/>
      <c r="W473" s="413"/>
      <c r="X473" s="413"/>
      <c r="Y473" s="413"/>
      <c r="Z473" s="413"/>
      <c r="AA473" s="413"/>
      <c r="AB473" s="413"/>
      <c r="AC473" s="413"/>
      <c r="AD473" s="413"/>
      <c r="AE473" s="413"/>
      <c r="AF473" s="413"/>
      <c r="AG473" s="413"/>
    </row>
    <row r="474" spans="1:33" ht="11.25" customHeight="1">
      <c r="A474" s="413"/>
      <c r="B474" s="413"/>
      <c r="C474" s="413"/>
      <c r="D474" s="413"/>
      <c r="E474" s="413"/>
      <c r="F474" s="413"/>
      <c r="G474" s="413"/>
      <c r="H474" s="413"/>
      <c r="I474" s="413"/>
      <c r="J474" s="413"/>
      <c r="K474" s="413"/>
      <c r="L474" s="413"/>
      <c r="M474" s="413"/>
      <c r="N474" s="413"/>
      <c r="O474" s="413"/>
      <c r="P474" s="413"/>
      <c r="Q474" s="413"/>
      <c r="R474" s="413"/>
      <c r="S474" s="413"/>
      <c r="T474" s="413"/>
      <c r="U474" s="413"/>
      <c r="V474" s="413"/>
      <c r="W474" s="413"/>
      <c r="X474" s="413"/>
      <c r="Y474" s="413"/>
      <c r="Z474" s="413"/>
      <c r="AA474" s="413"/>
      <c r="AB474" s="413"/>
      <c r="AC474" s="413"/>
      <c r="AD474" s="413"/>
      <c r="AE474" s="413"/>
      <c r="AF474" s="413"/>
      <c r="AG474" s="413"/>
    </row>
    <row r="475" spans="1:33" ht="11.25" customHeight="1">
      <c r="A475" s="413"/>
      <c r="B475" s="413"/>
      <c r="C475" s="413"/>
      <c r="D475" s="413"/>
      <c r="E475" s="413"/>
      <c r="F475" s="413"/>
      <c r="G475" s="413"/>
      <c r="H475" s="413"/>
      <c r="I475" s="413"/>
      <c r="J475" s="413"/>
      <c r="K475" s="413"/>
      <c r="L475" s="413"/>
      <c r="M475" s="413"/>
      <c r="N475" s="413"/>
      <c r="O475" s="413"/>
      <c r="P475" s="413"/>
      <c r="Q475" s="413"/>
      <c r="R475" s="413"/>
      <c r="S475" s="413"/>
      <c r="T475" s="413"/>
      <c r="U475" s="413"/>
      <c r="V475" s="413"/>
      <c r="W475" s="413"/>
      <c r="X475" s="413"/>
      <c r="Y475" s="413"/>
      <c r="Z475" s="413"/>
      <c r="AA475" s="413"/>
      <c r="AB475" s="413"/>
      <c r="AC475" s="413"/>
      <c r="AD475" s="413"/>
      <c r="AE475" s="413"/>
      <c r="AF475" s="413"/>
      <c r="AG475" s="413"/>
    </row>
    <row r="476" spans="1:33" ht="11.25" customHeight="1">
      <c r="A476" s="413"/>
      <c r="B476" s="413"/>
      <c r="C476" s="413"/>
      <c r="D476" s="413"/>
      <c r="E476" s="413"/>
      <c r="F476" s="413"/>
      <c r="G476" s="413"/>
      <c r="H476" s="413"/>
      <c r="I476" s="413"/>
      <c r="J476" s="413"/>
      <c r="K476" s="413"/>
      <c r="L476" s="413"/>
      <c r="M476" s="413"/>
      <c r="N476" s="413"/>
      <c r="O476" s="413"/>
      <c r="P476" s="413"/>
      <c r="Q476" s="413"/>
      <c r="R476" s="413"/>
      <c r="S476" s="413"/>
      <c r="T476" s="413"/>
      <c r="U476" s="413"/>
      <c r="V476" s="413"/>
      <c r="W476" s="413"/>
      <c r="X476" s="413"/>
      <c r="Y476" s="413"/>
      <c r="Z476" s="413"/>
      <c r="AA476" s="413"/>
      <c r="AB476" s="413"/>
      <c r="AC476" s="413"/>
      <c r="AD476" s="413"/>
      <c r="AE476" s="413"/>
      <c r="AF476" s="413"/>
      <c r="AG476" s="413"/>
    </row>
    <row r="477" spans="1:33" ht="11.25" customHeight="1">
      <c r="A477" s="413"/>
      <c r="B477" s="413"/>
      <c r="C477" s="413"/>
      <c r="D477" s="413"/>
      <c r="E477" s="413"/>
      <c r="F477" s="413"/>
      <c r="G477" s="413"/>
      <c r="H477" s="413"/>
      <c r="I477" s="413"/>
      <c r="J477" s="413"/>
      <c r="K477" s="413"/>
      <c r="L477" s="413"/>
      <c r="M477" s="413"/>
      <c r="N477" s="413"/>
      <c r="O477" s="413"/>
      <c r="P477" s="413"/>
      <c r="Q477" s="413"/>
      <c r="R477" s="413"/>
      <c r="S477" s="413"/>
      <c r="T477" s="413"/>
      <c r="U477" s="413"/>
      <c r="V477" s="413"/>
      <c r="W477" s="413"/>
      <c r="X477" s="413"/>
      <c r="Y477" s="413"/>
      <c r="Z477" s="413"/>
      <c r="AA477" s="413"/>
      <c r="AB477" s="413"/>
      <c r="AC477" s="413"/>
      <c r="AD477" s="413"/>
      <c r="AE477" s="413"/>
      <c r="AF477" s="413"/>
      <c r="AG477" s="413"/>
    </row>
    <row r="478" spans="1:33" ht="11.25" customHeight="1">
      <c r="A478" s="413"/>
      <c r="B478" s="413"/>
      <c r="C478" s="413"/>
      <c r="D478" s="413"/>
      <c r="E478" s="413"/>
      <c r="F478" s="413"/>
      <c r="G478" s="413"/>
      <c r="H478" s="413"/>
      <c r="I478" s="413"/>
      <c r="J478" s="413"/>
      <c r="K478" s="413"/>
      <c r="L478" s="413"/>
      <c r="M478" s="413"/>
      <c r="N478" s="413"/>
      <c r="O478" s="413"/>
      <c r="P478" s="413"/>
      <c r="Q478" s="413"/>
      <c r="R478" s="413"/>
      <c r="S478" s="413"/>
      <c r="T478" s="413"/>
      <c r="U478" s="413"/>
      <c r="V478" s="413"/>
      <c r="W478" s="413"/>
      <c r="X478" s="413"/>
      <c r="Y478" s="413"/>
      <c r="Z478" s="413"/>
      <c r="AA478" s="413"/>
      <c r="AB478" s="413"/>
      <c r="AC478" s="413"/>
      <c r="AD478" s="413"/>
      <c r="AE478" s="413"/>
      <c r="AF478" s="413"/>
      <c r="AG478" s="413"/>
    </row>
    <row r="479" spans="1:33" ht="11.25" customHeight="1">
      <c r="A479" s="413"/>
      <c r="B479" s="413"/>
      <c r="C479" s="413"/>
      <c r="D479" s="413"/>
      <c r="E479" s="413"/>
      <c r="F479" s="413"/>
      <c r="G479" s="413"/>
      <c r="H479" s="413"/>
      <c r="I479" s="413"/>
      <c r="J479" s="413"/>
      <c r="K479" s="413"/>
      <c r="L479" s="413"/>
      <c r="M479" s="413"/>
      <c r="N479" s="413"/>
      <c r="O479" s="413"/>
      <c r="P479" s="413"/>
      <c r="Q479" s="413"/>
      <c r="R479" s="413"/>
      <c r="S479" s="413"/>
      <c r="T479" s="413"/>
      <c r="U479" s="413"/>
      <c r="V479" s="413"/>
      <c r="W479" s="413"/>
      <c r="X479" s="413"/>
      <c r="Y479" s="413"/>
      <c r="Z479" s="413"/>
      <c r="AA479" s="413"/>
      <c r="AB479" s="413"/>
      <c r="AC479" s="413"/>
      <c r="AD479" s="413"/>
      <c r="AE479" s="413"/>
      <c r="AF479" s="413"/>
      <c r="AG479" s="413"/>
    </row>
    <row r="480" spans="1:33" ht="11.25" customHeight="1">
      <c r="A480" s="413"/>
      <c r="B480" s="413"/>
      <c r="C480" s="413"/>
      <c r="D480" s="413"/>
      <c r="E480" s="413"/>
      <c r="F480" s="413"/>
      <c r="G480" s="413"/>
      <c r="H480" s="413"/>
      <c r="I480" s="413"/>
      <c r="J480" s="413"/>
      <c r="K480" s="413"/>
      <c r="L480" s="413"/>
      <c r="M480" s="413"/>
      <c r="N480" s="413"/>
      <c r="O480" s="413"/>
      <c r="P480" s="413"/>
      <c r="Q480" s="413"/>
      <c r="R480" s="413"/>
      <c r="S480" s="413"/>
      <c r="T480" s="413"/>
      <c r="U480" s="413"/>
      <c r="V480" s="413"/>
      <c r="W480" s="413"/>
      <c r="X480" s="413"/>
      <c r="Y480" s="413"/>
      <c r="Z480" s="413"/>
      <c r="AA480" s="413"/>
      <c r="AB480" s="413"/>
      <c r="AC480" s="413"/>
      <c r="AD480" s="413"/>
      <c r="AE480" s="413"/>
      <c r="AF480" s="413"/>
      <c r="AG480" s="413"/>
    </row>
    <row r="481" spans="1:33" ht="11.25" customHeight="1">
      <c r="A481" s="413"/>
      <c r="B481" s="413"/>
      <c r="C481" s="413"/>
      <c r="D481" s="413"/>
      <c r="E481" s="413"/>
      <c r="F481" s="413"/>
      <c r="G481" s="413"/>
      <c r="H481" s="413"/>
      <c r="I481" s="413"/>
      <c r="J481" s="413"/>
      <c r="K481" s="413"/>
      <c r="L481" s="413"/>
      <c r="M481" s="413"/>
      <c r="N481" s="413"/>
      <c r="O481" s="413"/>
      <c r="P481" s="413"/>
      <c r="Q481" s="413"/>
      <c r="R481" s="413"/>
      <c r="S481" s="413"/>
      <c r="T481" s="413"/>
      <c r="U481" s="413"/>
      <c r="V481" s="413"/>
      <c r="W481" s="413"/>
      <c r="X481" s="413"/>
      <c r="Y481" s="413"/>
      <c r="Z481" s="413"/>
      <c r="AA481" s="413"/>
      <c r="AB481" s="413"/>
      <c r="AC481" s="413"/>
      <c r="AD481" s="413"/>
      <c r="AE481" s="413"/>
      <c r="AF481" s="413"/>
      <c r="AG481" s="413"/>
    </row>
    <row r="482" spans="1:33" ht="11.25" customHeight="1">
      <c r="A482" s="413"/>
      <c r="B482" s="413"/>
      <c r="C482" s="413"/>
      <c r="D482" s="413"/>
      <c r="E482" s="413"/>
      <c r="F482" s="413"/>
      <c r="G482" s="413"/>
      <c r="H482" s="413"/>
      <c r="I482" s="413"/>
      <c r="J482" s="413"/>
      <c r="K482" s="413"/>
      <c r="L482" s="413"/>
      <c r="M482" s="413"/>
      <c r="N482" s="413"/>
      <c r="O482" s="413"/>
      <c r="P482" s="413"/>
      <c r="Q482" s="413"/>
      <c r="R482" s="413"/>
      <c r="S482" s="413"/>
      <c r="T482" s="413"/>
      <c r="U482" s="413"/>
      <c r="V482" s="413"/>
      <c r="W482" s="413"/>
      <c r="X482" s="413"/>
      <c r="Y482" s="413"/>
      <c r="Z482" s="413"/>
      <c r="AA482" s="413"/>
      <c r="AB482" s="413"/>
      <c r="AC482" s="413"/>
      <c r="AD482" s="413"/>
      <c r="AE482" s="413"/>
      <c r="AF482" s="413"/>
      <c r="AG482" s="413"/>
    </row>
    <row r="483" spans="1:33" ht="11.25" customHeight="1">
      <c r="A483" s="413"/>
      <c r="B483" s="413"/>
      <c r="C483" s="413"/>
      <c r="D483" s="413"/>
      <c r="E483" s="413"/>
      <c r="F483" s="413"/>
      <c r="G483" s="413"/>
      <c r="H483" s="413"/>
      <c r="I483" s="413"/>
      <c r="J483" s="413"/>
      <c r="K483" s="413"/>
      <c r="L483" s="413"/>
      <c r="M483" s="413"/>
      <c r="N483" s="413"/>
      <c r="O483" s="413"/>
      <c r="P483" s="413"/>
      <c r="Q483" s="413"/>
      <c r="R483" s="413"/>
      <c r="S483" s="413"/>
      <c r="T483" s="413"/>
      <c r="U483" s="413"/>
      <c r="V483" s="413"/>
      <c r="W483" s="413"/>
      <c r="X483" s="413"/>
      <c r="Y483" s="413"/>
      <c r="Z483" s="413"/>
      <c r="AA483" s="413"/>
      <c r="AB483" s="413"/>
      <c r="AC483" s="413"/>
      <c r="AD483" s="413"/>
      <c r="AE483" s="413"/>
      <c r="AF483" s="413"/>
      <c r="AG483" s="413"/>
    </row>
    <row r="484" spans="1:33" ht="11.25" customHeight="1">
      <c r="A484" s="413"/>
      <c r="B484" s="413"/>
      <c r="C484" s="413"/>
      <c r="D484" s="413"/>
      <c r="E484" s="413"/>
      <c r="F484" s="413"/>
      <c r="G484" s="413"/>
      <c r="H484" s="413"/>
      <c r="I484" s="413"/>
      <c r="J484" s="413"/>
      <c r="K484" s="413"/>
      <c r="L484" s="413"/>
      <c r="M484" s="413"/>
      <c r="N484" s="413"/>
      <c r="O484" s="413"/>
      <c r="P484" s="413"/>
      <c r="Q484" s="413"/>
      <c r="R484" s="413"/>
      <c r="S484" s="413"/>
      <c r="T484" s="413"/>
      <c r="U484" s="413"/>
      <c r="V484" s="413"/>
      <c r="W484" s="413"/>
      <c r="X484" s="413"/>
      <c r="Y484" s="413"/>
      <c r="Z484" s="413"/>
      <c r="AA484" s="413"/>
      <c r="AB484" s="413"/>
      <c r="AC484" s="413"/>
      <c r="AD484" s="413"/>
      <c r="AE484" s="413"/>
      <c r="AF484" s="413"/>
      <c r="AG484" s="413"/>
    </row>
    <row r="485" spans="1:33" ht="11.25" customHeight="1">
      <c r="A485" s="413"/>
      <c r="B485" s="413"/>
      <c r="C485" s="413"/>
      <c r="D485" s="413"/>
      <c r="E485" s="413"/>
      <c r="F485" s="413"/>
      <c r="G485" s="413"/>
      <c r="H485" s="413"/>
      <c r="I485" s="413"/>
      <c r="J485" s="413"/>
      <c r="K485" s="413"/>
      <c r="L485" s="413"/>
      <c r="M485" s="413"/>
      <c r="N485" s="413"/>
      <c r="O485" s="413"/>
      <c r="P485" s="413"/>
      <c r="Q485" s="413"/>
      <c r="R485" s="413"/>
      <c r="S485" s="413"/>
      <c r="T485" s="413"/>
      <c r="U485" s="413"/>
      <c r="V485" s="413"/>
      <c r="W485" s="413"/>
      <c r="X485" s="413"/>
      <c r="Y485" s="413"/>
      <c r="Z485" s="413"/>
      <c r="AA485" s="413"/>
      <c r="AB485" s="413"/>
      <c r="AC485" s="413"/>
      <c r="AD485" s="413"/>
      <c r="AE485" s="413"/>
      <c r="AF485" s="413"/>
      <c r="AG485" s="413"/>
    </row>
    <row r="486" spans="1:33" ht="11.25" customHeight="1">
      <c r="A486" s="413"/>
      <c r="B486" s="413"/>
      <c r="C486" s="413"/>
      <c r="D486" s="413"/>
      <c r="E486" s="413"/>
      <c r="F486" s="413"/>
      <c r="G486" s="413"/>
      <c r="H486" s="413"/>
      <c r="I486" s="413"/>
      <c r="J486" s="413"/>
      <c r="K486" s="413"/>
      <c r="L486" s="413"/>
      <c r="M486" s="413"/>
      <c r="N486" s="413"/>
      <c r="O486" s="413"/>
      <c r="P486" s="413"/>
      <c r="Q486" s="413"/>
      <c r="R486" s="413"/>
      <c r="S486" s="413"/>
      <c r="T486" s="413"/>
      <c r="U486" s="413"/>
      <c r="V486" s="413"/>
      <c r="W486" s="413"/>
      <c r="X486" s="413"/>
      <c r="Y486" s="413"/>
      <c r="Z486" s="413"/>
      <c r="AA486" s="413"/>
      <c r="AB486" s="413"/>
      <c r="AC486" s="413"/>
      <c r="AD486" s="413"/>
      <c r="AE486" s="413"/>
      <c r="AF486" s="413"/>
      <c r="AG486" s="413"/>
    </row>
    <row r="487" spans="1:33" ht="11.25" customHeight="1">
      <c r="A487" s="413"/>
      <c r="B487" s="413"/>
      <c r="C487" s="413"/>
      <c r="D487" s="413"/>
      <c r="E487" s="413"/>
      <c r="F487" s="413"/>
      <c r="G487" s="413"/>
      <c r="H487" s="413"/>
      <c r="I487" s="413"/>
      <c r="J487" s="413"/>
      <c r="K487" s="413"/>
      <c r="L487" s="413"/>
      <c r="M487" s="413"/>
      <c r="N487" s="413"/>
      <c r="O487" s="413"/>
      <c r="P487" s="413"/>
      <c r="Q487" s="413"/>
      <c r="R487" s="413"/>
      <c r="S487" s="413"/>
      <c r="T487" s="413"/>
      <c r="U487" s="413"/>
      <c r="V487" s="413"/>
      <c r="W487" s="413"/>
      <c r="X487" s="413"/>
      <c r="Y487" s="413"/>
      <c r="Z487" s="413"/>
      <c r="AA487" s="413"/>
      <c r="AB487" s="413"/>
      <c r="AC487" s="413"/>
      <c r="AD487" s="413"/>
      <c r="AE487" s="413"/>
      <c r="AF487" s="413"/>
      <c r="AG487" s="413"/>
    </row>
    <row r="488" spans="1:33" ht="11.25" customHeight="1">
      <c r="A488" s="413"/>
      <c r="B488" s="413"/>
      <c r="C488" s="413"/>
      <c r="D488" s="413"/>
      <c r="E488" s="413"/>
      <c r="F488" s="413"/>
      <c r="G488" s="413"/>
      <c r="H488" s="413"/>
      <c r="I488" s="413"/>
      <c r="J488" s="413"/>
      <c r="K488" s="413"/>
      <c r="L488" s="413"/>
      <c r="M488" s="413"/>
      <c r="N488" s="413"/>
      <c r="O488" s="413"/>
      <c r="P488" s="413"/>
      <c r="Q488" s="413"/>
      <c r="R488" s="413"/>
      <c r="S488" s="413"/>
      <c r="T488" s="413"/>
      <c r="U488" s="413"/>
      <c r="V488" s="413"/>
      <c r="W488" s="413"/>
      <c r="X488" s="413"/>
      <c r="Y488" s="413"/>
      <c r="Z488" s="413"/>
      <c r="AA488" s="413"/>
      <c r="AB488" s="413"/>
      <c r="AC488" s="413"/>
      <c r="AD488" s="413"/>
      <c r="AE488" s="413"/>
      <c r="AF488" s="413"/>
      <c r="AG488" s="413"/>
    </row>
    <row r="489" spans="1:33" ht="11.25" customHeight="1">
      <c r="A489" s="413"/>
      <c r="B489" s="413"/>
      <c r="C489" s="413"/>
      <c r="D489" s="413"/>
      <c r="E489" s="413"/>
      <c r="F489" s="413"/>
      <c r="G489" s="413"/>
      <c r="H489" s="413"/>
      <c r="I489" s="413"/>
      <c r="J489" s="413"/>
      <c r="K489" s="413"/>
      <c r="L489" s="413"/>
      <c r="M489" s="413"/>
      <c r="N489" s="413"/>
      <c r="O489" s="413"/>
      <c r="P489" s="413"/>
      <c r="Q489" s="413"/>
      <c r="R489" s="413"/>
      <c r="S489" s="413"/>
      <c r="T489" s="413"/>
      <c r="U489" s="413"/>
      <c r="V489" s="413"/>
      <c r="W489" s="413"/>
      <c r="X489" s="413"/>
      <c r="Y489" s="413"/>
      <c r="Z489" s="413"/>
      <c r="AA489" s="413"/>
      <c r="AB489" s="413"/>
      <c r="AC489" s="413"/>
      <c r="AD489" s="413"/>
      <c r="AE489" s="413"/>
      <c r="AF489" s="413"/>
      <c r="AG489" s="413"/>
    </row>
    <row r="490" spans="1:33" ht="11.25" customHeight="1">
      <c r="A490" s="413"/>
      <c r="B490" s="413"/>
      <c r="C490" s="413"/>
      <c r="D490" s="413"/>
      <c r="E490" s="413"/>
      <c r="F490" s="413"/>
      <c r="G490" s="413"/>
      <c r="H490" s="413"/>
      <c r="I490" s="413"/>
      <c r="J490" s="413"/>
      <c r="K490" s="413"/>
      <c r="L490" s="413"/>
      <c r="M490" s="413"/>
      <c r="N490" s="413"/>
      <c r="O490" s="413"/>
      <c r="P490" s="413"/>
      <c r="Q490" s="413"/>
      <c r="R490" s="413"/>
      <c r="S490" s="413"/>
      <c r="T490" s="413"/>
      <c r="U490" s="413"/>
      <c r="V490" s="413"/>
      <c r="W490" s="413"/>
      <c r="X490" s="413"/>
      <c r="Y490" s="413"/>
      <c r="Z490" s="413"/>
      <c r="AA490" s="413"/>
      <c r="AB490" s="413"/>
      <c r="AC490" s="413"/>
      <c r="AD490" s="413"/>
      <c r="AE490" s="413"/>
      <c r="AF490" s="413"/>
      <c r="AG490" s="413"/>
    </row>
    <row r="491" spans="1:33" ht="11.25" customHeight="1">
      <c r="A491" s="413"/>
      <c r="B491" s="413"/>
      <c r="C491" s="413"/>
      <c r="D491" s="413"/>
      <c r="E491" s="413"/>
      <c r="F491" s="413"/>
      <c r="G491" s="413"/>
      <c r="H491" s="413"/>
      <c r="I491" s="413"/>
      <c r="J491" s="413"/>
      <c r="K491" s="413"/>
      <c r="L491" s="413"/>
      <c r="M491" s="413"/>
      <c r="N491" s="413"/>
      <c r="O491" s="413"/>
      <c r="P491" s="413"/>
      <c r="Q491" s="413"/>
      <c r="R491" s="413"/>
      <c r="S491" s="413"/>
      <c r="T491" s="413"/>
      <c r="U491" s="413"/>
      <c r="V491" s="413"/>
      <c r="W491" s="413"/>
      <c r="X491" s="413"/>
      <c r="Y491" s="413"/>
      <c r="Z491" s="413"/>
      <c r="AA491" s="413"/>
      <c r="AB491" s="413"/>
      <c r="AC491" s="413"/>
      <c r="AD491" s="413"/>
      <c r="AE491" s="413"/>
      <c r="AF491" s="413"/>
      <c r="AG491" s="413"/>
    </row>
    <row r="492" spans="1:33" ht="11.25" customHeight="1">
      <c r="A492" s="413"/>
      <c r="B492" s="413"/>
      <c r="C492" s="413"/>
      <c r="D492" s="413"/>
      <c r="E492" s="413"/>
      <c r="F492" s="413"/>
      <c r="G492" s="413"/>
      <c r="H492" s="413"/>
      <c r="I492" s="413"/>
      <c r="J492" s="413"/>
      <c r="K492" s="413"/>
      <c r="L492" s="413"/>
      <c r="M492" s="413"/>
      <c r="N492" s="413"/>
      <c r="O492" s="413"/>
      <c r="P492" s="413"/>
      <c r="Q492" s="413"/>
      <c r="R492" s="413"/>
      <c r="S492" s="413"/>
      <c r="T492" s="413"/>
      <c r="U492" s="413"/>
      <c r="V492" s="413"/>
      <c r="W492" s="413"/>
      <c r="X492" s="413"/>
      <c r="Y492" s="413"/>
      <c r="Z492" s="413"/>
      <c r="AA492" s="413"/>
      <c r="AB492" s="413"/>
      <c r="AC492" s="413"/>
      <c r="AD492" s="413"/>
      <c r="AE492" s="413"/>
      <c r="AF492" s="413"/>
      <c r="AG492" s="413"/>
    </row>
    <row r="493" spans="1:33" ht="11.25" customHeight="1">
      <c r="A493" s="413"/>
      <c r="B493" s="413"/>
      <c r="C493" s="413"/>
      <c r="D493" s="413"/>
      <c r="E493" s="413"/>
      <c r="F493" s="413"/>
      <c r="G493" s="413"/>
      <c r="H493" s="413"/>
      <c r="I493" s="413"/>
      <c r="J493" s="413"/>
      <c r="K493" s="413"/>
      <c r="L493" s="413"/>
      <c r="M493" s="413"/>
      <c r="N493" s="413"/>
      <c r="O493" s="413"/>
      <c r="P493" s="413"/>
      <c r="Q493" s="413"/>
      <c r="R493" s="413"/>
      <c r="S493" s="413"/>
      <c r="T493" s="413"/>
      <c r="U493" s="413"/>
      <c r="V493" s="413"/>
      <c r="W493" s="413"/>
      <c r="X493" s="413"/>
      <c r="Y493" s="413"/>
      <c r="Z493" s="413"/>
      <c r="AA493" s="413"/>
      <c r="AB493" s="413"/>
      <c r="AC493" s="413"/>
      <c r="AD493" s="413"/>
      <c r="AE493" s="413"/>
      <c r="AF493" s="413"/>
      <c r="AG493" s="413"/>
    </row>
    <row r="494" spans="1:33" ht="11.25" customHeight="1">
      <c r="A494" s="413"/>
      <c r="B494" s="413"/>
      <c r="C494" s="413"/>
      <c r="D494" s="413"/>
      <c r="E494" s="413"/>
      <c r="F494" s="413"/>
      <c r="G494" s="413"/>
      <c r="H494" s="413"/>
      <c r="I494" s="413"/>
      <c r="J494" s="413"/>
      <c r="K494" s="413"/>
      <c r="L494" s="413"/>
      <c r="M494" s="413"/>
      <c r="N494" s="413"/>
      <c r="O494" s="413"/>
      <c r="P494" s="413"/>
      <c r="Q494" s="413"/>
      <c r="R494" s="413"/>
      <c r="S494" s="413"/>
      <c r="T494" s="413"/>
      <c r="U494" s="413"/>
      <c r="V494" s="413"/>
      <c r="W494" s="413"/>
      <c r="X494" s="413"/>
      <c r="Y494" s="413"/>
      <c r="Z494" s="413"/>
      <c r="AA494" s="413"/>
      <c r="AB494" s="413"/>
      <c r="AC494" s="413"/>
      <c r="AD494" s="413"/>
      <c r="AE494" s="413"/>
      <c r="AF494" s="413"/>
      <c r="AG494" s="413"/>
    </row>
    <row r="495" spans="1:33" ht="11.25" customHeight="1">
      <c r="A495" s="413"/>
      <c r="B495" s="413"/>
      <c r="C495" s="413"/>
      <c r="D495" s="413"/>
      <c r="E495" s="413"/>
      <c r="F495" s="413"/>
      <c r="G495" s="413"/>
      <c r="H495" s="413"/>
      <c r="I495" s="413"/>
      <c r="J495" s="413"/>
      <c r="K495" s="413"/>
      <c r="L495" s="413"/>
      <c r="M495" s="413"/>
      <c r="N495" s="413"/>
      <c r="O495" s="413"/>
      <c r="P495" s="413"/>
      <c r="Q495" s="413"/>
      <c r="R495" s="413"/>
      <c r="S495" s="413"/>
      <c r="T495" s="413"/>
      <c r="U495" s="413"/>
      <c r="V495" s="413"/>
      <c r="W495" s="413"/>
      <c r="X495" s="413"/>
      <c r="Y495" s="413"/>
      <c r="Z495" s="413"/>
      <c r="AA495" s="413"/>
      <c r="AB495" s="413"/>
      <c r="AC495" s="413"/>
      <c r="AD495" s="413"/>
      <c r="AE495" s="413"/>
      <c r="AF495" s="413"/>
      <c r="AG495" s="413"/>
    </row>
    <row r="496" spans="1:33" ht="11.25" customHeight="1">
      <c r="A496" s="413"/>
      <c r="B496" s="413"/>
      <c r="C496" s="413"/>
      <c r="D496" s="413"/>
      <c r="E496" s="413"/>
      <c r="F496" s="413"/>
      <c r="G496" s="413"/>
      <c r="H496" s="413"/>
      <c r="I496" s="413"/>
      <c r="J496" s="413"/>
      <c r="K496" s="413"/>
      <c r="L496" s="413"/>
      <c r="M496" s="413"/>
      <c r="N496" s="413"/>
      <c r="O496" s="413"/>
      <c r="P496" s="413"/>
      <c r="Q496" s="413"/>
      <c r="R496" s="413"/>
      <c r="S496" s="413"/>
      <c r="T496" s="413"/>
      <c r="U496" s="413"/>
      <c r="V496" s="413"/>
      <c r="W496" s="413"/>
      <c r="X496" s="413"/>
      <c r="Y496" s="413"/>
      <c r="Z496" s="413"/>
      <c r="AA496" s="413"/>
      <c r="AB496" s="413"/>
      <c r="AC496" s="413"/>
      <c r="AD496" s="413"/>
      <c r="AE496" s="413"/>
      <c r="AF496" s="413"/>
      <c r="AG496" s="413"/>
    </row>
    <row r="497" spans="1:33" ht="11.25" customHeight="1">
      <c r="A497" s="413"/>
      <c r="B497" s="413"/>
      <c r="C497" s="413"/>
      <c r="D497" s="413"/>
      <c r="E497" s="413"/>
      <c r="F497" s="413"/>
      <c r="G497" s="413"/>
      <c r="H497" s="413"/>
      <c r="I497" s="413"/>
      <c r="J497" s="413"/>
      <c r="K497" s="413"/>
      <c r="L497" s="413"/>
      <c r="M497" s="413"/>
      <c r="N497" s="413"/>
      <c r="O497" s="413"/>
      <c r="P497" s="413"/>
      <c r="Q497" s="413"/>
      <c r="R497" s="413"/>
      <c r="S497" s="413"/>
      <c r="T497" s="413"/>
      <c r="U497" s="413"/>
      <c r="V497" s="413"/>
      <c r="W497" s="413"/>
      <c r="X497" s="413"/>
      <c r="Y497" s="413"/>
      <c r="Z497" s="413"/>
      <c r="AA497" s="413"/>
      <c r="AB497" s="413"/>
      <c r="AC497" s="413"/>
      <c r="AD497" s="413"/>
      <c r="AE497" s="413"/>
      <c r="AF497" s="413"/>
      <c r="AG497" s="413"/>
    </row>
    <row r="498" spans="1:33" ht="11.25" customHeight="1">
      <c r="A498" s="413"/>
      <c r="B498" s="413"/>
      <c r="C498" s="413"/>
      <c r="D498" s="413"/>
      <c r="E498" s="413"/>
      <c r="F498" s="413"/>
      <c r="G498" s="413"/>
      <c r="H498" s="413"/>
      <c r="I498" s="413"/>
      <c r="J498" s="413"/>
      <c r="K498" s="413"/>
      <c r="L498" s="413"/>
      <c r="M498" s="413"/>
      <c r="N498" s="413"/>
      <c r="O498" s="413"/>
      <c r="P498" s="413"/>
      <c r="Q498" s="413"/>
      <c r="R498" s="413"/>
      <c r="S498" s="413"/>
      <c r="T498" s="413"/>
      <c r="U498" s="413"/>
      <c r="V498" s="413"/>
      <c r="W498" s="413"/>
      <c r="X498" s="413"/>
      <c r="Y498" s="413"/>
      <c r="Z498" s="413"/>
      <c r="AA498" s="413"/>
      <c r="AB498" s="413"/>
      <c r="AC498" s="413"/>
      <c r="AD498" s="413"/>
      <c r="AE498" s="413"/>
      <c r="AF498" s="413"/>
      <c r="AG498" s="413"/>
    </row>
    <row r="499" spans="1:33" ht="11.25" customHeight="1">
      <c r="A499" s="413"/>
      <c r="B499" s="413"/>
      <c r="C499" s="413"/>
      <c r="D499" s="413"/>
      <c r="E499" s="413"/>
      <c r="F499" s="413"/>
      <c r="G499" s="413"/>
      <c r="H499" s="413"/>
      <c r="I499" s="413"/>
      <c r="J499" s="413"/>
      <c r="K499" s="413"/>
      <c r="L499" s="413"/>
      <c r="M499" s="413"/>
      <c r="N499" s="413"/>
      <c r="O499" s="413"/>
      <c r="P499" s="413"/>
      <c r="Q499" s="413"/>
      <c r="R499" s="413"/>
      <c r="S499" s="413"/>
      <c r="T499" s="413"/>
      <c r="U499" s="413"/>
      <c r="V499" s="413"/>
      <c r="W499" s="413"/>
      <c r="X499" s="413"/>
      <c r="Y499" s="413"/>
      <c r="Z499" s="413"/>
      <c r="AA499" s="413"/>
      <c r="AB499" s="413"/>
      <c r="AC499" s="413"/>
      <c r="AD499" s="413"/>
      <c r="AE499" s="413"/>
      <c r="AF499" s="413"/>
      <c r="AG499" s="413"/>
    </row>
    <row r="500" spans="1:33" ht="11.25" customHeight="1">
      <c r="A500" s="413"/>
      <c r="B500" s="413"/>
      <c r="C500" s="413"/>
      <c r="D500" s="413"/>
      <c r="E500" s="413"/>
      <c r="F500" s="413"/>
      <c r="G500" s="413"/>
      <c r="H500" s="413"/>
      <c r="I500" s="413"/>
      <c r="J500" s="413"/>
      <c r="K500" s="413"/>
      <c r="L500" s="413"/>
      <c r="M500" s="413"/>
      <c r="N500" s="413"/>
      <c r="O500" s="413"/>
      <c r="P500" s="413"/>
      <c r="Q500" s="413"/>
      <c r="R500" s="413"/>
      <c r="S500" s="413"/>
      <c r="T500" s="413"/>
      <c r="U500" s="413"/>
      <c r="V500" s="413"/>
      <c r="W500" s="413"/>
      <c r="X500" s="413"/>
      <c r="Y500" s="413"/>
      <c r="Z500" s="413"/>
      <c r="AA500" s="413"/>
      <c r="AB500" s="413"/>
      <c r="AC500" s="413"/>
      <c r="AD500" s="413"/>
      <c r="AE500" s="413"/>
      <c r="AF500" s="413"/>
      <c r="AG500" s="413"/>
    </row>
    <row r="501" spans="1:33" ht="11.25" customHeight="1">
      <c r="A501" s="413"/>
      <c r="B501" s="413"/>
      <c r="C501" s="413"/>
      <c r="D501" s="413"/>
      <c r="E501" s="413"/>
      <c r="F501" s="413"/>
      <c r="G501" s="413"/>
      <c r="H501" s="413"/>
      <c r="I501" s="413"/>
      <c r="J501" s="413"/>
      <c r="K501" s="413"/>
      <c r="L501" s="413"/>
      <c r="M501" s="413"/>
      <c r="N501" s="413"/>
      <c r="O501" s="413"/>
      <c r="P501" s="413"/>
      <c r="Q501" s="413"/>
      <c r="R501" s="413"/>
      <c r="S501" s="413"/>
      <c r="T501" s="413"/>
      <c r="U501" s="413"/>
      <c r="V501" s="413"/>
      <c r="W501" s="413"/>
      <c r="X501" s="413"/>
      <c r="Y501" s="413"/>
      <c r="Z501" s="413"/>
      <c r="AA501" s="413"/>
      <c r="AB501" s="413"/>
      <c r="AC501" s="413"/>
      <c r="AD501" s="413"/>
      <c r="AE501" s="413"/>
      <c r="AF501" s="413"/>
      <c r="AG501" s="413"/>
    </row>
    <row r="502" spans="1:33" ht="11.25" customHeight="1">
      <c r="A502" s="413"/>
      <c r="B502" s="413"/>
      <c r="C502" s="413"/>
      <c r="D502" s="413"/>
      <c r="E502" s="413"/>
      <c r="F502" s="413"/>
      <c r="G502" s="413"/>
      <c r="H502" s="413"/>
      <c r="I502" s="413"/>
      <c r="J502" s="413"/>
      <c r="K502" s="413"/>
      <c r="L502" s="413"/>
      <c r="M502" s="413"/>
      <c r="N502" s="413"/>
      <c r="O502" s="413"/>
      <c r="P502" s="413"/>
      <c r="Q502" s="413"/>
      <c r="R502" s="413"/>
      <c r="S502" s="413"/>
      <c r="T502" s="413"/>
      <c r="U502" s="413"/>
      <c r="V502" s="413"/>
      <c r="W502" s="413"/>
      <c r="X502" s="413"/>
      <c r="Y502" s="413"/>
      <c r="Z502" s="413"/>
      <c r="AA502" s="413"/>
      <c r="AB502" s="413"/>
      <c r="AC502" s="413"/>
      <c r="AD502" s="413"/>
      <c r="AE502" s="413"/>
      <c r="AF502" s="413"/>
      <c r="AG502" s="413"/>
    </row>
    <row r="503" spans="1:33" ht="11.25" customHeight="1">
      <c r="A503" s="413"/>
      <c r="B503" s="413"/>
      <c r="C503" s="413"/>
      <c r="D503" s="413"/>
      <c r="E503" s="413"/>
      <c r="F503" s="413"/>
      <c r="G503" s="413"/>
      <c r="H503" s="413"/>
      <c r="I503" s="413"/>
      <c r="J503" s="413"/>
      <c r="K503" s="413"/>
      <c r="L503" s="413"/>
      <c r="M503" s="413"/>
      <c r="N503" s="413"/>
      <c r="O503" s="413"/>
      <c r="P503" s="413"/>
      <c r="Q503" s="413"/>
      <c r="R503" s="413"/>
      <c r="S503" s="413"/>
      <c r="T503" s="413"/>
      <c r="U503" s="413"/>
      <c r="V503" s="413"/>
      <c r="W503" s="413"/>
      <c r="X503" s="413"/>
      <c r="Y503" s="413"/>
      <c r="Z503" s="413"/>
      <c r="AA503" s="413"/>
      <c r="AB503" s="413"/>
      <c r="AC503" s="413"/>
      <c r="AD503" s="413"/>
      <c r="AE503" s="413"/>
      <c r="AF503" s="413"/>
      <c r="AG503" s="413"/>
    </row>
    <row r="504" spans="1:33" ht="11.25" customHeight="1">
      <c r="A504" s="413"/>
      <c r="B504" s="413"/>
      <c r="C504" s="413"/>
      <c r="D504" s="413"/>
      <c r="E504" s="413"/>
      <c r="F504" s="413"/>
      <c r="G504" s="413"/>
      <c r="H504" s="413"/>
      <c r="I504" s="413"/>
      <c r="J504" s="413"/>
      <c r="K504" s="413"/>
      <c r="L504" s="413"/>
      <c r="M504" s="413"/>
      <c r="N504" s="413"/>
      <c r="O504" s="413"/>
      <c r="P504" s="413"/>
      <c r="Q504" s="413"/>
      <c r="R504" s="413"/>
      <c r="S504" s="413"/>
      <c r="T504" s="413"/>
      <c r="U504" s="413"/>
      <c r="V504" s="413"/>
      <c r="W504" s="413"/>
      <c r="X504" s="413"/>
      <c r="Y504" s="413"/>
      <c r="Z504" s="413"/>
      <c r="AA504" s="413"/>
      <c r="AB504" s="413"/>
      <c r="AC504" s="413"/>
      <c r="AD504" s="413"/>
      <c r="AE504" s="413"/>
      <c r="AF504" s="413"/>
      <c r="AG504" s="413"/>
    </row>
    <row r="505" spans="1:33" ht="11.25" customHeight="1">
      <c r="A505" s="413"/>
      <c r="B505" s="413"/>
      <c r="C505" s="413"/>
      <c r="D505" s="413"/>
      <c r="E505" s="413"/>
      <c r="F505" s="413"/>
      <c r="G505" s="413"/>
      <c r="H505" s="413"/>
      <c r="I505" s="413"/>
      <c r="J505" s="413"/>
      <c r="K505" s="413"/>
      <c r="L505" s="413"/>
      <c r="M505" s="413"/>
      <c r="N505" s="413"/>
      <c r="O505" s="413"/>
      <c r="P505" s="413"/>
      <c r="Q505" s="413"/>
      <c r="R505" s="413"/>
      <c r="S505" s="413"/>
      <c r="T505" s="413"/>
      <c r="U505" s="413"/>
      <c r="V505" s="413"/>
      <c r="W505" s="413"/>
      <c r="X505" s="413"/>
      <c r="Y505" s="413"/>
      <c r="Z505" s="413"/>
      <c r="AA505" s="413"/>
      <c r="AB505" s="413"/>
      <c r="AC505" s="413"/>
      <c r="AD505" s="413"/>
      <c r="AE505" s="413"/>
      <c r="AF505" s="413"/>
      <c r="AG505" s="413"/>
    </row>
    <row r="506" spans="1:33" ht="11.25" customHeight="1">
      <c r="A506" s="413"/>
      <c r="B506" s="413"/>
      <c r="C506" s="413"/>
      <c r="D506" s="413"/>
      <c r="E506" s="413"/>
      <c r="F506" s="413"/>
      <c r="G506" s="413"/>
      <c r="H506" s="413"/>
      <c r="I506" s="413"/>
      <c r="J506" s="413"/>
      <c r="K506" s="413"/>
      <c r="L506" s="413"/>
      <c r="M506" s="413"/>
      <c r="N506" s="413"/>
      <c r="O506" s="413"/>
      <c r="P506" s="413"/>
      <c r="Q506" s="413"/>
      <c r="R506" s="413"/>
      <c r="S506" s="413"/>
      <c r="T506" s="413"/>
      <c r="U506" s="413"/>
      <c r="V506" s="413"/>
      <c r="W506" s="413"/>
      <c r="X506" s="413"/>
      <c r="Y506" s="413"/>
      <c r="Z506" s="413"/>
      <c r="AA506" s="413"/>
      <c r="AB506" s="413"/>
      <c r="AC506" s="413"/>
      <c r="AD506" s="413"/>
      <c r="AE506" s="413"/>
      <c r="AF506" s="413"/>
      <c r="AG506" s="413"/>
    </row>
    <row r="507" spans="1:33" ht="11.25" customHeight="1">
      <c r="A507" s="413"/>
      <c r="B507" s="413"/>
      <c r="C507" s="413"/>
      <c r="D507" s="413"/>
      <c r="E507" s="413"/>
      <c r="F507" s="413"/>
      <c r="G507" s="413"/>
      <c r="H507" s="413"/>
      <c r="I507" s="413"/>
      <c r="J507" s="413"/>
      <c r="K507" s="413"/>
      <c r="L507" s="413"/>
      <c r="M507" s="413"/>
      <c r="N507" s="413"/>
      <c r="O507" s="413"/>
      <c r="P507" s="413"/>
      <c r="Q507" s="413"/>
      <c r="R507" s="413"/>
      <c r="S507" s="413"/>
      <c r="T507" s="413"/>
      <c r="U507" s="413"/>
      <c r="V507" s="413"/>
      <c r="W507" s="413"/>
      <c r="X507" s="413"/>
      <c r="Y507" s="413"/>
      <c r="Z507" s="413"/>
      <c r="AA507" s="413"/>
      <c r="AB507" s="413"/>
      <c r="AC507" s="413"/>
      <c r="AD507" s="413"/>
      <c r="AE507" s="413"/>
      <c r="AF507" s="413"/>
      <c r="AG507" s="413"/>
    </row>
    <row r="508" spans="1:33" ht="11.25" customHeight="1">
      <c r="A508" s="413"/>
      <c r="B508" s="413"/>
      <c r="C508" s="413"/>
      <c r="D508" s="413"/>
      <c r="E508" s="413"/>
      <c r="F508" s="413"/>
      <c r="G508" s="413"/>
      <c r="H508" s="413"/>
      <c r="I508" s="413"/>
      <c r="J508" s="413"/>
      <c r="K508" s="413"/>
      <c r="L508" s="413"/>
      <c r="M508" s="413"/>
      <c r="N508" s="413"/>
      <c r="O508" s="413"/>
      <c r="P508" s="413"/>
      <c r="Q508" s="413"/>
      <c r="R508" s="413"/>
      <c r="S508" s="413"/>
      <c r="T508" s="413"/>
      <c r="U508" s="413"/>
      <c r="V508" s="413"/>
      <c r="W508" s="413"/>
      <c r="X508" s="413"/>
      <c r="Y508" s="413"/>
      <c r="Z508" s="413"/>
      <c r="AA508" s="413"/>
      <c r="AB508" s="413"/>
      <c r="AC508" s="413"/>
      <c r="AD508" s="413"/>
      <c r="AE508" s="413"/>
      <c r="AF508" s="413"/>
      <c r="AG508" s="413"/>
    </row>
    <row r="509" spans="1:33" ht="11.25" customHeight="1">
      <c r="A509" s="413"/>
      <c r="B509" s="413"/>
      <c r="C509" s="413"/>
      <c r="D509" s="413"/>
      <c r="E509" s="413"/>
      <c r="F509" s="413"/>
      <c r="G509" s="413"/>
      <c r="H509" s="413"/>
      <c r="I509" s="413"/>
      <c r="J509" s="413"/>
      <c r="K509" s="413"/>
      <c r="L509" s="413"/>
      <c r="M509" s="413"/>
      <c r="N509" s="413"/>
      <c r="O509" s="413"/>
      <c r="P509" s="413"/>
      <c r="Q509" s="413"/>
      <c r="R509" s="413"/>
      <c r="S509" s="413"/>
      <c r="T509" s="413"/>
      <c r="U509" s="413"/>
      <c r="V509" s="413"/>
      <c r="W509" s="413"/>
      <c r="X509" s="413"/>
      <c r="Y509" s="413"/>
      <c r="Z509" s="413"/>
      <c r="AA509" s="413"/>
      <c r="AB509" s="413"/>
      <c r="AC509" s="413"/>
      <c r="AD509" s="413"/>
      <c r="AE509" s="413"/>
      <c r="AF509" s="413"/>
      <c r="AG509" s="413"/>
    </row>
    <row r="510" spans="1:33" ht="11.25" customHeight="1">
      <c r="A510" s="413"/>
      <c r="B510" s="413"/>
      <c r="C510" s="413"/>
      <c r="D510" s="413"/>
      <c r="E510" s="413"/>
      <c r="F510" s="413"/>
      <c r="G510" s="413"/>
      <c r="H510" s="413"/>
      <c r="I510" s="413"/>
      <c r="J510" s="413"/>
      <c r="K510" s="413"/>
      <c r="L510" s="413"/>
      <c r="M510" s="413"/>
      <c r="N510" s="413"/>
      <c r="O510" s="413"/>
      <c r="P510" s="413"/>
      <c r="Q510" s="413"/>
      <c r="R510" s="413"/>
      <c r="S510" s="413"/>
      <c r="T510" s="413"/>
      <c r="U510" s="413"/>
      <c r="V510" s="413"/>
      <c r="W510" s="413"/>
      <c r="X510" s="413"/>
      <c r="Y510" s="413"/>
      <c r="Z510" s="413"/>
      <c r="AA510" s="413"/>
      <c r="AB510" s="413"/>
      <c r="AC510" s="413"/>
      <c r="AD510" s="413"/>
      <c r="AE510" s="413"/>
      <c r="AF510" s="413"/>
      <c r="AG510" s="413"/>
    </row>
    <row r="511" spans="1:33" ht="11.25" customHeight="1">
      <c r="A511" s="413"/>
      <c r="B511" s="413"/>
      <c r="C511" s="413"/>
      <c r="D511" s="413"/>
      <c r="E511" s="413"/>
      <c r="F511" s="413"/>
      <c r="G511" s="413"/>
      <c r="H511" s="413"/>
      <c r="I511" s="413"/>
      <c r="J511" s="413"/>
      <c r="K511" s="413"/>
      <c r="L511" s="413"/>
      <c r="M511" s="413"/>
      <c r="N511" s="413"/>
      <c r="O511" s="413"/>
      <c r="P511" s="413"/>
      <c r="Q511" s="413"/>
      <c r="R511" s="413"/>
      <c r="S511" s="413"/>
      <c r="T511" s="413"/>
      <c r="U511" s="413"/>
      <c r="V511" s="413"/>
      <c r="W511" s="413"/>
      <c r="X511" s="413"/>
      <c r="Y511" s="413"/>
      <c r="Z511" s="413"/>
      <c r="AA511" s="413"/>
      <c r="AB511" s="413"/>
      <c r="AC511" s="413"/>
      <c r="AD511" s="413"/>
      <c r="AE511" s="413"/>
      <c r="AF511" s="413"/>
      <c r="AG511" s="413"/>
    </row>
    <row r="512" spans="1:33" ht="11.25" customHeight="1">
      <c r="A512" s="413"/>
      <c r="B512" s="413"/>
      <c r="C512" s="413"/>
      <c r="D512" s="413"/>
      <c r="E512" s="413"/>
      <c r="F512" s="413"/>
      <c r="G512" s="413"/>
      <c r="H512" s="413"/>
      <c r="I512" s="413"/>
      <c r="J512" s="413"/>
      <c r="K512" s="413"/>
      <c r="L512" s="413"/>
      <c r="M512" s="413"/>
      <c r="N512" s="413"/>
      <c r="O512" s="413"/>
      <c r="P512" s="413"/>
      <c r="Q512" s="413"/>
      <c r="R512" s="413"/>
      <c r="S512" s="413"/>
      <c r="T512" s="413"/>
      <c r="U512" s="413"/>
      <c r="V512" s="413"/>
      <c r="W512" s="413"/>
      <c r="X512" s="413"/>
      <c r="Y512" s="413"/>
      <c r="Z512" s="413"/>
      <c r="AA512" s="413"/>
      <c r="AB512" s="413"/>
      <c r="AC512" s="413"/>
      <c r="AD512" s="413"/>
      <c r="AE512" s="413"/>
      <c r="AF512" s="413"/>
      <c r="AG512" s="413"/>
    </row>
    <row r="513" spans="1:33" ht="11.25" customHeight="1">
      <c r="A513" s="413"/>
      <c r="B513" s="413"/>
      <c r="C513" s="413"/>
      <c r="D513" s="413"/>
      <c r="E513" s="413"/>
      <c r="F513" s="413"/>
      <c r="G513" s="413"/>
      <c r="H513" s="413"/>
      <c r="I513" s="413"/>
      <c r="J513" s="413"/>
      <c r="K513" s="413"/>
      <c r="L513" s="413"/>
      <c r="M513" s="413"/>
      <c r="N513" s="413"/>
      <c r="O513" s="413"/>
      <c r="P513" s="413"/>
      <c r="Q513" s="413"/>
      <c r="R513" s="413"/>
      <c r="S513" s="413"/>
      <c r="T513" s="413"/>
      <c r="U513" s="413"/>
      <c r="V513" s="413"/>
      <c r="W513" s="413"/>
      <c r="X513" s="413"/>
      <c r="Y513" s="413"/>
      <c r="Z513" s="413"/>
      <c r="AA513" s="413"/>
      <c r="AB513" s="413"/>
      <c r="AC513" s="413"/>
      <c r="AD513" s="413"/>
      <c r="AE513" s="413"/>
      <c r="AF513" s="413"/>
      <c r="AG513" s="413"/>
    </row>
    <row r="514" spans="1:33" ht="11.25" customHeight="1">
      <c r="A514" s="413"/>
      <c r="B514" s="413"/>
      <c r="C514" s="413"/>
      <c r="D514" s="413"/>
      <c r="E514" s="413"/>
      <c r="F514" s="413"/>
      <c r="G514" s="413"/>
      <c r="H514" s="413"/>
      <c r="I514" s="413"/>
      <c r="J514" s="413"/>
      <c r="K514" s="413"/>
      <c r="L514" s="413"/>
      <c r="M514" s="413"/>
      <c r="N514" s="413"/>
      <c r="O514" s="413"/>
      <c r="P514" s="413"/>
      <c r="Q514" s="413"/>
      <c r="R514" s="413"/>
      <c r="S514" s="413"/>
      <c r="T514" s="413"/>
      <c r="U514" s="413"/>
      <c r="V514" s="413"/>
      <c r="W514" s="413"/>
      <c r="X514" s="413"/>
      <c r="Y514" s="413"/>
      <c r="Z514" s="413"/>
      <c r="AA514" s="413"/>
      <c r="AB514" s="413"/>
      <c r="AC514" s="413"/>
      <c r="AD514" s="413"/>
      <c r="AE514" s="413"/>
      <c r="AF514" s="413"/>
      <c r="AG514" s="413"/>
    </row>
    <row r="515" spans="1:33" ht="11.25" customHeight="1">
      <c r="A515" s="413"/>
      <c r="B515" s="413"/>
      <c r="C515" s="413"/>
      <c r="D515" s="413"/>
      <c r="E515" s="413"/>
      <c r="F515" s="413"/>
      <c r="G515" s="413"/>
      <c r="H515" s="413"/>
      <c r="I515" s="413"/>
      <c r="J515" s="413"/>
      <c r="K515" s="413"/>
      <c r="L515" s="413"/>
      <c r="M515" s="413"/>
      <c r="N515" s="413"/>
      <c r="O515" s="413"/>
      <c r="P515" s="413"/>
      <c r="Q515" s="413"/>
      <c r="R515" s="413"/>
      <c r="S515" s="413"/>
      <c r="T515" s="413"/>
      <c r="U515" s="413"/>
      <c r="V515" s="413"/>
      <c r="W515" s="413"/>
      <c r="X515" s="413"/>
      <c r="Y515" s="413"/>
      <c r="Z515" s="413"/>
      <c r="AA515" s="413"/>
      <c r="AB515" s="413"/>
      <c r="AC515" s="413"/>
      <c r="AD515" s="413"/>
      <c r="AE515" s="413"/>
      <c r="AF515" s="413"/>
      <c r="AG515" s="413"/>
    </row>
    <row r="516" spans="1:33" ht="11.25" customHeight="1">
      <c r="A516" s="413"/>
      <c r="B516" s="413"/>
      <c r="C516" s="413"/>
      <c r="D516" s="413"/>
      <c r="E516" s="413"/>
      <c r="F516" s="413"/>
      <c r="G516" s="413"/>
      <c r="H516" s="413"/>
      <c r="I516" s="413"/>
      <c r="J516" s="413"/>
      <c r="K516" s="413"/>
      <c r="L516" s="413"/>
      <c r="M516" s="413"/>
      <c r="N516" s="413"/>
      <c r="O516" s="413"/>
      <c r="P516" s="413"/>
      <c r="Q516" s="413"/>
      <c r="R516" s="413"/>
      <c r="S516" s="413"/>
      <c r="T516" s="413"/>
      <c r="U516" s="413"/>
      <c r="V516" s="413"/>
      <c r="W516" s="413"/>
      <c r="X516" s="413"/>
      <c r="Y516" s="413"/>
      <c r="Z516" s="413"/>
      <c r="AA516" s="413"/>
      <c r="AB516" s="413"/>
      <c r="AC516" s="413"/>
      <c r="AD516" s="413"/>
      <c r="AE516" s="413"/>
      <c r="AF516" s="413"/>
      <c r="AG516" s="413"/>
    </row>
    <row r="517" spans="1:33" ht="11.25" customHeight="1">
      <c r="A517" s="413"/>
      <c r="B517" s="413"/>
      <c r="C517" s="413"/>
      <c r="D517" s="413"/>
      <c r="E517" s="413"/>
      <c r="F517" s="413"/>
      <c r="G517" s="413"/>
      <c r="H517" s="413"/>
      <c r="I517" s="413"/>
      <c r="J517" s="413"/>
      <c r="K517" s="413"/>
      <c r="L517" s="413"/>
      <c r="M517" s="413"/>
      <c r="N517" s="413"/>
      <c r="O517" s="413"/>
      <c r="P517" s="413"/>
      <c r="Q517" s="413"/>
      <c r="R517" s="413"/>
      <c r="S517" s="413"/>
      <c r="T517" s="413"/>
      <c r="U517" s="413"/>
      <c r="V517" s="413"/>
      <c r="W517" s="413"/>
      <c r="X517" s="413"/>
      <c r="Y517" s="413"/>
      <c r="Z517" s="413"/>
      <c r="AA517" s="413"/>
      <c r="AB517" s="413"/>
      <c r="AC517" s="413"/>
      <c r="AD517" s="413"/>
      <c r="AE517" s="413"/>
      <c r="AF517" s="413"/>
      <c r="AG517" s="413"/>
    </row>
    <row r="518" spans="1:33" ht="11.25" customHeight="1">
      <c r="A518" s="413"/>
      <c r="B518" s="413"/>
      <c r="C518" s="413"/>
      <c r="D518" s="413"/>
      <c r="E518" s="413"/>
      <c r="F518" s="413"/>
      <c r="G518" s="413"/>
      <c r="H518" s="413"/>
      <c r="I518" s="413"/>
      <c r="J518" s="413"/>
      <c r="K518" s="413"/>
      <c r="L518" s="413"/>
      <c r="M518" s="413"/>
      <c r="N518" s="413"/>
      <c r="O518" s="413"/>
      <c r="P518" s="413"/>
      <c r="Q518" s="413"/>
      <c r="R518" s="413"/>
      <c r="S518" s="413"/>
      <c r="T518" s="413"/>
      <c r="U518" s="413"/>
      <c r="V518" s="413"/>
      <c r="W518" s="413"/>
      <c r="X518" s="413"/>
      <c r="Y518" s="413"/>
      <c r="Z518" s="413"/>
      <c r="AA518" s="413"/>
      <c r="AB518" s="413"/>
      <c r="AC518" s="413"/>
      <c r="AD518" s="413"/>
      <c r="AE518" s="413"/>
      <c r="AF518" s="413"/>
      <c r="AG518" s="413"/>
    </row>
    <row r="519" spans="1:33" ht="11.25" customHeight="1">
      <c r="A519" s="413"/>
      <c r="B519" s="413"/>
      <c r="C519" s="413"/>
      <c r="D519" s="413"/>
      <c r="E519" s="413"/>
      <c r="F519" s="413"/>
      <c r="G519" s="413"/>
      <c r="H519" s="413"/>
      <c r="I519" s="413"/>
      <c r="J519" s="413"/>
      <c r="K519" s="413"/>
      <c r="L519" s="413"/>
      <c r="M519" s="413"/>
      <c r="N519" s="413"/>
      <c r="O519" s="413"/>
      <c r="P519" s="413"/>
      <c r="Q519" s="413"/>
      <c r="R519" s="413"/>
      <c r="S519" s="413"/>
      <c r="T519" s="413"/>
      <c r="U519" s="413"/>
      <c r="V519" s="413"/>
      <c r="W519" s="413"/>
      <c r="X519" s="413"/>
      <c r="Y519" s="413"/>
      <c r="Z519" s="413"/>
      <c r="AA519" s="413"/>
      <c r="AB519" s="413"/>
      <c r="AC519" s="413"/>
      <c r="AD519" s="413"/>
      <c r="AE519" s="413"/>
      <c r="AF519" s="413"/>
      <c r="AG519" s="413"/>
    </row>
    <row r="520" spans="1:33" ht="11.25" customHeight="1">
      <c r="A520" s="413"/>
      <c r="B520" s="413"/>
      <c r="C520" s="413"/>
      <c r="D520" s="413"/>
      <c r="E520" s="413"/>
      <c r="F520" s="413"/>
      <c r="G520" s="413"/>
      <c r="H520" s="413"/>
      <c r="I520" s="413"/>
      <c r="J520" s="413"/>
      <c r="K520" s="413"/>
      <c r="L520" s="413"/>
      <c r="M520" s="413"/>
      <c r="N520" s="413"/>
      <c r="O520" s="413"/>
      <c r="P520" s="413"/>
      <c r="Q520" s="413"/>
      <c r="R520" s="413"/>
      <c r="S520" s="413"/>
      <c r="T520" s="413"/>
      <c r="U520" s="413"/>
      <c r="V520" s="413"/>
      <c r="W520" s="413"/>
      <c r="X520" s="413"/>
      <c r="Y520" s="413"/>
      <c r="Z520" s="413"/>
      <c r="AA520" s="413"/>
      <c r="AB520" s="413"/>
      <c r="AC520" s="413"/>
      <c r="AD520" s="413"/>
      <c r="AE520" s="413"/>
      <c r="AF520" s="413"/>
      <c r="AG520" s="413"/>
    </row>
    <row r="521" spans="1:33" ht="11.25" customHeight="1">
      <c r="A521" s="413"/>
      <c r="B521" s="413"/>
      <c r="C521" s="413"/>
      <c r="D521" s="413"/>
      <c r="E521" s="413"/>
      <c r="F521" s="413"/>
      <c r="G521" s="413"/>
      <c r="H521" s="413"/>
      <c r="I521" s="413"/>
      <c r="J521" s="413"/>
      <c r="K521" s="413"/>
      <c r="L521" s="413"/>
      <c r="M521" s="413"/>
      <c r="N521" s="413"/>
      <c r="O521" s="413"/>
      <c r="P521" s="413"/>
      <c r="Q521" s="413"/>
      <c r="R521" s="413"/>
      <c r="S521" s="413"/>
      <c r="T521" s="413"/>
      <c r="U521" s="413"/>
      <c r="V521" s="413"/>
      <c r="W521" s="413"/>
      <c r="X521" s="413"/>
      <c r="Y521" s="413"/>
      <c r="Z521" s="413"/>
      <c r="AA521" s="413"/>
      <c r="AB521" s="413"/>
      <c r="AC521" s="413"/>
      <c r="AD521" s="413"/>
      <c r="AE521" s="413"/>
      <c r="AF521" s="413"/>
      <c r="AG521" s="413"/>
    </row>
    <row r="522" spans="1:33" ht="11.25" customHeight="1">
      <c r="A522" s="413"/>
      <c r="B522" s="413"/>
      <c r="C522" s="413"/>
      <c r="D522" s="413"/>
      <c r="E522" s="413"/>
      <c r="F522" s="413"/>
      <c r="G522" s="413"/>
      <c r="H522" s="413"/>
      <c r="I522" s="413"/>
      <c r="J522" s="413"/>
      <c r="K522" s="413"/>
      <c r="L522" s="413"/>
      <c r="M522" s="413"/>
      <c r="N522" s="413"/>
      <c r="O522" s="413"/>
      <c r="P522" s="413"/>
      <c r="Q522" s="413"/>
      <c r="R522" s="413"/>
      <c r="S522" s="413"/>
      <c r="T522" s="413"/>
      <c r="U522" s="413"/>
      <c r="V522" s="413"/>
      <c r="W522" s="413"/>
      <c r="X522" s="413"/>
      <c r="Y522" s="413"/>
      <c r="Z522" s="413"/>
      <c r="AA522" s="413"/>
      <c r="AB522" s="413"/>
      <c r="AC522" s="413"/>
      <c r="AD522" s="413"/>
      <c r="AE522" s="413"/>
      <c r="AF522" s="413"/>
      <c r="AG522" s="413"/>
    </row>
    <row r="523" spans="1:33" ht="11.25" customHeight="1">
      <c r="A523" s="413"/>
      <c r="B523" s="413"/>
      <c r="C523" s="413"/>
      <c r="D523" s="413"/>
      <c r="E523" s="413"/>
      <c r="F523" s="413"/>
      <c r="G523" s="413"/>
      <c r="H523" s="413"/>
      <c r="I523" s="413"/>
      <c r="J523" s="413"/>
      <c r="K523" s="413"/>
      <c r="L523" s="413"/>
      <c r="M523" s="413"/>
      <c r="N523" s="413"/>
      <c r="O523" s="413"/>
      <c r="P523" s="413"/>
      <c r="Q523" s="413"/>
      <c r="R523" s="413"/>
      <c r="S523" s="413"/>
      <c r="T523" s="413"/>
      <c r="U523" s="413"/>
      <c r="V523" s="413"/>
      <c r="W523" s="413"/>
      <c r="X523" s="413"/>
      <c r="Y523" s="413"/>
      <c r="Z523" s="413"/>
      <c r="AA523" s="413"/>
      <c r="AB523" s="413"/>
      <c r="AC523" s="413"/>
      <c r="AD523" s="413"/>
      <c r="AE523" s="413"/>
      <c r="AF523" s="413"/>
      <c r="AG523" s="413"/>
    </row>
    <row r="524" spans="1:33" ht="11.25" customHeight="1">
      <c r="A524" s="413"/>
      <c r="B524" s="413"/>
      <c r="C524" s="413"/>
      <c r="D524" s="413"/>
      <c r="E524" s="413"/>
      <c r="F524" s="413"/>
      <c r="G524" s="413"/>
      <c r="H524" s="413"/>
      <c r="I524" s="413"/>
      <c r="J524" s="413"/>
      <c r="K524" s="413"/>
      <c r="L524" s="413"/>
      <c r="M524" s="413"/>
      <c r="N524" s="413"/>
      <c r="O524" s="413"/>
      <c r="P524" s="413"/>
      <c r="Q524" s="413"/>
      <c r="R524" s="413"/>
      <c r="S524" s="413"/>
      <c r="T524" s="413"/>
      <c r="U524" s="413"/>
      <c r="V524" s="413"/>
      <c r="W524" s="413"/>
      <c r="X524" s="413"/>
      <c r="Y524" s="413"/>
      <c r="Z524" s="413"/>
      <c r="AA524" s="413"/>
      <c r="AB524" s="413"/>
      <c r="AC524" s="413"/>
      <c r="AD524" s="413"/>
      <c r="AE524" s="413"/>
      <c r="AF524" s="413"/>
      <c r="AG524" s="413"/>
    </row>
    <row r="525" spans="1:33" ht="11.25" customHeight="1">
      <c r="A525" s="413"/>
      <c r="B525" s="413"/>
      <c r="C525" s="413"/>
      <c r="D525" s="413"/>
      <c r="E525" s="413"/>
      <c r="F525" s="413"/>
      <c r="G525" s="413"/>
      <c r="H525" s="413"/>
      <c r="I525" s="413"/>
      <c r="J525" s="413"/>
      <c r="K525" s="413"/>
      <c r="L525" s="413"/>
      <c r="M525" s="413"/>
      <c r="N525" s="413"/>
      <c r="O525" s="413"/>
      <c r="P525" s="413"/>
      <c r="Q525" s="413"/>
      <c r="R525" s="413"/>
      <c r="S525" s="413"/>
      <c r="T525" s="413"/>
      <c r="U525" s="413"/>
      <c r="V525" s="413"/>
      <c r="W525" s="413"/>
      <c r="X525" s="413"/>
      <c r="Y525" s="413"/>
      <c r="Z525" s="413"/>
      <c r="AA525" s="413"/>
      <c r="AB525" s="413"/>
      <c r="AC525" s="413"/>
      <c r="AD525" s="413"/>
      <c r="AE525" s="413"/>
      <c r="AF525" s="413"/>
      <c r="AG525" s="413"/>
    </row>
    <row r="526" spans="1:33" ht="11.25" customHeight="1">
      <c r="A526" s="413"/>
      <c r="B526" s="413"/>
      <c r="C526" s="413"/>
      <c r="D526" s="413"/>
      <c r="E526" s="413"/>
      <c r="F526" s="413"/>
      <c r="G526" s="413"/>
      <c r="H526" s="413"/>
      <c r="I526" s="413"/>
      <c r="J526" s="413"/>
      <c r="K526" s="413"/>
      <c r="L526" s="413"/>
      <c r="M526" s="413"/>
      <c r="N526" s="413"/>
      <c r="O526" s="413"/>
      <c r="P526" s="413"/>
      <c r="Q526" s="413"/>
      <c r="R526" s="413"/>
      <c r="S526" s="413"/>
      <c r="T526" s="413"/>
      <c r="U526" s="413"/>
      <c r="V526" s="413"/>
      <c r="W526" s="413"/>
      <c r="X526" s="413"/>
      <c r="Y526" s="413"/>
      <c r="Z526" s="413"/>
      <c r="AA526" s="413"/>
      <c r="AB526" s="413"/>
      <c r="AC526" s="413"/>
      <c r="AD526" s="413"/>
      <c r="AE526" s="413"/>
      <c r="AF526" s="413"/>
      <c r="AG526" s="413"/>
    </row>
    <row r="527" spans="1:33" ht="11.25" customHeight="1">
      <c r="A527" s="413"/>
      <c r="B527" s="413"/>
      <c r="C527" s="413"/>
      <c r="D527" s="413"/>
      <c r="E527" s="413"/>
      <c r="F527" s="413"/>
      <c r="G527" s="413"/>
      <c r="H527" s="413"/>
      <c r="I527" s="413"/>
      <c r="J527" s="413"/>
      <c r="K527" s="413"/>
      <c r="L527" s="413"/>
      <c r="M527" s="413"/>
      <c r="N527" s="413"/>
      <c r="O527" s="413"/>
      <c r="P527" s="413"/>
      <c r="Q527" s="413"/>
      <c r="R527" s="413"/>
      <c r="S527" s="413"/>
      <c r="T527" s="413"/>
      <c r="U527" s="413"/>
      <c r="V527" s="413"/>
      <c r="W527" s="413"/>
      <c r="X527" s="413"/>
      <c r="Y527" s="413"/>
      <c r="Z527" s="413"/>
      <c r="AA527" s="413"/>
      <c r="AB527" s="413"/>
      <c r="AC527" s="413"/>
      <c r="AD527" s="413"/>
      <c r="AE527" s="413"/>
      <c r="AF527" s="413"/>
      <c r="AG527" s="413"/>
    </row>
    <row r="528" spans="1:33" ht="11.25" customHeight="1">
      <c r="A528" s="413"/>
      <c r="B528" s="413"/>
      <c r="C528" s="413"/>
      <c r="D528" s="413"/>
      <c r="E528" s="413"/>
      <c r="F528" s="413"/>
      <c r="G528" s="413"/>
      <c r="H528" s="413"/>
      <c r="I528" s="413"/>
      <c r="J528" s="413"/>
      <c r="K528" s="413"/>
      <c r="L528" s="413"/>
      <c r="M528" s="413"/>
      <c r="N528" s="413"/>
      <c r="O528" s="413"/>
      <c r="P528" s="413"/>
      <c r="Q528" s="413"/>
      <c r="R528" s="413"/>
      <c r="S528" s="413"/>
      <c r="T528" s="413"/>
      <c r="U528" s="413"/>
      <c r="V528" s="413"/>
      <c r="W528" s="413"/>
      <c r="X528" s="413"/>
      <c r="Y528" s="413"/>
      <c r="Z528" s="413"/>
      <c r="AA528" s="413"/>
      <c r="AB528" s="413"/>
      <c r="AC528" s="413"/>
      <c r="AD528" s="413"/>
      <c r="AE528" s="413"/>
      <c r="AF528" s="413"/>
      <c r="AG528" s="413"/>
    </row>
    <row r="529" spans="1:33" ht="11.25" customHeight="1">
      <c r="A529" s="413"/>
      <c r="B529" s="413"/>
      <c r="C529" s="413"/>
      <c r="D529" s="413"/>
      <c r="E529" s="413"/>
      <c r="F529" s="413"/>
      <c r="G529" s="413"/>
      <c r="H529" s="413"/>
      <c r="I529" s="413"/>
      <c r="J529" s="413"/>
      <c r="K529" s="413"/>
      <c r="L529" s="413"/>
      <c r="M529" s="413"/>
      <c r="N529" s="413"/>
      <c r="O529" s="413"/>
      <c r="P529" s="413"/>
      <c r="Q529" s="413"/>
      <c r="R529" s="413"/>
      <c r="S529" s="413"/>
      <c r="T529" s="413"/>
      <c r="U529" s="413"/>
      <c r="V529" s="413"/>
      <c r="W529" s="413"/>
      <c r="X529" s="413"/>
      <c r="Y529" s="413"/>
      <c r="Z529" s="413"/>
      <c r="AA529" s="413"/>
      <c r="AB529" s="413"/>
      <c r="AC529" s="413"/>
      <c r="AD529" s="413"/>
      <c r="AE529" s="413"/>
      <c r="AF529" s="413"/>
      <c r="AG529" s="413"/>
    </row>
    <row r="530" spans="1:33" ht="11.25" customHeight="1">
      <c r="A530" s="413"/>
      <c r="B530" s="413"/>
      <c r="C530" s="413"/>
      <c r="D530" s="413"/>
      <c r="E530" s="413"/>
      <c r="F530" s="413"/>
      <c r="G530" s="413"/>
      <c r="H530" s="413"/>
      <c r="I530" s="413"/>
      <c r="J530" s="413"/>
      <c r="K530" s="413"/>
      <c r="L530" s="413"/>
      <c r="M530" s="413"/>
      <c r="N530" s="413"/>
      <c r="O530" s="413"/>
      <c r="P530" s="413"/>
      <c r="Q530" s="413"/>
      <c r="R530" s="413"/>
      <c r="S530" s="413"/>
      <c r="T530" s="413"/>
      <c r="U530" s="413"/>
      <c r="V530" s="413"/>
      <c r="W530" s="413"/>
      <c r="X530" s="413"/>
      <c r="Y530" s="413"/>
      <c r="Z530" s="413"/>
      <c r="AA530" s="413"/>
      <c r="AB530" s="413"/>
      <c r="AC530" s="413"/>
      <c r="AD530" s="413"/>
      <c r="AE530" s="413"/>
      <c r="AF530" s="413"/>
      <c r="AG530" s="413"/>
    </row>
    <row r="531" spans="1:33" ht="11.25" customHeight="1">
      <c r="A531" s="413"/>
      <c r="B531" s="413"/>
      <c r="C531" s="413"/>
      <c r="D531" s="413"/>
      <c r="E531" s="413"/>
      <c r="F531" s="413"/>
      <c r="G531" s="413"/>
      <c r="H531" s="413"/>
      <c r="I531" s="413"/>
      <c r="J531" s="413"/>
      <c r="K531" s="413"/>
      <c r="L531" s="413"/>
      <c r="M531" s="413"/>
      <c r="N531" s="413"/>
      <c r="O531" s="413"/>
      <c r="P531" s="413"/>
      <c r="Q531" s="413"/>
      <c r="R531" s="413"/>
      <c r="S531" s="413"/>
      <c r="T531" s="413"/>
      <c r="U531" s="413"/>
      <c r="V531" s="413"/>
      <c r="W531" s="413"/>
      <c r="X531" s="413"/>
      <c r="Y531" s="413"/>
      <c r="Z531" s="413"/>
      <c r="AA531" s="413"/>
      <c r="AB531" s="413"/>
      <c r="AC531" s="413"/>
      <c r="AD531" s="413"/>
      <c r="AE531" s="413"/>
      <c r="AF531" s="413"/>
      <c r="AG531" s="413"/>
    </row>
    <row r="532" spans="1:33" ht="11.25" customHeight="1">
      <c r="A532" s="413"/>
      <c r="B532" s="413"/>
      <c r="C532" s="413"/>
      <c r="D532" s="413"/>
      <c r="E532" s="413"/>
      <c r="F532" s="413"/>
      <c r="G532" s="413"/>
      <c r="H532" s="413"/>
      <c r="I532" s="413"/>
      <c r="J532" s="413"/>
      <c r="K532" s="413"/>
      <c r="L532" s="413"/>
      <c r="M532" s="413"/>
      <c r="N532" s="413"/>
      <c r="O532" s="413"/>
      <c r="P532" s="413"/>
      <c r="Q532" s="413"/>
      <c r="R532" s="413"/>
      <c r="S532" s="413"/>
      <c r="T532" s="413"/>
      <c r="U532" s="413"/>
      <c r="V532" s="413"/>
      <c r="W532" s="413"/>
      <c r="X532" s="413"/>
      <c r="Y532" s="413"/>
      <c r="Z532" s="413"/>
      <c r="AA532" s="413"/>
      <c r="AB532" s="413"/>
      <c r="AC532" s="413"/>
      <c r="AD532" s="413"/>
      <c r="AE532" s="413"/>
      <c r="AF532" s="413"/>
      <c r="AG532" s="413"/>
    </row>
    <row r="533" spans="1:33" ht="11.25" customHeight="1">
      <c r="A533" s="413"/>
      <c r="B533" s="413"/>
      <c r="C533" s="413"/>
      <c r="D533" s="413"/>
      <c r="E533" s="413"/>
      <c r="F533" s="413"/>
      <c r="G533" s="413"/>
      <c r="H533" s="413"/>
      <c r="I533" s="413"/>
      <c r="J533" s="413"/>
      <c r="K533" s="413"/>
      <c r="L533" s="413"/>
      <c r="M533" s="413"/>
      <c r="N533" s="413"/>
      <c r="O533" s="413"/>
      <c r="P533" s="413"/>
      <c r="Q533" s="413"/>
      <c r="R533" s="413"/>
      <c r="S533" s="413"/>
      <c r="T533" s="413"/>
      <c r="U533" s="413"/>
      <c r="V533" s="413"/>
      <c r="W533" s="413"/>
      <c r="X533" s="413"/>
      <c r="Y533" s="413"/>
      <c r="Z533" s="413"/>
      <c r="AA533" s="413"/>
      <c r="AB533" s="413"/>
      <c r="AC533" s="413"/>
      <c r="AD533" s="413"/>
      <c r="AE533" s="413"/>
      <c r="AF533" s="413"/>
      <c r="AG533" s="413"/>
    </row>
    <row r="534" spans="1:33" ht="11.25" customHeight="1">
      <c r="A534" s="413"/>
      <c r="B534" s="413"/>
      <c r="C534" s="413"/>
      <c r="D534" s="413"/>
      <c r="E534" s="413"/>
      <c r="F534" s="413"/>
      <c r="G534" s="413"/>
      <c r="H534" s="413"/>
      <c r="I534" s="413"/>
      <c r="J534" s="413"/>
      <c r="K534" s="413"/>
      <c r="L534" s="413"/>
      <c r="M534" s="413"/>
      <c r="N534" s="413"/>
      <c r="O534" s="413"/>
      <c r="P534" s="413"/>
      <c r="Q534" s="413"/>
      <c r="R534" s="413"/>
      <c r="S534" s="413"/>
      <c r="T534" s="413"/>
      <c r="U534" s="413"/>
      <c r="V534" s="413"/>
      <c r="W534" s="413"/>
      <c r="X534" s="413"/>
      <c r="Y534" s="413"/>
      <c r="Z534" s="413"/>
      <c r="AA534" s="413"/>
      <c r="AB534" s="413"/>
      <c r="AC534" s="413"/>
      <c r="AD534" s="413"/>
      <c r="AE534" s="413"/>
      <c r="AF534" s="413"/>
      <c r="AG534" s="413"/>
    </row>
    <row r="535" spans="1:33" ht="11.25" customHeight="1">
      <c r="A535" s="413"/>
      <c r="B535" s="413"/>
      <c r="C535" s="413"/>
      <c r="D535" s="413"/>
      <c r="E535" s="413"/>
      <c r="F535" s="413"/>
      <c r="G535" s="413"/>
      <c r="H535" s="413"/>
      <c r="I535" s="413"/>
      <c r="J535" s="413"/>
      <c r="K535" s="413"/>
      <c r="L535" s="413"/>
      <c r="M535" s="413"/>
      <c r="N535" s="413"/>
      <c r="O535" s="413"/>
      <c r="P535" s="413"/>
      <c r="Q535" s="413"/>
      <c r="R535" s="413"/>
      <c r="S535" s="413"/>
      <c r="T535" s="413"/>
      <c r="U535" s="413"/>
      <c r="V535" s="413"/>
      <c r="W535" s="413"/>
      <c r="X535" s="413"/>
      <c r="Y535" s="413"/>
      <c r="Z535" s="413"/>
      <c r="AA535" s="413"/>
      <c r="AB535" s="413"/>
      <c r="AC535" s="413"/>
      <c r="AD535" s="413"/>
      <c r="AE535" s="413"/>
      <c r="AF535" s="413"/>
      <c r="AG535" s="413"/>
    </row>
    <row r="536" spans="1:33" ht="11.25" customHeight="1">
      <c r="A536" s="413"/>
      <c r="B536" s="413"/>
      <c r="C536" s="413"/>
      <c r="D536" s="413"/>
      <c r="E536" s="413"/>
      <c r="F536" s="413"/>
      <c r="G536" s="413"/>
      <c r="H536" s="413"/>
      <c r="I536" s="413"/>
      <c r="J536" s="413"/>
      <c r="K536" s="413"/>
      <c r="L536" s="413"/>
      <c r="M536" s="413"/>
      <c r="N536" s="413"/>
      <c r="O536" s="413"/>
      <c r="P536" s="413"/>
      <c r="Q536" s="413"/>
      <c r="R536" s="413"/>
      <c r="S536" s="413"/>
      <c r="T536" s="413"/>
      <c r="U536" s="413"/>
      <c r="V536" s="413"/>
      <c r="W536" s="413"/>
      <c r="X536" s="413"/>
      <c r="Y536" s="413"/>
      <c r="Z536" s="413"/>
      <c r="AA536" s="413"/>
      <c r="AB536" s="413"/>
      <c r="AC536" s="413"/>
      <c r="AD536" s="413"/>
      <c r="AE536" s="413"/>
      <c r="AF536" s="413"/>
      <c r="AG536" s="413"/>
    </row>
    <row r="537" spans="1:33" ht="11.25" customHeight="1">
      <c r="A537" s="413"/>
      <c r="B537" s="413"/>
      <c r="C537" s="413"/>
      <c r="D537" s="413"/>
      <c r="E537" s="413"/>
      <c r="F537" s="413"/>
      <c r="G537" s="413"/>
      <c r="H537" s="413"/>
      <c r="I537" s="413"/>
      <c r="J537" s="413"/>
      <c r="K537" s="413"/>
      <c r="L537" s="413"/>
      <c r="M537" s="413"/>
      <c r="N537" s="413"/>
      <c r="O537" s="413"/>
      <c r="P537" s="413"/>
      <c r="Q537" s="413"/>
      <c r="R537" s="413"/>
      <c r="S537" s="413"/>
      <c r="T537" s="413"/>
      <c r="U537" s="413"/>
      <c r="V537" s="413"/>
      <c r="W537" s="413"/>
      <c r="X537" s="413"/>
      <c r="Y537" s="413"/>
      <c r="Z537" s="413"/>
      <c r="AA537" s="413"/>
      <c r="AB537" s="413"/>
      <c r="AC537" s="413"/>
      <c r="AD537" s="413"/>
      <c r="AE537" s="413"/>
      <c r="AF537" s="413"/>
      <c r="AG537" s="413"/>
    </row>
    <row r="538" spans="1:33" ht="11.25" customHeight="1">
      <c r="A538" s="413"/>
      <c r="B538" s="413"/>
      <c r="C538" s="413"/>
      <c r="D538" s="413"/>
      <c r="E538" s="413"/>
      <c r="F538" s="413"/>
      <c r="G538" s="413"/>
      <c r="H538" s="413"/>
      <c r="I538" s="413"/>
      <c r="J538" s="413"/>
      <c r="K538" s="413"/>
      <c r="L538" s="413"/>
      <c r="M538" s="413"/>
      <c r="N538" s="413"/>
      <c r="O538" s="413"/>
      <c r="P538" s="413"/>
      <c r="Q538" s="413"/>
      <c r="R538" s="413"/>
      <c r="S538" s="413"/>
      <c r="T538" s="413"/>
      <c r="U538" s="413"/>
      <c r="V538" s="413"/>
      <c r="W538" s="413"/>
      <c r="X538" s="413"/>
      <c r="Y538" s="413"/>
      <c r="Z538" s="413"/>
      <c r="AA538" s="413"/>
      <c r="AB538" s="413"/>
      <c r="AC538" s="413"/>
      <c r="AD538" s="413"/>
      <c r="AE538" s="413"/>
      <c r="AF538" s="413"/>
      <c r="AG538" s="413"/>
    </row>
    <row r="539" spans="1:33" ht="11.25" customHeight="1">
      <c r="A539" s="413"/>
      <c r="B539" s="413"/>
      <c r="C539" s="413"/>
      <c r="D539" s="413"/>
      <c r="E539" s="413"/>
      <c r="F539" s="413"/>
      <c r="G539" s="413"/>
      <c r="H539" s="413"/>
      <c r="I539" s="413"/>
      <c r="J539" s="413"/>
      <c r="K539" s="413"/>
      <c r="L539" s="413"/>
      <c r="M539" s="413"/>
      <c r="N539" s="413"/>
      <c r="O539" s="413"/>
      <c r="P539" s="413"/>
      <c r="Q539" s="413"/>
      <c r="R539" s="413"/>
      <c r="S539" s="413"/>
      <c r="T539" s="413"/>
      <c r="U539" s="413"/>
      <c r="V539" s="413"/>
      <c r="W539" s="413"/>
      <c r="X539" s="413"/>
      <c r="Y539" s="413"/>
      <c r="Z539" s="413"/>
      <c r="AA539" s="413"/>
      <c r="AB539" s="413"/>
      <c r="AC539" s="413"/>
      <c r="AD539" s="413"/>
      <c r="AE539" s="413"/>
      <c r="AF539" s="413"/>
      <c r="AG539" s="413"/>
    </row>
    <row r="540" spans="1:33" ht="11.25" customHeight="1">
      <c r="A540" s="413"/>
      <c r="B540" s="413"/>
      <c r="C540" s="413"/>
      <c r="D540" s="413"/>
      <c r="E540" s="413"/>
      <c r="F540" s="413"/>
      <c r="G540" s="413"/>
      <c r="H540" s="413"/>
      <c r="I540" s="413"/>
      <c r="J540" s="413"/>
      <c r="K540" s="413"/>
      <c r="L540" s="413"/>
      <c r="M540" s="413"/>
      <c r="N540" s="413"/>
      <c r="O540" s="413"/>
      <c r="P540" s="413"/>
      <c r="Q540" s="413"/>
      <c r="R540" s="413"/>
      <c r="S540" s="413"/>
      <c r="T540" s="413"/>
      <c r="U540" s="413"/>
      <c r="V540" s="413"/>
      <c r="W540" s="413"/>
      <c r="X540" s="413"/>
      <c r="Y540" s="413"/>
      <c r="Z540" s="413"/>
      <c r="AA540" s="413"/>
      <c r="AB540" s="413"/>
      <c r="AC540" s="413"/>
      <c r="AD540" s="413"/>
      <c r="AE540" s="413"/>
      <c r="AF540" s="413"/>
      <c r="AG540" s="413"/>
    </row>
    <row r="541" spans="1:33" ht="11.25" customHeight="1">
      <c r="A541" s="413"/>
      <c r="B541" s="413"/>
      <c r="C541" s="413"/>
      <c r="D541" s="413"/>
      <c r="E541" s="413"/>
      <c r="F541" s="413"/>
      <c r="G541" s="413"/>
      <c r="H541" s="413"/>
      <c r="I541" s="413"/>
      <c r="J541" s="413"/>
      <c r="K541" s="413"/>
      <c r="L541" s="413"/>
      <c r="M541" s="413"/>
      <c r="N541" s="413"/>
      <c r="O541" s="413"/>
      <c r="P541" s="413"/>
      <c r="Q541" s="413"/>
      <c r="R541" s="413"/>
      <c r="S541" s="413"/>
      <c r="T541" s="413"/>
      <c r="U541" s="413"/>
      <c r="V541" s="413"/>
      <c r="W541" s="413"/>
      <c r="X541" s="413"/>
      <c r="Y541" s="413"/>
      <c r="Z541" s="413"/>
      <c r="AA541" s="413"/>
      <c r="AB541" s="413"/>
      <c r="AC541" s="413"/>
      <c r="AD541" s="413"/>
      <c r="AE541" s="413"/>
      <c r="AF541" s="413"/>
      <c r="AG541" s="413"/>
    </row>
    <row r="542" spans="1:33" ht="11.25" customHeight="1">
      <c r="A542" s="413"/>
      <c r="B542" s="413"/>
      <c r="C542" s="413"/>
      <c r="D542" s="413"/>
      <c r="E542" s="413"/>
      <c r="F542" s="413"/>
      <c r="G542" s="413"/>
      <c r="H542" s="413"/>
      <c r="I542" s="413"/>
      <c r="J542" s="413"/>
      <c r="K542" s="413"/>
      <c r="L542" s="413"/>
      <c r="M542" s="413"/>
      <c r="N542" s="413"/>
      <c r="O542" s="413"/>
      <c r="P542" s="413"/>
      <c r="Q542" s="413"/>
      <c r="R542" s="413"/>
      <c r="S542" s="413"/>
      <c r="T542" s="413"/>
      <c r="U542" s="413"/>
      <c r="V542" s="413"/>
      <c r="W542" s="413"/>
      <c r="X542" s="413"/>
      <c r="Y542" s="413"/>
      <c r="Z542" s="413"/>
      <c r="AA542" s="413"/>
      <c r="AB542" s="413"/>
      <c r="AC542" s="413"/>
      <c r="AD542" s="413"/>
      <c r="AE542" s="413"/>
      <c r="AF542" s="413"/>
      <c r="AG542" s="413"/>
    </row>
    <row r="543" spans="1:33" ht="11.25" customHeight="1">
      <c r="A543" s="413"/>
      <c r="B543" s="413"/>
      <c r="C543" s="413"/>
      <c r="D543" s="413"/>
      <c r="E543" s="413"/>
      <c r="F543" s="413"/>
      <c r="G543" s="413"/>
      <c r="H543" s="413"/>
      <c r="I543" s="413"/>
      <c r="J543" s="413"/>
      <c r="K543" s="413"/>
      <c r="L543" s="413"/>
      <c r="M543" s="413"/>
      <c r="N543" s="413"/>
      <c r="O543" s="413"/>
      <c r="P543" s="413"/>
      <c r="Q543" s="413"/>
      <c r="R543" s="413"/>
      <c r="S543" s="413"/>
      <c r="T543" s="413"/>
      <c r="U543" s="413"/>
      <c r="V543" s="413"/>
      <c r="W543" s="413"/>
      <c r="X543" s="413"/>
      <c r="Y543" s="413"/>
      <c r="Z543" s="413"/>
      <c r="AA543" s="413"/>
      <c r="AB543" s="413"/>
      <c r="AC543" s="413"/>
      <c r="AD543" s="413"/>
      <c r="AE543" s="413"/>
      <c r="AF543" s="413"/>
      <c r="AG543" s="413"/>
    </row>
    <row r="544" spans="1:33" ht="11.25" customHeight="1">
      <c r="A544" s="413"/>
      <c r="B544" s="413"/>
      <c r="C544" s="413"/>
      <c r="D544" s="413"/>
      <c r="E544" s="413"/>
      <c r="F544" s="413"/>
      <c r="G544" s="413"/>
      <c r="H544" s="413"/>
      <c r="I544" s="413"/>
      <c r="J544" s="413"/>
      <c r="K544" s="413"/>
      <c r="L544" s="413"/>
      <c r="M544" s="413"/>
      <c r="N544" s="413"/>
      <c r="O544" s="413"/>
      <c r="P544" s="413"/>
      <c r="Q544" s="413"/>
      <c r="R544" s="413"/>
      <c r="S544" s="413"/>
      <c r="T544" s="413"/>
      <c r="U544" s="413"/>
      <c r="V544" s="413"/>
      <c r="W544" s="413"/>
      <c r="X544" s="413"/>
      <c r="Y544" s="413"/>
      <c r="Z544" s="413"/>
      <c r="AA544" s="413"/>
      <c r="AB544" s="413"/>
      <c r="AC544" s="413"/>
      <c r="AD544" s="413"/>
      <c r="AE544" s="413"/>
      <c r="AF544" s="413"/>
      <c r="AG544" s="413"/>
    </row>
    <row r="545" spans="1:33" ht="11.25" customHeight="1">
      <c r="A545" s="413"/>
      <c r="B545" s="413"/>
      <c r="C545" s="413"/>
      <c r="D545" s="413"/>
      <c r="E545" s="413"/>
      <c r="F545" s="413"/>
      <c r="G545" s="413"/>
      <c r="H545" s="413"/>
      <c r="I545" s="413"/>
      <c r="J545" s="413"/>
      <c r="K545" s="413"/>
      <c r="L545" s="413"/>
      <c r="M545" s="413"/>
      <c r="N545" s="413"/>
      <c r="O545" s="413"/>
      <c r="P545" s="413"/>
      <c r="Q545" s="413"/>
      <c r="R545" s="413"/>
      <c r="S545" s="413"/>
      <c r="T545" s="413"/>
      <c r="U545" s="413"/>
      <c r="V545" s="413"/>
      <c r="W545" s="413"/>
      <c r="X545" s="413"/>
      <c r="Y545" s="413"/>
      <c r="Z545" s="413"/>
      <c r="AA545" s="413"/>
      <c r="AB545" s="413"/>
      <c r="AC545" s="413"/>
      <c r="AD545" s="413"/>
      <c r="AE545" s="413"/>
      <c r="AF545" s="413"/>
      <c r="AG545" s="413"/>
    </row>
    <row r="546" spans="1:33" ht="11.25" customHeight="1">
      <c r="A546" s="413"/>
      <c r="B546" s="413"/>
      <c r="C546" s="413"/>
      <c r="D546" s="413"/>
      <c r="E546" s="413"/>
      <c r="F546" s="413"/>
      <c r="G546" s="413"/>
      <c r="H546" s="413"/>
      <c r="I546" s="413"/>
      <c r="J546" s="413"/>
      <c r="K546" s="413"/>
      <c r="L546" s="413"/>
      <c r="M546" s="413"/>
      <c r="N546" s="413"/>
      <c r="O546" s="413"/>
      <c r="P546" s="413"/>
      <c r="Q546" s="413"/>
      <c r="R546" s="413"/>
      <c r="S546" s="413"/>
      <c r="T546" s="413"/>
      <c r="U546" s="413"/>
      <c r="V546" s="413"/>
      <c r="W546" s="413"/>
      <c r="X546" s="413"/>
      <c r="Y546" s="413"/>
      <c r="Z546" s="413"/>
      <c r="AA546" s="413"/>
      <c r="AB546" s="413"/>
      <c r="AC546" s="413"/>
      <c r="AD546" s="413"/>
      <c r="AE546" s="413"/>
      <c r="AF546" s="413"/>
      <c r="AG546" s="413"/>
    </row>
    <row r="547" spans="1:33" ht="11.25" customHeight="1">
      <c r="A547" s="413"/>
      <c r="B547" s="413"/>
      <c r="C547" s="413"/>
      <c r="D547" s="413"/>
      <c r="E547" s="413"/>
      <c r="F547" s="413"/>
      <c r="G547" s="413"/>
      <c r="H547" s="413"/>
      <c r="I547" s="413"/>
      <c r="J547" s="413"/>
      <c r="K547" s="413"/>
      <c r="L547" s="413"/>
      <c r="M547" s="413"/>
      <c r="N547" s="413"/>
      <c r="O547" s="413"/>
      <c r="P547" s="413"/>
      <c r="Q547" s="413"/>
      <c r="R547" s="413"/>
      <c r="S547" s="413"/>
      <c r="T547" s="413"/>
      <c r="U547" s="413"/>
      <c r="V547" s="413"/>
      <c r="W547" s="413"/>
      <c r="X547" s="413"/>
      <c r="Y547" s="413"/>
      <c r="Z547" s="413"/>
      <c r="AA547" s="413"/>
      <c r="AB547" s="413"/>
      <c r="AC547" s="413"/>
      <c r="AD547" s="413"/>
      <c r="AE547" s="413"/>
      <c r="AF547" s="413"/>
      <c r="AG547" s="413"/>
    </row>
    <row r="548" spans="1:33" ht="11.25" customHeight="1">
      <c r="A548" s="413"/>
      <c r="B548" s="413"/>
      <c r="C548" s="413"/>
      <c r="D548" s="413"/>
      <c r="E548" s="413"/>
      <c r="F548" s="413"/>
      <c r="G548" s="413"/>
      <c r="H548" s="413"/>
      <c r="I548" s="413"/>
      <c r="J548" s="413"/>
      <c r="K548" s="413"/>
      <c r="L548" s="413"/>
      <c r="M548" s="413"/>
      <c r="N548" s="413"/>
      <c r="O548" s="413"/>
      <c r="P548" s="413"/>
      <c r="Q548" s="413"/>
      <c r="R548" s="413"/>
      <c r="S548" s="413"/>
      <c r="T548" s="413"/>
      <c r="U548" s="413"/>
      <c r="V548" s="413"/>
      <c r="W548" s="413"/>
      <c r="X548" s="413"/>
      <c r="Y548" s="413"/>
      <c r="Z548" s="413"/>
      <c r="AA548" s="413"/>
      <c r="AB548" s="413"/>
      <c r="AC548" s="413"/>
      <c r="AD548" s="413"/>
      <c r="AE548" s="413"/>
      <c r="AF548" s="413"/>
      <c r="AG548" s="413"/>
    </row>
    <row r="549" spans="1:33" ht="11.25" customHeight="1">
      <c r="A549" s="413"/>
      <c r="B549" s="413"/>
      <c r="C549" s="413"/>
      <c r="D549" s="413"/>
      <c r="E549" s="413"/>
      <c r="F549" s="413"/>
      <c r="G549" s="413"/>
      <c r="H549" s="413"/>
      <c r="I549" s="413"/>
      <c r="J549" s="413"/>
      <c r="K549" s="413"/>
      <c r="L549" s="413"/>
      <c r="M549" s="413"/>
      <c r="N549" s="413"/>
      <c r="O549" s="413"/>
      <c r="P549" s="413"/>
      <c r="Q549" s="413"/>
      <c r="R549" s="413"/>
      <c r="S549" s="413"/>
      <c r="T549" s="413"/>
      <c r="U549" s="413"/>
      <c r="V549" s="413"/>
      <c r="W549" s="413"/>
      <c r="X549" s="413"/>
      <c r="Y549" s="413"/>
      <c r="Z549" s="413"/>
      <c r="AA549" s="413"/>
      <c r="AB549" s="413"/>
      <c r="AC549" s="413"/>
      <c r="AD549" s="413"/>
      <c r="AE549" s="413"/>
      <c r="AF549" s="413"/>
      <c r="AG549" s="413"/>
    </row>
    <row r="550" spans="1:33" ht="11.25" customHeight="1">
      <c r="A550" s="413"/>
      <c r="B550" s="413"/>
      <c r="C550" s="413"/>
      <c r="D550" s="413"/>
      <c r="E550" s="413"/>
      <c r="F550" s="413"/>
      <c r="G550" s="413"/>
      <c r="H550" s="413"/>
      <c r="I550" s="413"/>
      <c r="J550" s="413"/>
      <c r="K550" s="413"/>
      <c r="L550" s="413"/>
      <c r="M550" s="413"/>
      <c r="N550" s="413"/>
      <c r="O550" s="413"/>
      <c r="P550" s="413"/>
      <c r="Q550" s="413"/>
      <c r="R550" s="413"/>
      <c r="S550" s="413"/>
      <c r="T550" s="413"/>
      <c r="U550" s="413"/>
      <c r="V550" s="413"/>
      <c r="W550" s="413"/>
      <c r="X550" s="413"/>
      <c r="Y550" s="413"/>
      <c r="Z550" s="413"/>
      <c r="AA550" s="413"/>
      <c r="AB550" s="413"/>
      <c r="AC550" s="413"/>
      <c r="AD550" s="413"/>
      <c r="AE550" s="413"/>
      <c r="AF550" s="413"/>
      <c r="AG550" s="413"/>
    </row>
    <row r="551" spans="1:33" ht="11.25" customHeight="1">
      <c r="A551" s="413"/>
      <c r="B551" s="413"/>
      <c r="C551" s="413"/>
      <c r="D551" s="413"/>
      <c r="E551" s="413"/>
      <c r="F551" s="413"/>
      <c r="G551" s="413"/>
      <c r="H551" s="413"/>
      <c r="I551" s="413"/>
      <c r="J551" s="413"/>
      <c r="K551" s="413"/>
      <c r="L551" s="413"/>
      <c r="M551" s="413"/>
      <c r="N551" s="413"/>
      <c r="O551" s="413"/>
      <c r="P551" s="413"/>
      <c r="Q551" s="413"/>
      <c r="R551" s="413"/>
      <c r="S551" s="413"/>
      <c r="T551" s="413"/>
      <c r="U551" s="413"/>
      <c r="V551" s="413"/>
      <c r="W551" s="413"/>
      <c r="X551" s="413"/>
      <c r="Y551" s="413"/>
      <c r="Z551" s="413"/>
      <c r="AA551" s="413"/>
      <c r="AB551" s="413"/>
      <c r="AC551" s="413"/>
      <c r="AD551" s="413"/>
      <c r="AE551" s="413"/>
      <c r="AF551" s="413"/>
      <c r="AG551" s="413"/>
    </row>
    <row r="552" spans="1:33" ht="11.25" customHeight="1">
      <c r="A552" s="413"/>
      <c r="B552" s="413"/>
      <c r="C552" s="413"/>
      <c r="D552" s="413"/>
      <c r="E552" s="413"/>
      <c r="F552" s="413"/>
      <c r="G552" s="413"/>
      <c r="H552" s="413"/>
      <c r="I552" s="413"/>
      <c r="J552" s="413"/>
      <c r="K552" s="413"/>
      <c r="L552" s="413"/>
      <c r="M552" s="413"/>
      <c r="N552" s="413"/>
      <c r="O552" s="413"/>
      <c r="P552" s="413"/>
      <c r="Q552" s="413"/>
      <c r="R552" s="413"/>
      <c r="S552" s="413"/>
      <c r="T552" s="413"/>
      <c r="U552" s="413"/>
      <c r="V552" s="413"/>
      <c r="W552" s="413"/>
      <c r="X552" s="413"/>
      <c r="Y552" s="413"/>
      <c r="Z552" s="413"/>
      <c r="AA552" s="413"/>
      <c r="AB552" s="413"/>
      <c r="AC552" s="413"/>
      <c r="AD552" s="413"/>
      <c r="AE552" s="413"/>
      <c r="AF552" s="413"/>
      <c r="AG552" s="413"/>
    </row>
    <row r="553" spans="1:33" ht="11.25" customHeight="1">
      <c r="A553" s="413"/>
      <c r="B553" s="413"/>
      <c r="C553" s="413"/>
      <c r="D553" s="413"/>
      <c r="E553" s="413"/>
      <c r="F553" s="413"/>
      <c r="G553" s="413"/>
      <c r="H553" s="413"/>
      <c r="I553" s="413"/>
      <c r="J553" s="413"/>
      <c r="K553" s="413"/>
      <c r="L553" s="413"/>
      <c r="M553" s="413"/>
      <c r="N553" s="413"/>
      <c r="O553" s="413"/>
      <c r="P553" s="413"/>
      <c r="Q553" s="413"/>
      <c r="R553" s="413"/>
      <c r="S553" s="413"/>
      <c r="T553" s="413"/>
      <c r="U553" s="413"/>
      <c r="V553" s="413"/>
      <c r="W553" s="413"/>
      <c r="X553" s="413"/>
      <c r="Y553" s="413"/>
      <c r="Z553" s="413"/>
      <c r="AA553" s="413"/>
      <c r="AB553" s="413"/>
      <c r="AC553" s="413"/>
      <c r="AD553" s="413"/>
      <c r="AE553" s="413"/>
      <c r="AF553" s="413"/>
      <c r="AG553" s="413"/>
    </row>
    <row r="554" spans="1:33" ht="11.25" customHeight="1">
      <c r="A554" s="413"/>
      <c r="B554" s="413"/>
      <c r="C554" s="413"/>
      <c r="D554" s="413"/>
      <c r="E554" s="413"/>
      <c r="F554" s="413"/>
      <c r="G554" s="413"/>
      <c r="H554" s="413"/>
      <c r="I554" s="413"/>
      <c r="J554" s="413"/>
      <c r="K554" s="413"/>
      <c r="L554" s="413"/>
      <c r="M554" s="413"/>
      <c r="N554" s="413"/>
      <c r="O554" s="413"/>
      <c r="P554" s="413"/>
      <c r="Q554" s="413"/>
      <c r="R554" s="413"/>
      <c r="S554" s="413"/>
      <c r="T554" s="413"/>
      <c r="U554" s="413"/>
      <c r="V554" s="413"/>
      <c r="W554" s="413"/>
      <c r="X554" s="413"/>
      <c r="Y554" s="413"/>
      <c r="Z554" s="413"/>
      <c r="AA554" s="413"/>
      <c r="AB554" s="413"/>
      <c r="AC554" s="413"/>
      <c r="AD554" s="413"/>
      <c r="AE554" s="413"/>
      <c r="AF554" s="413"/>
      <c r="AG554" s="413"/>
    </row>
    <row r="555" spans="1:33" ht="11.25" customHeight="1">
      <c r="A555" s="413"/>
      <c r="B555" s="413"/>
      <c r="C555" s="413"/>
      <c r="D555" s="413"/>
      <c r="E555" s="413"/>
      <c r="F555" s="413"/>
      <c r="G555" s="413"/>
      <c r="H555" s="413"/>
      <c r="I555" s="413"/>
      <c r="J555" s="413"/>
      <c r="K555" s="413"/>
      <c r="L555" s="413"/>
      <c r="M555" s="413"/>
      <c r="N555" s="413"/>
      <c r="O555" s="413"/>
      <c r="P555" s="413"/>
      <c r="Q555" s="413"/>
      <c r="R555" s="413"/>
      <c r="S555" s="413"/>
      <c r="T555" s="413"/>
      <c r="U555" s="413"/>
      <c r="V555" s="413"/>
      <c r="W555" s="413"/>
      <c r="X555" s="413"/>
      <c r="Y555" s="413"/>
      <c r="Z555" s="413"/>
      <c r="AA555" s="413"/>
      <c r="AB555" s="413"/>
      <c r="AC555" s="413"/>
      <c r="AD555" s="413"/>
      <c r="AE555" s="413"/>
      <c r="AF555" s="413"/>
      <c r="AG555" s="413"/>
    </row>
    <row r="556" spans="1:33" ht="11.25" customHeight="1">
      <c r="A556" s="413"/>
      <c r="B556" s="413"/>
      <c r="C556" s="413"/>
      <c r="D556" s="413"/>
      <c r="E556" s="413"/>
      <c r="F556" s="413"/>
      <c r="G556" s="413"/>
      <c r="H556" s="413"/>
      <c r="I556" s="413"/>
      <c r="J556" s="413"/>
      <c r="K556" s="413"/>
      <c r="L556" s="413"/>
      <c r="M556" s="413"/>
      <c r="N556" s="413"/>
      <c r="O556" s="413"/>
      <c r="P556" s="413"/>
      <c r="Q556" s="413"/>
      <c r="R556" s="413"/>
      <c r="S556" s="413"/>
      <c r="T556" s="413"/>
      <c r="U556" s="413"/>
      <c r="V556" s="413"/>
      <c r="W556" s="413"/>
      <c r="X556" s="413"/>
      <c r="Y556" s="413"/>
      <c r="Z556" s="413"/>
      <c r="AA556" s="413"/>
      <c r="AB556" s="413"/>
      <c r="AC556" s="413"/>
      <c r="AD556" s="413"/>
      <c r="AE556" s="413"/>
      <c r="AF556" s="413"/>
      <c r="AG556" s="413"/>
    </row>
    <row r="557" spans="1:33" ht="11.25" customHeight="1">
      <c r="A557" s="413"/>
      <c r="B557" s="413"/>
      <c r="C557" s="413"/>
      <c r="D557" s="413"/>
      <c r="E557" s="413"/>
      <c r="F557" s="413"/>
      <c r="G557" s="413"/>
      <c r="H557" s="413"/>
      <c r="I557" s="413"/>
      <c r="J557" s="413"/>
      <c r="K557" s="413"/>
      <c r="L557" s="413"/>
      <c r="M557" s="413"/>
      <c r="N557" s="413"/>
      <c r="O557" s="413"/>
      <c r="P557" s="413"/>
      <c r="Q557" s="413"/>
      <c r="R557" s="413"/>
      <c r="S557" s="413"/>
      <c r="T557" s="413"/>
      <c r="U557" s="413"/>
      <c r="V557" s="413"/>
      <c r="W557" s="413"/>
      <c r="X557" s="413"/>
      <c r="Y557" s="413"/>
      <c r="Z557" s="413"/>
      <c r="AA557" s="413"/>
      <c r="AB557" s="413"/>
      <c r="AC557" s="413"/>
      <c r="AD557" s="413"/>
      <c r="AE557" s="413"/>
      <c r="AF557" s="413"/>
      <c r="AG557" s="413"/>
    </row>
    <row r="558" spans="1:33" ht="11.25" customHeight="1">
      <c r="A558" s="413"/>
      <c r="B558" s="413"/>
      <c r="C558" s="413"/>
      <c r="D558" s="413"/>
      <c r="E558" s="413"/>
      <c r="F558" s="413"/>
      <c r="G558" s="413"/>
      <c r="H558" s="413"/>
      <c r="I558" s="413"/>
      <c r="J558" s="413"/>
      <c r="K558" s="413"/>
      <c r="L558" s="413"/>
      <c r="M558" s="413"/>
      <c r="N558" s="413"/>
      <c r="O558" s="413"/>
      <c r="P558" s="413"/>
      <c r="Q558" s="413"/>
      <c r="R558" s="413"/>
      <c r="S558" s="413"/>
      <c r="T558" s="413"/>
      <c r="U558" s="413"/>
      <c r="V558" s="413"/>
      <c r="W558" s="413"/>
      <c r="X558" s="413"/>
      <c r="Y558" s="413"/>
      <c r="Z558" s="413"/>
      <c r="AA558" s="413"/>
      <c r="AB558" s="413"/>
      <c r="AC558" s="413"/>
      <c r="AD558" s="413"/>
      <c r="AE558" s="413"/>
      <c r="AF558" s="413"/>
      <c r="AG558" s="413"/>
    </row>
    <row r="559" spans="1:33" ht="11.25" customHeight="1">
      <c r="A559" s="413"/>
      <c r="B559" s="413"/>
      <c r="C559" s="413"/>
      <c r="D559" s="413"/>
      <c r="E559" s="413"/>
      <c r="F559" s="413"/>
      <c r="G559" s="413"/>
      <c r="H559" s="413"/>
      <c r="I559" s="413"/>
      <c r="J559" s="413"/>
      <c r="K559" s="413"/>
      <c r="L559" s="413"/>
      <c r="M559" s="413"/>
      <c r="N559" s="413"/>
      <c r="O559" s="413"/>
      <c r="P559" s="413"/>
      <c r="Q559" s="413"/>
      <c r="R559" s="413"/>
      <c r="S559" s="413"/>
      <c r="T559" s="413"/>
      <c r="U559" s="413"/>
      <c r="V559" s="413"/>
      <c r="W559" s="413"/>
      <c r="X559" s="413"/>
      <c r="Y559" s="413"/>
      <c r="Z559" s="413"/>
      <c r="AA559" s="413"/>
      <c r="AB559" s="413"/>
      <c r="AC559" s="413"/>
      <c r="AD559" s="413"/>
      <c r="AE559" s="413"/>
      <c r="AF559" s="413"/>
      <c r="AG559" s="413"/>
    </row>
    <row r="560" spans="1:33" ht="11.25" customHeight="1">
      <c r="A560" s="413"/>
      <c r="B560" s="413"/>
      <c r="C560" s="413"/>
      <c r="D560" s="413"/>
      <c r="E560" s="413"/>
      <c r="F560" s="413"/>
      <c r="G560" s="413"/>
      <c r="H560" s="413"/>
      <c r="I560" s="413"/>
      <c r="J560" s="413"/>
      <c r="K560" s="413"/>
      <c r="L560" s="413"/>
      <c r="M560" s="413"/>
      <c r="N560" s="413"/>
      <c r="O560" s="413"/>
      <c r="P560" s="413"/>
      <c r="Q560" s="413"/>
      <c r="R560" s="413"/>
      <c r="S560" s="413"/>
      <c r="T560" s="413"/>
      <c r="U560" s="413"/>
      <c r="V560" s="413"/>
      <c r="W560" s="413"/>
      <c r="X560" s="413"/>
      <c r="Y560" s="413"/>
      <c r="Z560" s="413"/>
      <c r="AA560" s="413"/>
      <c r="AB560" s="413"/>
      <c r="AC560" s="413"/>
      <c r="AD560" s="413"/>
      <c r="AE560" s="413"/>
      <c r="AF560" s="413"/>
      <c r="AG560" s="413"/>
    </row>
    <row r="561" spans="1:33" ht="11.25" customHeight="1">
      <c r="A561" s="413"/>
      <c r="B561" s="413"/>
      <c r="C561" s="413"/>
      <c r="D561" s="413"/>
      <c r="E561" s="413"/>
      <c r="F561" s="413"/>
      <c r="G561" s="413"/>
      <c r="H561" s="413"/>
      <c r="I561" s="413"/>
      <c r="J561" s="413"/>
      <c r="K561" s="413"/>
      <c r="L561" s="413"/>
      <c r="M561" s="413"/>
      <c r="N561" s="413"/>
      <c r="O561" s="413"/>
      <c r="P561" s="413"/>
      <c r="Q561" s="413"/>
      <c r="R561" s="413"/>
      <c r="S561" s="413"/>
      <c r="T561" s="413"/>
      <c r="U561" s="413"/>
      <c r="V561" s="413"/>
      <c r="W561" s="413"/>
      <c r="X561" s="413"/>
      <c r="Y561" s="413"/>
      <c r="Z561" s="413"/>
      <c r="AA561" s="413"/>
      <c r="AB561" s="413"/>
      <c r="AC561" s="413"/>
      <c r="AD561" s="413"/>
      <c r="AE561" s="413"/>
      <c r="AF561" s="413"/>
      <c r="AG561" s="413"/>
    </row>
    <row r="562" spans="1:33" ht="11.25" customHeight="1">
      <c r="A562" s="413"/>
      <c r="B562" s="413"/>
      <c r="C562" s="413"/>
      <c r="D562" s="413"/>
      <c r="E562" s="413"/>
      <c r="F562" s="413"/>
      <c r="G562" s="413"/>
      <c r="H562" s="413"/>
      <c r="I562" s="413"/>
      <c r="J562" s="413"/>
      <c r="K562" s="413"/>
      <c r="L562" s="413"/>
      <c r="M562" s="413"/>
      <c r="N562" s="413"/>
      <c r="O562" s="413"/>
      <c r="P562" s="413"/>
      <c r="Q562" s="413"/>
      <c r="R562" s="413"/>
      <c r="S562" s="413"/>
      <c r="T562" s="413"/>
      <c r="U562" s="413"/>
      <c r="V562" s="413"/>
      <c r="W562" s="413"/>
      <c r="X562" s="413"/>
      <c r="Y562" s="413"/>
      <c r="Z562" s="413"/>
      <c r="AA562" s="413"/>
      <c r="AB562" s="413"/>
      <c r="AC562" s="413"/>
      <c r="AD562" s="413"/>
      <c r="AE562" s="413"/>
      <c r="AF562" s="413"/>
      <c r="AG562" s="413"/>
    </row>
    <row r="563" spans="1:33" ht="11.25" customHeight="1">
      <c r="A563" s="413"/>
      <c r="B563" s="413"/>
      <c r="C563" s="413"/>
      <c r="D563" s="413"/>
      <c r="E563" s="413"/>
      <c r="F563" s="413"/>
      <c r="G563" s="413"/>
      <c r="H563" s="413"/>
      <c r="I563" s="413"/>
      <c r="J563" s="413"/>
      <c r="K563" s="413"/>
      <c r="L563" s="413"/>
      <c r="M563" s="413"/>
      <c r="N563" s="413"/>
      <c r="O563" s="413"/>
      <c r="P563" s="413"/>
      <c r="Q563" s="413"/>
      <c r="R563" s="413"/>
      <c r="S563" s="413"/>
      <c r="T563" s="413"/>
      <c r="U563" s="413"/>
      <c r="V563" s="413"/>
      <c r="W563" s="413"/>
      <c r="X563" s="413"/>
      <c r="Y563" s="413"/>
      <c r="Z563" s="413"/>
      <c r="AA563" s="413"/>
      <c r="AB563" s="413"/>
      <c r="AC563" s="413"/>
      <c r="AD563" s="413"/>
      <c r="AE563" s="413"/>
      <c r="AF563" s="413"/>
      <c r="AG563" s="413"/>
    </row>
    <row r="564" spans="1:33" ht="11.25" customHeight="1">
      <c r="A564" s="413"/>
      <c r="B564" s="413"/>
      <c r="C564" s="413"/>
      <c r="D564" s="413"/>
      <c r="E564" s="413"/>
      <c r="F564" s="413"/>
      <c r="G564" s="413"/>
      <c r="H564" s="413"/>
      <c r="I564" s="413"/>
      <c r="J564" s="413"/>
      <c r="K564" s="413"/>
      <c r="L564" s="413"/>
      <c r="M564" s="413"/>
      <c r="N564" s="413"/>
      <c r="O564" s="413"/>
      <c r="P564" s="413"/>
      <c r="Q564" s="413"/>
      <c r="R564" s="413"/>
      <c r="S564" s="413"/>
      <c r="T564" s="413"/>
      <c r="U564" s="413"/>
      <c r="V564" s="413"/>
      <c r="W564" s="413"/>
      <c r="X564" s="413"/>
      <c r="Y564" s="413"/>
      <c r="Z564" s="413"/>
      <c r="AA564" s="413"/>
      <c r="AB564" s="413"/>
      <c r="AC564" s="413"/>
      <c r="AD564" s="413"/>
      <c r="AE564" s="413"/>
      <c r="AF564" s="413"/>
      <c r="AG564" s="413"/>
    </row>
    <row r="565" spans="1:33" ht="11.25" customHeight="1">
      <c r="A565" s="413"/>
      <c r="B565" s="413"/>
      <c r="C565" s="413"/>
      <c r="D565" s="413"/>
      <c r="E565" s="413"/>
      <c r="F565" s="413"/>
      <c r="G565" s="413"/>
      <c r="H565" s="413"/>
      <c r="I565" s="413"/>
      <c r="J565" s="413"/>
      <c r="K565" s="413"/>
      <c r="L565" s="413"/>
      <c r="M565" s="413"/>
      <c r="N565" s="413"/>
      <c r="O565" s="413"/>
      <c r="P565" s="413"/>
      <c r="Q565" s="413"/>
      <c r="R565" s="413"/>
      <c r="S565" s="413"/>
      <c r="T565" s="413"/>
      <c r="U565" s="413"/>
      <c r="V565" s="413"/>
      <c r="W565" s="413"/>
      <c r="X565" s="413"/>
      <c r="Y565" s="413"/>
      <c r="Z565" s="413"/>
      <c r="AA565" s="413"/>
      <c r="AB565" s="413"/>
      <c r="AC565" s="413"/>
      <c r="AD565" s="413"/>
      <c r="AE565" s="413"/>
      <c r="AF565" s="413"/>
      <c r="AG565" s="413"/>
    </row>
    <row r="566" spans="1:33" ht="11.25" customHeight="1">
      <c r="A566" s="413"/>
      <c r="B566" s="413"/>
      <c r="C566" s="413"/>
      <c r="D566" s="413"/>
      <c r="E566" s="413"/>
      <c r="F566" s="413"/>
      <c r="G566" s="413"/>
      <c r="H566" s="413"/>
      <c r="I566" s="413"/>
      <c r="J566" s="413"/>
      <c r="K566" s="413"/>
      <c r="L566" s="413"/>
      <c r="M566" s="413"/>
      <c r="N566" s="413"/>
      <c r="O566" s="413"/>
      <c r="P566" s="413"/>
      <c r="Q566" s="413"/>
      <c r="R566" s="413"/>
      <c r="S566" s="413"/>
      <c r="T566" s="413"/>
      <c r="U566" s="413"/>
      <c r="V566" s="413"/>
      <c r="W566" s="413"/>
      <c r="X566" s="413"/>
      <c r="Y566" s="413"/>
      <c r="Z566" s="413"/>
      <c r="AA566" s="413"/>
      <c r="AB566" s="413"/>
      <c r="AC566" s="413"/>
      <c r="AD566" s="413"/>
      <c r="AE566" s="413"/>
      <c r="AF566" s="413"/>
      <c r="AG566" s="413"/>
    </row>
    <row r="567" spans="1:33" ht="11.25" customHeight="1">
      <c r="A567" s="413"/>
      <c r="B567" s="413"/>
      <c r="C567" s="413"/>
      <c r="D567" s="413"/>
      <c r="E567" s="413"/>
      <c r="F567" s="413"/>
      <c r="G567" s="413"/>
      <c r="H567" s="413"/>
      <c r="I567" s="413"/>
      <c r="J567" s="413"/>
      <c r="K567" s="413"/>
      <c r="L567" s="413"/>
      <c r="M567" s="413"/>
      <c r="N567" s="413"/>
      <c r="O567" s="413"/>
      <c r="P567" s="413"/>
      <c r="Q567" s="413"/>
      <c r="R567" s="413"/>
      <c r="S567" s="413"/>
      <c r="T567" s="413"/>
      <c r="U567" s="413"/>
      <c r="V567" s="413"/>
      <c r="W567" s="413"/>
      <c r="X567" s="413"/>
      <c r="Y567" s="413"/>
      <c r="Z567" s="413"/>
      <c r="AA567" s="413"/>
      <c r="AB567" s="413"/>
      <c r="AC567" s="413"/>
      <c r="AD567" s="413"/>
      <c r="AE567" s="413"/>
      <c r="AF567" s="413"/>
      <c r="AG567" s="413"/>
    </row>
    <row r="568" spans="1:33" ht="11.25" customHeight="1">
      <c r="A568" s="413"/>
      <c r="B568" s="413"/>
      <c r="C568" s="413"/>
      <c r="D568" s="413"/>
      <c r="E568" s="413"/>
      <c r="F568" s="413"/>
      <c r="G568" s="413"/>
      <c r="H568" s="413"/>
      <c r="I568" s="413"/>
      <c r="J568" s="413"/>
      <c r="K568" s="413"/>
      <c r="L568" s="413"/>
      <c r="M568" s="413"/>
      <c r="N568" s="413"/>
      <c r="O568" s="413"/>
      <c r="P568" s="413"/>
      <c r="Q568" s="413"/>
      <c r="R568" s="413"/>
      <c r="S568" s="413"/>
      <c r="T568" s="413"/>
      <c r="U568" s="413"/>
      <c r="V568" s="413"/>
      <c r="W568" s="413"/>
      <c r="X568" s="413"/>
      <c r="Y568" s="413"/>
      <c r="Z568" s="413"/>
      <c r="AA568" s="413"/>
      <c r="AB568" s="413"/>
      <c r="AC568" s="413"/>
      <c r="AD568" s="413"/>
      <c r="AE568" s="413"/>
      <c r="AF568" s="413"/>
      <c r="AG568" s="413"/>
    </row>
    <row r="569" spans="1:33" ht="11.25" customHeight="1">
      <c r="A569" s="413"/>
      <c r="B569" s="413"/>
      <c r="C569" s="413"/>
      <c r="D569" s="413"/>
      <c r="E569" s="413"/>
      <c r="F569" s="413"/>
      <c r="G569" s="413"/>
      <c r="H569" s="413"/>
      <c r="I569" s="413"/>
      <c r="J569" s="413"/>
      <c r="K569" s="413"/>
      <c r="L569" s="413"/>
      <c r="M569" s="413"/>
      <c r="N569" s="413"/>
      <c r="O569" s="413"/>
      <c r="P569" s="413"/>
      <c r="Q569" s="413"/>
      <c r="R569" s="413"/>
      <c r="S569" s="413"/>
      <c r="T569" s="413"/>
      <c r="U569" s="413"/>
      <c r="V569" s="413"/>
      <c r="W569" s="413"/>
      <c r="X569" s="413"/>
      <c r="Y569" s="413"/>
      <c r="Z569" s="413"/>
      <c r="AA569" s="413"/>
      <c r="AB569" s="413"/>
      <c r="AC569" s="413"/>
      <c r="AD569" s="413"/>
      <c r="AE569" s="413"/>
      <c r="AF569" s="413"/>
      <c r="AG569" s="413"/>
    </row>
    <row r="570" spans="1:33" ht="11.25" customHeight="1">
      <c r="A570" s="413"/>
      <c r="B570" s="413"/>
      <c r="C570" s="413"/>
      <c r="D570" s="413"/>
      <c r="E570" s="413"/>
      <c r="F570" s="413"/>
      <c r="G570" s="413"/>
      <c r="H570" s="413"/>
      <c r="I570" s="413"/>
      <c r="J570" s="413"/>
      <c r="K570" s="413"/>
      <c r="L570" s="413"/>
      <c r="M570" s="413"/>
      <c r="N570" s="413"/>
      <c r="O570" s="413"/>
      <c r="P570" s="413"/>
      <c r="Q570" s="413"/>
      <c r="R570" s="413"/>
      <c r="S570" s="413"/>
      <c r="T570" s="413"/>
      <c r="U570" s="413"/>
      <c r="V570" s="413"/>
      <c r="W570" s="413"/>
      <c r="X570" s="413"/>
      <c r="Y570" s="413"/>
      <c r="Z570" s="413"/>
      <c r="AA570" s="413"/>
      <c r="AB570" s="413"/>
      <c r="AC570" s="413"/>
      <c r="AD570" s="413"/>
      <c r="AE570" s="413"/>
      <c r="AF570" s="413"/>
      <c r="AG570" s="413"/>
    </row>
    <row r="571" spans="1:33" ht="11.25" customHeight="1">
      <c r="A571" s="413"/>
      <c r="B571" s="413"/>
      <c r="C571" s="413"/>
      <c r="D571" s="413"/>
      <c r="E571" s="413"/>
      <c r="F571" s="413"/>
      <c r="G571" s="413"/>
      <c r="H571" s="413"/>
      <c r="I571" s="413"/>
      <c r="J571" s="413"/>
      <c r="K571" s="413"/>
      <c r="L571" s="413"/>
      <c r="M571" s="413"/>
      <c r="N571" s="413"/>
      <c r="O571" s="413"/>
      <c r="P571" s="413"/>
      <c r="Q571" s="413"/>
      <c r="R571" s="413"/>
      <c r="S571" s="413"/>
      <c r="T571" s="413"/>
      <c r="U571" s="413"/>
      <c r="V571" s="413"/>
      <c r="W571" s="413"/>
      <c r="X571" s="413"/>
      <c r="Y571" s="413"/>
      <c r="Z571" s="413"/>
      <c r="AA571" s="413"/>
      <c r="AB571" s="413"/>
      <c r="AC571" s="413"/>
      <c r="AD571" s="413"/>
      <c r="AE571" s="413"/>
      <c r="AF571" s="413"/>
      <c r="AG571" s="413"/>
    </row>
    <row r="572" spans="1:33" ht="11.25" customHeight="1">
      <c r="A572" s="413"/>
      <c r="B572" s="413"/>
      <c r="C572" s="413"/>
      <c r="D572" s="413"/>
      <c r="E572" s="413"/>
      <c r="F572" s="413"/>
      <c r="G572" s="413"/>
      <c r="H572" s="413"/>
      <c r="I572" s="413"/>
      <c r="J572" s="413"/>
      <c r="K572" s="413"/>
      <c r="L572" s="413"/>
      <c r="M572" s="413"/>
      <c r="N572" s="413"/>
      <c r="O572" s="413"/>
      <c r="P572" s="413"/>
      <c r="Q572" s="413"/>
      <c r="R572" s="413"/>
      <c r="S572" s="413"/>
      <c r="T572" s="413"/>
      <c r="U572" s="413"/>
      <c r="V572" s="413"/>
      <c r="W572" s="413"/>
      <c r="X572" s="413"/>
      <c r="Y572" s="413"/>
      <c r="Z572" s="413"/>
      <c r="AA572" s="413"/>
      <c r="AB572" s="413"/>
      <c r="AC572" s="413"/>
      <c r="AD572" s="413"/>
      <c r="AE572" s="413"/>
      <c r="AF572" s="413"/>
      <c r="AG572" s="413"/>
    </row>
    <row r="573" spans="1:33" ht="11.25" customHeight="1">
      <c r="A573" s="413"/>
      <c r="B573" s="413"/>
      <c r="C573" s="413"/>
      <c r="D573" s="413"/>
      <c r="E573" s="413"/>
      <c r="F573" s="413"/>
      <c r="G573" s="413"/>
      <c r="H573" s="413"/>
      <c r="I573" s="413"/>
      <c r="J573" s="413"/>
      <c r="K573" s="413"/>
      <c r="L573" s="413"/>
      <c r="M573" s="413"/>
      <c r="N573" s="413"/>
      <c r="O573" s="413"/>
      <c r="P573" s="413"/>
      <c r="Q573" s="413"/>
      <c r="R573" s="413"/>
      <c r="S573" s="413"/>
      <c r="T573" s="413"/>
      <c r="U573" s="413"/>
      <c r="V573" s="413"/>
      <c r="W573" s="413"/>
      <c r="X573" s="413"/>
      <c r="Y573" s="413"/>
      <c r="Z573" s="413"/>
      <c r="AA573" s="413"/>
      <c r="AB573" s="413"/>
      <c r="AC573" s="413"/>
      <c r="AD573" s="413"/>
      <c r="AE573" s="413"/>
      <c r="AF573" s="413"/>
      <c r="AG573" s="413"/>
    </row>
    <row r="574" spans="1:33" ht="11.25" customHeight="1">
      <c r="A574" s="413"/>
      <c r="B574" s="413"/>
      <c r="C574" s="413"/>
      <c r="D574" s="413"/>
      <c r="E574" s="413"/>
      <c r="F574" s="413"/>
      <c r="G574" s="413"/>
      <c r="H574" s="413"/>
      <c r="I574" s="413"/>
      <c r="J574" s="413"/>
      <c r="K574" s="413"/>
      <c r="L574" s="413"/>
      <c r="M574" s="413"/>
      <c r="N574" s="413"/>
      <c r="O574" s="413"/>
      <c r="P574" s="413"/>
      <c r="Q574" s="413"/>
      <c r="R574" s="413"/>
      <c r="S574" s="413"/>
      <c r="T574" s="413"/>
      <c r="U574" s="413"/>
      <c r="V574" s="413"/>
      <c r="W574" s="413"/>
      <c r="X574" s="413"/>
      <c r="Y574" s="413"/>
      <c r="Z574" s="413"/>
      <c r="AA574" s="413"/>
      <c r="AB574" s="413"/>
      <c r="AC574" s="413"/>
      <c r="AD574" s="413"/>
      <c r="AE574" s="413"/>
      <c r="AF574" s="413"/>
      <c r="AG574" s="413"/>
    </row>
    <row r="575" spans="1:33" ht="11.25" customHeight="1">
      <c r="A575" s="413"/>
      <c r="B575" s="413"/>
      <c r="C575" s="413"/>
      <c r="D575" s="413"/>
      <c r="E575" s="413"/>
      <c r="F575" s="413"/>
      <c r="G575" s="413"/>
      <c r="H575" s="413"/>
      <c r="I575" s="413"/>
      <c r="J575" s="413"/>
      <c r="K575" s="413"/>
      <c r="L575" s="413"/>
      <c r="M575" s="413"/>
      <c r="N575" s="413"/>
      <c r="O575" s="413"/>
      <c r="P575" s="413"/>
      <c r="Q575" s="413"/>
      <c r="R575" s="413"/>
      <c r="S575" s="413"/>
      <c r="T575" s="413"/>
      <c r="U575" s="413"/>
      <c r="V575" s="413"/>
      <c r="W575" s="413"/>
      <c r="X575" s="413"/>
      <c r="Y575" s="413"/>
      <c r="Z575" s="413"/>
      <c r="AA575" s="413"/>
      <c r="AB575" s="413"/>
      <c r="AC575" s="413"/>
      <c r="AD575" s="413"/>
      <c r="AE575" s="413"/>
      <c r="AF575" s="413"/>
      <c r="AG575" s="413"/>
    </row>
    <row r="576" spans="1:33" ht="11.25" customHeight="1">
      <c r="A576" s="413"/>
      <c r="B576" s="413"/>
      <c r="C576" s="413"/>
      <c r="D576" s="413"/>
      <c r="E576" s="413"/>
      <c r="F576" s="413"/>
      <c r="G576" s="413"/>
      <c r="H576" s="413"/>
      <c r="I576" s="413"/>
      <c r="J576" s="413"/>
      <c r="K576" s="413"/>
      <c r="L576" s="413"/>
      <c r="M576" s="413"/>
      <c r="N576" s="413"/>
      <c r="O576" s="413"/>
      <c r="P576" s="413"/>
      <c r="Q576" s="413"/>
      <c r="R576" s="413"/>
      <c r="S576" s="413"/>
      <c r="T576" s="413"/>
      <c r="U576" s="413"/>
      <c r="V576" s="413"/>
      <c r="W576" s="413"/>
      <c r="X576" s="413"/>
      <c r="Y576" s="413"/>
      <c r="Z576" s="413"/>
      <c r="AA576" s="413"/>
      <c r="AB576" s="413"/>
      <c r="AC576" s="413"/>
      <c r="AD576" s="413"/>
      <c r="AE576" s="413"/>
      <c r="AF576" s="413"/>
      <c r="AG576" s="413"/>
    </row>
    <row r="577" spans="1:33" ht="11.25" customHeight="1">
      <c r="A577" s="413"/>
      <c r="B577" s="413"/>
      <c r="C577" s="413"/>
      <c r="D577" s="413"/>
      <c r="E577" s="413"/>
      <c r="F577" s="413"/>
      <c r="G577" s="413"/>
      <c r="H577" s="413"/>
      <c r="I577" s="413"/>
      <c r="J577" s="413"/>
      <c r="K577" s="413"/>
      <c r="L577" s="413"/>
      <c r="M577" s="413"/>
      <c r="N577" s="413"/>
      <c r="O577" s="413"/>
      <c r="P577" s="413"/>
      <c r="Q577" s="413"/>
      <c r="R577" s="413"/>
      <c r="S577" s="413"/>
      <c r="T577" s="413"/>
      <c r="U577" s="413"/>
      <c r="V577" s="413"/>
      <c r="W577" s="413"/>
      <c r="X577" s="413"/>
      <c r="Y577" s="413"/>
      <c r="Z577" s="413"/>
      <c r="AA577" s="413"/>
      <c r="AB577" s="413"/>
      <c r="AC577" s="413"/>
      <c r="AD577" s="413"/>
      <c r="AE577" s="413"/>
      <c r="AF577" s="413"/>
      <c r="AG577" s="413"/>
    </row>
    <row r="578" spans="1:33" ht="11.25" customHeight="1">
      <c r="A578" s="413"/>
      <c r="B578" s="413"/>
      <c r="C578" s="413"/>
      <c r="D578" s="413"/>
      <c r="E578" s="413"/>
      <c r="F578" s="413"/>
      <c r="G578" s="413"/>
      <c r="H578" s="413"/>
      <c r="I578" s="413"/>
      <c r="J578" s="413"/>
      <c r="K578" s="413"/>
      <c r="L578" s="413"/>
      <c r="M578" s="413"/>
      <c r="N578" s="413"/>
      <c r="O578" s="413"/>
      <c r="P578" s="413"/>
      <c r="Q578" s="413"/>
      <c r="R578" s="413"/>
      <c r="S578" s="413"/>
      <c r="T578" s="413"/>
      <c r="U578" s="413"/>
      <c r="V578" s="413"/>
      <c r="W578" s="413"/>
      <c r="X578" s="413"/>
      <c r="Y578" s="413"/>
      <c r="Z578" s="413"/>
      <c r="AA578" s="413"/>
      <c r="AB578" s="413"/>
      <c r="AC578" s="413"/>
      <c r="AD578" s="413"/>
      <c r="AE578" s="413"/>
      <c r="AF578" s="413"/>
      <c r="AG578" s="413"/>
    </row>
    <row r="579" spans="1:33" ht="11.25" customHeight="1">
      <c r="A579" s="413"/>
      <c r="B579" s="413"/>
      <c r="C579" s="413"/>
      <c r="D579" s="413"/>
      <c r="E579" s="413"/>
      <c r="F579" s="413"/>
      <c r="G579" s="413"/>
      <c r="H579" s="413"/>
      <c r="I579" s="413"/>
      <c r="J579" s="413"/>
      <c r="K579" s="413"/>
      <c r="L579" s="413"/>
      <c r="M579" s="413"/>
      <c r="N579" s="413"/>
      <c r="O579" s="413"/>
      <c r="P579" s="413"/>
      <c r="Q579" s="413"/>
      <c r="R579" s="413"/>
      <c r="S579" s="413"/>
      <c r="T579" s="413"/>
      <c r="U579" s="413"/>
      <c r="V579" s="413"/>
      <c r="W579" s="413"/>
      <c r="X579" s="413"/>
      <c r="Y579" s="413"/>
      <c r="Z579" s="413"/>
      <c r="AA579" s="413"/>
      <c r="AB579" s="413"/>
      <c r="AC579" s="413"/>
      <c r="AD579" s="413"/>
      <c r="AE579" s="413"/>
      <c r="AF579" s="413"/>
      <c r="AG579" s="413"/>
    </row>
    <row r="580" spans="1:33" ht="11.25" customHeight="1">
      <c r="A580" s="413"/>
      <c r="B580" s="413"/>
      <c r="C580" s="413"/>
      <c r="D580" s="413"/>
      <c r="E580" s="413"/>
      <c r="F580" s="413"/>
      <c r="G580" s="413"/>
      <c r="H580" s="413"/>
      <c r="I580" s="413"/>
      <c r="J580" s="413"/>
      <c r="K580" s="413"/>
      <c r="L580" s="413"/>
      <c r="M580" s="413"/>
      <c r="N580" s="413"/>
      <c r="O580" s="413"/>
      <c r="P580" s="413"/>
      <c r="Q580" s="413"/>
      <c r="R580" s="413"/>
      <c r="S580" s="413"/>
      <c r="T580" s="413"/>
      <c r="U580" s="413"/>
      <c r="V580" s="413"/>
      <c r="W580" s="413"/>
      <c r="X580" s="413"/>
      <c r="Y580" s="413"/>
      <c r="Z580" s="413"/>
      <c r="AA580" s="413"/>
      <c r="AB580" s="413"/>
      <c r="AC580" s="413"/>
      <c r="AD580" s="413"/>
      <c r="AE580" s="413"/>
      <c r="AF580" s="413"/>
      <c r="AG580" s="413"/>
    </row>
    <row r="581" spans="1:33" ht="11.25" customHeight="1">
      <c r="A581" s="413"/>
      <c r="B581" s="413"/>
      <c r="C581" s="413"/>
      <c r="D581" s="413"/>
      <c r="E581" s="413"/>
      <c r="F581" s="413"/>
      <c r="G581" s="413"/>
      <c r="H581" s="413"/>
      <c r="I581" s="413"/>
      <c r="J581" s="413"/>
      <c r="K581" s="413"/>
      <c r="L581" s="413"/>
      <c r="M581" s="413"/>
      <c r="N581" s="413"/>
      <c r="O581" s="413"/>
      <c r="P581" s="413"/>
      <c r="Q581" s="413"/>
      <c r="R581" s="413"/>
      <c r="S581" s="413"/>
      <c r="T581" s="413"/>
      <c r="U581" s="413"/>
      <c r="V581" s="413"/>
      <c r="W581" s="413"/>
      <c r="X581" s="413"/>
      <c r="Y581" s="413"/>
      <c r="Z581" s="413"/>
      <c r="AA581" s="413"/>
      <c r="AB581" s="413"/>
      <c r="AC581" s="413"/>
      <c r="AD581" s="413"/>
      <c r="AE581" s="413"/>
      <c r="AF581" s="413"/>
      <c r="AG581" s="413"/>
    </row>
    <row r="582" spans="1:33" ht="11.25" customHeight="1">
      <c r="A582" s="413"/>
      <c r="B582" s="413"/>
      <c r="C582" s="413"/>
      <c r="D582" s="413"/>
      <c r="E582" s="413"/>
      <c r="F582" s="413"/>
      <c r="G582" s="413"/>
      <c r="H582" s="413"/>
      <c r="I582" s="413"/>
      <c r="J582" s="413"/>
      <c r="K582" s="413"/>
      <c r="L582" s="413"/>
      <c r="M582" s="413"/>
      <c r="N582" s="413"/>
      <c r="O582" s="413"/>
      <c r="P582" s="413"/>
      <c r="Q582" s="413"/>
      <c r="R582" s="413"/>
      <c r="S582" s="413"/>
      <c r="T582" s="413"/>
      <c r="U582" s="413"/>
      <c r="V582" s="413"/>
      <c r="W582" s="413"/>
      <c r="X582" s="413"/>
      <c r="Y582" s="413"/>
      <c r="Z582" s="413"/>
      <c r="AA582" s="413"/>
      <c r="AB582" s="413"/>
      <c r="AC582" s="413"/>
      <c r="AD582" s="413"/>
      <c r="AE582" s="413"/>
      <c r="AF582" s="413"/>
      <c r="AG582" s="413"/>
    </row>
    <row r="583" spans="1:33" ht="11.25" customHeight="1">
      <c r="A583" s="413"/>
      <c r="B583" s="413"/>
      <c r="C583" s="413"/>
      <c r="D583" s="413"/>
      <c r="E583" s="413"/>
      <c r="F583" s="413"/>
      <c r="G583" s="413"/>
      <c r="H583" s="413"/>
      <c r="I583" s="413"/>
      <c r="J583" s="413"/>
      <c r="K583" s="413"/>
      <c r="L583" s="413"/>
      <c r="M583" s="413"/>
      <c r="N583" s="413"/>
      <c r="O583" s="413"/>
      <c r="P583" s="413"/>
      <c r="Q583" s="413"/>
      <c r="R583" s="413"/>
      <c r="S583" s="413"/>
      <c r="T583" s="413"/>
      <c r="U583" s="413"/>
      <c r="V583" s="413"/>
      <c r="W583" s="413"/>
      <c r="X583" s="413"/>
      <c r="Y583" s="413"/>
      <c r="Z583" s="413"/>
      <c r="AA583" s="413"/>
      <c r="AB583" s="413"/>
      <c r="AC583" s="413"/>
      <c r="AD583" s="413"/>
      <c r="AE583" s="413"/>
      <c r="AF583" s="413"/>
      <c r="AG583" s="413"/>
    </row>
    <row r="584" spans="1:33" ht="11.25" customHeight="1">
      <c r="A584" s="413"/>
      <c r="B584" s="413"/>
      <c r="C584" s="413"/>
      <c r="D584" s="413"/>
      <c r="E584" s="413"/>
      <c r="F584" s="413"/>
      <c r="G584" s="413"/>
      <c r="H584" s="413"/>
      <c r="I584" s="413"/>
      <c r="J584" s="413"/>
      <c r="K584" s="413"/>
      <c r="L584" s="413"/>
      <c r="M584" s="413"/>
      <c r="N584" s="413"/>
      <c r="O584" s="413"/>
      <c r="P584" s="413"/>
      <c r="Q584" s="413"/>
      <c r="R584" s="413"/>
      <c r="S584" s="413"/>
      <c r="T584" s="413"/>
      <c r="U584" s="413"/>
      <c r="V584" s="413"/>
      <c r="W584" s="413"/>
      <c r="X584" s="413"/>
      <c r="Y584" s="413"/>
      <c r="Z584" s="413"/>
      <c r="AA584" s="413"/>
      <c r="AB584" s="413"/>
      <c r="AC584" s="413"/>
      <c r="AD584" s="413"/>
      <c r="AE584" s="413"/>
      <c r="AF584" s="413"/>
      <c r="AG584" s="413"/>
    </row>
    <row r="585" spans="1:33" ht="11.25" customHeight="1">
      <c r="A585" s="413"/>
      <c r="B585" s="413"/>
      <c r="C585" s="413"/>
      <c r="D585" s="413"/>
      <c r="E585" s="413"/>
      <c r="F585" s="413"/>
      <c r="G585" s="413"/>
      <c r="H585" s="413"/>
      <c r="I585" s="413"/>
      <c r="J585" s="413"/>
      <c r="K585" s="413"/>
      <c r="L585" s="413"/>
      <c r="M585" s="413"/>
      <c r="N585" s="413"/>
      <c r="O585" s="413"/>
      <c r="P585" s="413"/>
      <c r="Q585" s="413"/>
      <c r="R585" s="413"/>
      <c r="S585" s="413"/>
      <c r="T585" s="413"/>
      <c r="U585" s="413"/>
      <c r="V585" s="413"/>
      <c r="W585" s="413"/>
      <c r="X585" s="413"/>
      <c r="Y585" s="413"/>
      <c r="Z585" s="413"/>
      <c r="AA585" s="413"/>
      <c r="AB585" s="413"/>
      <c r="AC585" s="413"/>
      <c r="AD585" s="413"/>
      <c r="AE585" s="413"/>
      <c r="AF585" s="413"/>
      <c r="AG585" s="413"/>
    </row>
    <row r="586" spans="1:33" ht="11.25" customHeight="1">
      <c r="A586" s="413"/>
      <c r="B586" s="413"/>
      <c r="C586" s="413"/>
      <c r="D586" s="413"/>
      <c r="E586" s="413"/>
      <c r="F586" s="413"/>
      <c r="G586" s="413"/>
      <c r="H586" s="413"/>
      <c r="I586" s="413"/>
      <c r="J586" s="413"/>
      <c r="K586" s="413"/>
      <c r="L586" s="413"/>
      <c r="M586" s="413"/>
      <c r="N586" s="413"/>
      <c r="O586" s="413"/>
      <c r="P586" s="413"/>
      <c r="Q586" s="413"/>
      <c r="R586" s="413"/>
      <c r="S586" s="413"/>
      <c r="T586" s="413"/>
      <c r="U586" s="413"/>
      <c r="V586" s="413"/>
      <c r="W586" s="413"/>
      <c r="X586" s="413"/>
      <c r="Y586" s="413"/>
      <c r="Z586" s="413"/>
      <c r="AA586" s="413"/>
      <c r="AB586" s="413"/>
      <c r="AC586" s="413"/>
      <c r="AD586" s="413"/>
      <c r="AE586" s="413"/>
      <c r="AF586" s="413"/>
      <c r="AG586" s="413"/>
    </row>
    <row r="587" spans="1:33" ht="11.25" customHeight="1">
      <c r="A587" s="413"/>
      <c r="B587" s="413"/>
      <c r="C587" s="413"/>
      <c r="D587" s="413"/>
      <c r="E587" s="413"/>
      <c r="F587" s="413"/>
      <c r="G587" s="413"/>
      <c r="H587" s="413"/>
      <c r="I587" s="413"/>
      <c r="J587" s="413"/>
      <c r="K587" s="413"/>
      <c r="L587" s="413"/>
      <c r="M587" s="413"/>
      <c r="N587" s="413"/>
      <c r="O587" s="413"/>
      <c r="P587" s="413"/>
      <c r="Q587" s="413"/>
      <c r="R587" s="413"/>
      <c r="S587" s="413"/>
      <c r="T587" s="413"/>
      <c r="U587" s="413"/>
      <c r="V587" s="413"/>
      <c r="W587" s="413"/>
      <c r="X587" s="413"/>
      <c r="Y587" s="413"/>
      <c r="Z587" s="413"/>
      <c r="AA587" s="413"/>
      <c r="AB587" s="413"/>
      <c r="AC587" s="413"/>
      <c r="AD587" s="413"/>
      <c r="AE587" s="413"/>
      <c r="AF587" s="413"/>
      <c r="AG587" s="413"/>
    </row>
    <row r="588" spans="1:33" ht="11.25" customHeight="1">
      <c r="A588" s="413"/>
      <c r="B588" s="413"/>
      <c r="C588" s="413"/>
      <c r="D588" s="413"/>
      <c r="E588" s="413"/>
      <c r="F588" s="413"/>
      <c r="G588" s="413"/>
      <c r="H588" s="413"/>
      <c r="I588" s="413"/>
      <c r="J588" s="413"/>
      <c r="K588" s="413"/>
      <c r="L588" s="413"/>
      <c r="M588" s="413"/>
      <c r="N588" s="413"/>
      <c r="O588" s="413"/>
      <c r="P588" s="413"/>
      <c r="Q588" s="413"/>
      <c r="R588" s="413"/>
      <c r="S588" s="413"/>
      <c r="T588" s="413"/>
      <c r="U588" s="413"/>
      <c r="V588" s="413"/>
      <c r="W588" s="413"/>
      <c r="X588" s="413"/>
      <c r="Y588" s="413"/>
      <c r="Z588" s="413"/>
      <c r="AA588" s="413"/>
      <c r="AB588" s="413"/>
      <c r="AC588" s="413"/>
      <c r="AD588" s="413"/>
      <c r="AE588" s="413"/>
      <c r="AF588" s="413"/>
      <c r="AG588" s="413"/>
    </row>
    <row r="589" spans="1:33" ht="11.25" customHeight="1">
      <c r="A589" s="413"/>
      <c r="B589" s="413"/>
      <c r="C589" s="413"/>
      <c r="D589" s="413"/>
      <c r="E589" s="413"/>
      <c r="F589" s="413"/>
      <c r="G589" s="413"/>
      <c r="H589" s="413"/>
      <c r="I589" s="413"/>
      <c r="J589" s="413"/>
      <c r="K589" s="413"/>
      <c r="L589" s="413"/>
      <c r="M589" s="413"/>
      <c r="N589" s="413"/>
      <c r="O589" s="413"/>
      <c r="P589" s="413"/>
      <c r="Q589" s="413"/>
      <c r="R589" s="413"/>
      <c r="S589" s="413"/>
      <c r="T589" s="413"/>
      <c r="U589" s="413"/>
      <c r="V589" s="413"/>
      <c r="W589" s="413"/>
      <c r="X589" s="413"/>
      <c r="Y589" s="413"/>
      <c r="Z589" s="413"/>
      <c r="AA589" s="413"/>
      <c r="AB589" s="413"/>
      <c r="AC589" s="413"/>
      <c r="AD589" s="413"/>
      <c r="AE589" s="413"/>
      <c r="AF589" s="413"/>
      <c r="AG589" s="413"/>
    </row>
    <row r="590" spans="1:33" ht="11.25" customHeight="1">
      <c r="A590" s="413"/>
      <c r="B590" s="413"/>
      <c r="C590" s="413"/>
      <c r="D590" s="413"/>
      <c r="E590" s="413"/>
      <c r="F590" s="413"/>
      <c r="G590" s="413"/>
      <c r="H590" s="413"/>
      <c r="I590" s="413"/>
      <c r="J590" s="413"/>
      <c r="K590" s="413"/>
      <c r="L590" s="413"/>
      <c r="M590" s="413"/>
      <c r="N590" s="413"/>
      <c r="O590" s="413"/>
      <c r="P590" s="413"/>
      <c r="Q590" s="413"/>
      <c r="R590" s="413"/>
      <c r="S590" s="413"/>
      <c r="T590" s="413"/>
      <c r="U590" s="413"/>
      <c r="V590" s="413"/>
      <c r="W590" s="413"/>
      <c r="X590" s="413"/>
      <c r="Y590" s="413"/>
      <c r="Z590" s="413"/>
      <c r="AA590" s="413"/>
      <c r="AB590" s="413"/>
      <c r="AC590" s="413"/>
      <c r="AD590" s="413"/>
      <c r="AE590" s="413"/>
      <c r="AF590" s="413"/>
      <c r="AG590" s="413"/>
    </row>
    <row r="591" spans="1:33" ht="11.25" customHeight="1">
      <c r="A591" s="413"/>
      <c r="B591" s="413"/>
      <c r="C591" s="413"/>
      <c r="D591" s="413"/>
      <c r="E591" s="413"/>
      <c r="F591" s="413"/>
      <c r="G591" s="413"/>
      <c r="H591" s="413"/>
      <c r="I591" s="413"/>
      <c r="J591" s="413"/>
      <c r="K591" s="413"/>
      <c r="L591" s="413"/>
      <c r="M591" s="413"/>
      <c r="N591" s="413"/>
      <c r="O591" s="413"/>
      <c r="P591" s="413"/>
      <c r="Q591" s="413"/>
      <c r="R591" s="413"/>
      <c r="S591" s="413"/>
      <c r="T591" s="413"/>
      <c r="U591" s="413"/>
      <c r="V591" s="413"/>
      <c r="W591" s="413"/>
      <c r="X591" s="413"/>
      <c r="Y591" s="413"/>
      <c r="Z591" s="413"/>
      <c r="AA591" s="413"/>
      <c r="AB591" s="413"/>
      <c r="AC591" s="413"/>
      <c r="AD591" s="413"/>
      <c r="AE591" s="413"/>
      <c r="AF591" s="413"/>
      <c r="AG591" s="413"/>
    </row>
    <row r="592" spans="1:33" ht="11.25" customHeight="1">
      <c r="A592" s="413"/>
      <c r="B592" s="413"/>
      <c r="C592" s="413"/>
      <c r="D592" s="413"/>
      <c r="E592" s="413"/>
      <c r="F592" s="413"/>
      <c r="G592" s="413"/>
      <c r="H592" s="413"/>
      <c r="I592" s="413"/>
      <c r="J592" s="413"/>
      <c r="K592" s="413"/>
      <c r="L592" s="413"/>
      <c r="M592" s="413"/>
      <c r="N592" s="413"/>
      <c r="O592" s="413"/>
      <c r="P592" s="413"/>
      <c r="Q592" s="413"/>
      <c r="R592" s="413"/>
      <c r="S592" s="413"/>
      <c r="T592" s="413"/>
      <c r="U592" s="413"/>
      <c r="V592" s="413"/>
      <c r="W592" s="413"/>
      <c r="X592" s="413"/>
      <c r="Y592" s="413"/>
      <c r="Z592" s="413"/>
      <c r="AA592" s="413"/>
      <c r="AB592" s="413"/>
      <c r="AC592" s="413"/>
      <c r="AD592" s="413"/>
      <c r="AE592" s="413"/>
      <c r="AF592" s="413"/>
      <c r="AG592" s="413"/>
    </row>
    <row r="593" spans="1:33" ht="11.25" customHeight="1">
      <c r="A593" s="413"/>
      <c r="B593" s="413"/>
      <c r="C593" s="413"/>
      <c r="D593" s="413"/>
      <c r="E593" s="413"/>
      <c r="F593" s="413"/>
      <c r="G593" s="413"/>
      <c r="H593" s="413"/>
      <c r="I593" s="413"/>
      <c r="J593" s="413"/>
      <c r="K593" s="413"/>
      <c r="L593" s="413"/>
      <c r="M593" s="413"/>
      <c r="N593" s="413"/>
      <c r="O593" s="413"/>
      <c r="P593" s="413"/>
      <c r="Q593" s="413"/>
      <c r="R593" s="413"/>
      <c r="S593" s="413"/>
      <c r="T593" s="413"/>
      <c r="U593" s="413"/>
      <c r="V593" s="413"/>
      <c r="W593" s="413"/>
      <c r="X593" s="413"/>
      <c r="Y593" s="413"/>
      <c r="Z593" s="413"/>
      <c r="AA593" s="413"/>
      <c r="AB593" s="413"/>
      <c r="AC593" s="413"/>
      <c r="AD593" s="413"/>
      <c r="AE593" s="413"/>
      <c r="AF593" s="413"/>
      <c r="AG593" s="413"/>
    </row>
    <row r="594" spans="1:33" ht="11.25" customHeight="1">
      <c r="A594" s="413"/>
      <c r="B594" s="413"/>
      <c r="C594" s="413"/>
      <c r="D594" s="413"/>
      <c r="E594" s="413"/>
      <c r="F594" s="413"/>
      <c r="G594" s="413"/>
      <c r="H594" s="413"/>
      <c r="I594" s="413"/>
      <c r="J594" s="413"/>
      <c r="K594" s="413"/>
      <c r="L594" s="413"/>
      <c r="M594" s="413"/>
      <c r="N594" s="413"/>
      <c r="O594" s="413"/>
      <c r="P594" s="413"/>
      <c r="Q594" s="413"/>
      <c r="R594" s="413"/>
      <c r="S594" s="413"/>
      <c r="T594" s="413"/>
      <c r="U594" s="413"/>
      <c r="V594" s="413"/>
      <c r="W594" s="413"/>
      <c r="X594" s="413"/>
      <c r="Y594" s="413"/>
      <c r="Z594" s="413"/>
      <c r="AA594" s="413"/>
      <c r="AB594" s="413"/>
      <c r="AC594" s="413"/>
      <c r="AD594" s="413"/>
      <c r="AE594" s="413"/>
      <c r="AF594" s="413"/>
      <c r="AG594" s="413"/>
    </row>
    <row r="595" spans="1:33" ht="11.25" customHeight="1">
      <c r="A595" s="413"/>
      <c r="B595" s="413"/>
      <c r="C595" s="413"/>
      <c r="D595" s="413"/>
      <c r="E595" s="413"/>
      <c r="F595" s="413"/>
      <c r="G595" s="413"/>
      <c r="H595" s="413"/>
      <c r="I595" s="413"/>
      <c r="J595" s="413"/>
      <c r="K595" s="413"/>
      <c r="L595" s="413"/>
      <c r="M595" s="413"/>
      <c r="N595" s="413"/>
      <c r="O595" s="413"/>
      <c r="P595" s="413"/>
      <c r="Q595" s="413"/>
      <c r="R595" s="413"/>
      <c r="S595" s="413"/>
      <c r="T595" s="413"/>
      <c r="U595" s="413"/>
      <c r="V595" s="413"/>
      <c r="W595" s="413"/>
      <c r="X595" s="413"/>
      <c r="Y595" s="413"/>
      <c r="Z595" s="413"/>
      <c r="AA595" s="413"/>
      <c r="AB595" s="413"/>
      <c r="AC595" s="413"/>
      <c r="AD595" s="413"/>
      <c r="AE595" s="413"/>
      <c r="AF595" s="413"/>
      <c r="AG595" s="413"/>
    </row>
    <row r="596" spans="1:33" ht="11.25" customHeight="1">
      <c r="A596" s="413"/>
      <c r="B596" s="413"/>
      <c r="C596" s="413"/>
      <c r="D596" s="413"/>
      <c r="E596" s="413"/>
      <c r="F596" s="413"/>
      <c r="G596" s="413"/>
      <c r="H596" s="413"/>
      <c r="I596" s="413"/>
      <c r="J596" s="413"/>
      <c r="K596" s="413"/>
      <c r="L596" s="413"/>
      <c r="M596" s="413"/>
      <c r="N596" s="413"/>
      <c r="O596" s="413"/>
      <c r="P596" s="413"/>
      <c r="Q596" s="413"/>
      <c r="R596" s="413"/>
      <c r="S596" s="413"/>
      <c r="T596" s="413"/>
      <c r="U596" s="413"/>
      <c r="V596" s="413"/>
      <c r="W596" s="413"/>
      <c r="X596" s="413"/>
      <c r="Y596" s="413"/>
      <c r="Z596" s="413"/>
      <c r="AA596" s="413"/>
      <c r="AB596" s="413"/>
      <c r="AC596" s="413"/>
      <c r="AD596" s="413"/>
      <c r="AE596" s="413"/>
      <c r="AF596" s="413"/>
      <c r="AG596" s="413"/>
    </row>
    <row r="597" spans="1:33" ht="11.25" customHeight="1">
      <c r="A597" s="413"/>
      <c r="B597" s="413"/>
      <c r="C597" s="413"/>
      <c r="D597" s="413"/>
      <c r="E597" s="413"/>
      <c r="F597" s="413"/>
      <c r="G597" s="413"/>
      <c r="H597" s="413"/>
      <c r="I597" s="413"/>
      <c r="J597" s="413"/>
      <c r="K597" s="413"/>
      <c r="L597" s="413"/>
      <c r="M597" s="413"/>
      <c r="N597" s="413"/>
      <c r="O597" s="413"/>
      <c r="P597" s="413"/>
      <c r="Q597" s="413"/>
      <c r="R597" s="413"/>
      <c r="S597" s="413"/>
      <c r="T597" s="413"/>
      <c r="U597" s="413"/>
      <c r="V597" s="413"/>
      <c r="W597" s="413"/>
      <c r="X597" s="413"/>
      <c r="Y597" s="413"/>
      <c r="Z597" s="413"/>
      <c r="AA597" s="413"/>
      <c r="AB597" s="413"/>
      <c r="AC597" s="413"/>
      <c r="AD597" s="413"/>
      <c r="AE597" s="413"/>
      <c r="AF597" s="413"/>
      <c r="AG597" s="413"/>
    </row>
    <row r="598" spans="1:33" ht="11.25" customHeight="1">
      <c r="A598" s="413"/>
      <c r="B598" s="413"/>
      <c r="C598" s="413"/>
      <c r="D598" s="413"/>
      <c r="E598" s="413"/>
      <c r="F598" s="413"/>
      <c r="G598" s="413"/>
      <c r="H598" s="413"/>
      <c r="I598" s="413"/>
      <c r="J598" s="413"/>
      <c r="K598" s="413"/>
      <c r="L598" s="413"/>
      <c r="M598" s="413"/>
      <c r="N598" s="413"/>
      <c r="O598" s="413"/>
      <c r="P598" s="413"/>
      <c r="Q598" s="413"/>
      <c r="R598" s="413"/>
      <c r="S598" s="413"/>
      <c r="T598" s="413"/>
      <c r="U598" s="413"/>
      <c r="V598" s="413"/>
      <c r="W598" s="413"/>
      <c r="X598" s="413"/>
      <c r="Y598" s="413"/>
      <c r="Z598" s="413"/>
      <c r="AA598" s="413"/>
      <c r="AB598" s="413"/>
      <c r="AC598" s="413"/>
      <c r="AD598" s="413"/>
      <c r="AE598" s="413"/>
      <c r="AF598" s="413"/>
      <c r="AG598" s="413"/>
    </row>
    <row r="599" spans="1:33" ht="11.25" customHeight="1">
      <c r="A599" s="413"/>
      <c r="B599" s="413"/>
      <c r="C599" s="413"/>
      <c r="D599" s="413"/>
      <c r="E599" s="413"/>
      <c r="F599" s="413"/>
      <c r="G599" s="413"/>
      <c r="H599" s="413"/>
      <c r="I599" s="413"/>
      <c r="J599" s="413"/>
      <c r="K599" s="413"/>
      <c r="L599" s="413"/>
      <c r="M599" s="413"/>
      <c r="N599" s="413"/>
      <c r="O599" s="413"/>
      <c r="P599" s="413"/>
      <c r="Q599" s="413"/>
      <c r="R599" s="413"/>
      <c r="S599" s="413"/>
      <c r="T599" s="413"/>
      <c r="U599" s="413"/>
      <c r="V599" s="413"/>
      <c r="W599" s="413"/>
      <c r="X599" s="413"/>
      <c r="Y599" s="413"/>
      <c r="Z599" s="413"/>
      <c r="AA599" s="413"/>
      <c r="AB599" s="413"/>
      <c r="AC599" s="413"/>
      <c r="AD599" s="413"/>
      <c r="AE599" s="413"/>
      <c r="AF599" s="413"/>
      <c r="AG599" s="413"/>
    </row>
    <row r="600" spans="1:33" ht="11.25" customHeight="1">
      <c r="A600" s="413"/>
      <c r="B600" s="413"/>
      <c r="C600" s="413"/>
      <c r="D600" s="413"/>
      <c r="E600" s="413"/>
      <c r="F600" s="413"/>
      <c r="G600" s="413"/>
      <c r="H600" s="413"/>
      <c r="I600" s="413"/>
      <c r="J600" s="413"/>
      <c r="K600" s="413"/>
      <c r="L600" s="413"/>
      <c r="M600" s="413"/>
      <c r="N600" s="413"/>
      <c r="O600" s="413"/>
      <c r="P600" s="413"/>
      <c r="Q600" s="413"/>
      <c r="R600" s="413"/>
      <c r="S600" s="413"/>
      <c r="T600" s="413"/>
      <c r="U600" s="413"/>
      <c r="V600" s="413"/>
      <c r="W600" s="413"/>
      <c r="X600" s="413"/>
      <c r="Y600" s="413"/>
      <c r="Z600" s="413"/>
      <c r="AA600" s="413"/>
      <c r="AB600" s="413"/>
      <c r="AC600" s="413"/>
      <c r="AD600" s="413"/>
      <c r="AE600" s="413"/>
      <c r="AF600" s="413"/>
      <c r="AG600" s="413"/>
    </row>
    <row r="601" spans="1:33" ht="11.25" customHeight="1">
      <c r="A601" s="413"/>
      <c r="B601" s="413"/>
      <c r="C601" s="413"/>
      <c r="D601" s="413"/>
      <c r="E601" s="413"/>
      <c r="F601" s="413"/>
      <c r="G601" s="413"/>
      <c r="H601" s="413"/>
      <c r="I601" s="413"/>
      <c r="J601" s="413"/>
      <c r="K601" s="413"/>
      <c r="L601" s="413"/>
      <c r="M601" s="413"/>
      <c r="N601" s="413"/>
      <c r="O601" s="413"/>
      <c r="P601" s="413"/>
      <c r="Q601" s="413"/>
      <c r="R601" s="413"/>
      <c r="S601" s="413"/>
      <c r="T601" s="413"/>
      <c r="U601" s="413"/>
      <c r="V601" s="413"/>
      <c r="W601" s="413"/>
      <c r="X601" s="413"/>
      <c r="Y601" s="413"/>
      <c r="Z601" s="413"/>
      <c r="AA601" s="413"/>
      <c r="AB601" s="413"/>
      <c r="AC601" s="413"/>
      <c r="AD601" s="413"/>
      <c r="AE601" s="413"/>
      <c r="AF601" s="413"/>
      <c r="AG601" s="413"/>
    </row>
    <row r="602" spans="1:33" ht="11.25" customHeight="1">
      <c r="A602" s="413"/>
      <c r="B602" s="413"/>
      <c r="C602" s="413"/>
      <c r="D602" s="413"/>
      <c r="E602" s="413"/>
      <c r="F602" s="413"/>
      <c r="G602" s="413"/>
      <c r="H602" s="413"/>
      <c r="I602" s="413"/>
      <c r="J602" s="413"/>
      <c r="K602" s="413"/>
      <c r="L602" s="413"/>
      <c r="M602" s="413"/>
      <c r="N602" s="413"/>
      <c r="O602" s="413"/>
      <c r="P602" s="413"/>
      <c r="Q602" s="413"/>
      <c r="R602" s="413"/>
      <c r="S602" s="413"/>
      <c r="T602" s="413"/>
      <c r="U602" s="413"/>
      <c r="V602" s="413"/>
      <c r="W602" s="413"/>
      <c r="X602" s="413"/>
      <c r="Y602" s="413"/>
      <c r="Z602" s="413"/>
      <c r="AA602" s="413"/>
      <c r="AB602" s="413"/>
      <c r="AC602" s="413"/>
      <c r="AD602" s="413"/>
      <c r="AE602" s="413"/>
      <c r="AF602" s="413"/>
      <c r="AG602" s="413"/>
    </row>
    <row r="603" spans="1:33" ht="11.25" customHeight="1">
      <c r="A603" s="413"/>
      <c r="B603" s="413"/>
      <c r="C603" s="413"/>
      <c r="D603" s="413"/>
      <c r="E603" s="413"/>
      <c r="F603" s="413"/>
      <c r="G603" s="413"/>
      <c r="H603" s="413"/>
      <c r="I603" s="413"/>
      <c r="J603" s="413"/>
      <c r="K603" s="413"/>
      <c r="L603" s="413"/>
      <c r="M603" s="413"/>
      <c r="N603" s="413"/>
      <c r="O603" s="413"/>
      <c r="P603" s="413"/>
      <c r="Q603" s="413"/>
      <c r="R603" s="413"/>
      <c r="S603" s="413"/>
      <c r="T603" s="413"/>
      <c r="U603" s="413"/>
      <c r="V603" s="413"/>
      <c r="W603" s="413"/>
      <c r="X603" s="413"/>
      <c r="Y603" s="413"/>
      <c r="Z603" s="413"/>
      <c r="AA603" s="413"/>
      <c r="AB603" s="413"/>
      <c r="AC603" s="413"/>
      <c r="AD603" s="413"/>
      <c r="AE603" s="413"/>
      <c r="AF603" s="413"/>
      <c r="AG603" s="413"/>
    </row>
    <row r="604" spans="1:33" ht="11.25" customHeight="1">
      <c r="A604" s="413"/>
      <c r="B604" s="413"/>
      <c r="C604" s="413"/>
      <c r="D604" s="413"/>
      <c r="E604" s="413"/>
      <c r="F604" s="413"/>
      <c r="G604" s="413"/>
      <c r="H604" s="413"/>
      <c r="I604" s="413"/>
      <c r="J604" s="413"/>
      <c r="K604" s="413"/>
      <c r="L604" s="413"/>
      <c r="M604" s="413"/>
      <c r="N604" s="413"/>
      <c r="O604" s="413"/>
      <c r="P604" s="413"/>
      <c r="Q604" s="413"/>
      <c r="R604" s="413"/>
      <c r="S604" s="413"/>
      <c r="T604" s="413"/>
      <c r="U604" s="413"/>
      <c r="V604" s="413"/>
      <c r="W604" s="413"/>
      <c r="X604" s="413"/>
      <c r="Y604" s="413"/>
      <c r="Z604" s="413"/>
      <c r="AA604" s="413"/>
      <c r="AB604" s="413"/>
      <c r="AC604" s="413"/>
      <c r="AD604" s="413"/>
      <c r="AE604" s="413"/>
      <c r="AF604" s="413"/>
      <c r="AG604" s="413"/>
    </row>
    <row r="605" spans="1:33" ht="11.25" customHeight="1">
      <c r="A605" s="413"/>
      <c r="B605" s="413"/>
      <c r="C605" s="413"/>
      <c r="D605" s="413"/>
      <c r="E605" s="413"/>
      <c r="F605" s="413"/>
      <c r="G605" s="413"/>
      <c r="H605" s="413"/>
      <c r="I605" s="413"/>
      <c r="J605" s="413"/>
      <c r="K605" s="413"/>
      <c r="L605" s="413"/>
      <c r="M605" s="413"/>
      <c r="N605" s="413"/>
      <c r="O605" s="413"/>
      <c r="P605" s="413"/>
      <c r="Q605" s="413"/>
      <c r="R605" s="413"/>
      <c r="S605" s="413"/>
      <c r="T605" s="413"/>
      <c r="U605" s="413"/>
      <c r="V605" s="413"/>
      <c r="W605" s="413"/>
      <c r="X605" s="413"/>
      <c r="Y605" s="413"/>
      <c r="Z605" s="413"/>
      <c r="AA605" s="413"/>
      <c r="AB605" s="413"/>
      <c r="AC605" s="413"/>
      <c r="AD605" s="413"/>
      <c r="AE605" s="413"/>
      <c r="AF605" s="413"/>
      <c r="AG605" s="413"/>
    </row>
    <row r="606" spans="1:33" ht="11.25" customHeight="1">
      <c r="A606" s="413"/>
      <c r="B606" s="413"/>
      <c r="C606" s="413"/>
      <c r="D606" s="413"/>
      <c r="E606" s="413"/>
      <c r="F606" s="413"/>
      <c r="G606" s="413"/>
      <c r="H606" s="413"/>
      <c r="I606" s="413"/>
      <c r="J606" s="413"/>
      <c r="K606" s="413"/>
      <c r="L606" s="413"/>
      <c r="M606" s="413"/>
      <c r="N606" s="413"/>
      <c r="O606" s="413"/>
      <c r="P606" s="413"/>
      <c r="Q606" s="413"/>
      <c r="R606" s="413"/>
      <c r="S606" s="413"/>
      <c r="T606" s="413"/>
      <c r="U606" s="413"/>
      <c r="V606" s="413"/>
      <c r="W606" s="413"/>
      <c r="X606" s="413"/>
      <c r="Y606" s="413"/>
      <c r="Z606" s="413"/>
      <c r="AA606" s="413"/>
      <c r="AB606" s="413"/>
      <c r="AC606" s="413"/>
      <c r="AD606" s="413"/>
      <c r="AE606" s="413"/>
      <c r="AF606" s="413"/>
      <c r="AG606" s="413"/>
    </row>
    <row r="607" spans="1:33" ht="11.25" customHeight="1">
      <c r="A607" s="413"/>
      <c r="B607" s="413"/>
      <c r="C607" s="413"/>
      <c r="D607" s="413"/>
      <c r="E607" s="413"/>
      <c r="F607" s="413"/>
      <c r="G607" s="413"/>
      <c r="H607" s="413"/>
      <c r="I607" s="413"/>
      <c r="J607" s="413"/>
      <c r="K607" s="413"/>
      <c r="L607" s="413"/>
      <c r="M607" s="413"/>
      <c r="N607" s="413"/>
      <c r="O607" s="413"/>
      <c r="P607" s="413"/>
      <c r="Q607" s="413"/>
      <c r="R607" s="413"/>
      <c r="S607" s="413"/>
      <c r="T607" s="413"/>
      <c r="U607" s="413"/>
      <c r="V607" s="413"/>
      <c r="W607" s="413"/>
      <c r="X607" s="413"/>
      <c r="Y607" s="413"/>
      <c r="Z607" s="413"/>
      <c r="AA607" s="413"/>
      <c r="AB607" s="413"/>
      <c r="AC607" s="413"/>
      <c r="AD607" s="413"/>
      <c r="AE607" s="413"/>
      <c r="AF607" s="413"/>
      <c r="AG607" s="413"/>
    </row>
    <row r="608" spans="1:33" ht="11.25" customHeight="1">
      <c r="A608" s="413"/>
      <c r="B608" s="413"/>
      <c r="C608" s="413"/>
      <c r="D608" s="413"/>
      <c r="E608" s="413"/>
      <c r="F608" s="413"/>
      <c r="G608" s="413"/>
      <c r="H608" s="413"/>
      <c r="I608" s="413"/>
      <c r="J608" s="413"/>
      <c r="K608" s="413"/>
      <c r="L608" s="413"/>
      <c r="M608" s="413"/>
      <c r="N608" s="413"/>
      <c r="O608" s="413"/>
      <c r="P608" s="413"/>
      <c r="Q608" s="413"/>
      <c r="R608" s="413"/>
      <c r="S608" s="413"/>
      <c r="T608" s="413"/>
      <c r="U608" s="413"/>
      <c r="V608" s="413"/>
      <c r="W608" s="413"/>
      <c r="X608" s="413"/>
      <c r="Y608" s="413"/>
      <c r="Z608" s="413"/>
      <c r="AA608" s="413"/>
      <c r="AB608" s="413"/>
      <c r="AC608" s="413"/>
      <c r="AD608" s="413"/>
      <c r="AE608" s="413"/>
      <c r="AF608" s="413"/>
      <c r="AG608" s="413"/>
    </row>
    <row r="609" spans="1:33" ht="11.25" customHeight="1">
      <c r="A609" s="413"/>
      <c r="B609" s="413"/>
      <c r="C609" s="413"/>
      <c r="D609" s="413"/>
      <c r="E609" s="413"/>
      <c r="F609" s="413"/>
      <c r="G609" s="413"/>
      <c r="H609" s="413"/>
      <c r="I609" s="413"/>
      <c r="J609" s="413"/>
      <c r="K609" s="413"/>
      <c r="L609" s="413"/>
      <c r="M609" s="413"/>
      <c r="N609" s="413"/>
      <c r="O609" s="413"/>
      <c r="P609" s="413"/>
      <c r="Q609" s="413"/>
      <c r="R609" s="413"/>
      <c r="S609" s="413"/>
      <c r="T609" s="413"/>
      <c r="U609" s="413"/>
      <c r="V609" s="413"/>
      <c r="W609" s="413"/>
      <c r="X609" s="413"/>
      <c r="Y609" s="413"/>
      <c r="Z609" s="413"/>
      <c r="AA609" s="413"/>
      <c r="AB609" s="413"/>
      <c r="AC609" s="413"/>
      <c r="AD609" s="413"/>
      <c r="AE609" s="413"/>
      <c r="AF609" s="413"/>
      <c r="AG609" s="413"/>
    </row>
    <row r="610" spans="1:33" ht="11.25" customHeight="1">
      <c r="A610" s="413"/>
      <c r="B610" s="413"/>
      <c r="C610" s="413"/>
      <c r="D610" s="413"/>
      <c r="E610" s="413"/>
      <c r="F610" s="413"/>
      <c r="G610" s="413"/>
      <c r="H610" s="413"/>
      <c r="I610" s="413"/>
      <c r="J610" s="413"/>
      <c r="K610" s="413"/>
      <c r="L610" s="413"/>
      <c r="M610" s="413"/>
      <c r="N610" s="413"/>
      <c r="O610" s="413"/>
      <c r="P610" s="413"/>
      <c r="Q610" s="413"/>
      <c r="R610" s="413"/>
      <c r="S610" s="413"/>
      <c r="T610" s="413"/>
      <c r="U610" s="413"/>
      <c r="V610" s="413"/>
      <c r="W610" s="413"/>
      <c r="X610" s="413"/>
      <c r="Y610" s="413"/>
      <c r="Z610" s="413"/>
      <c r="AA610" s="413"/>
      <c r="AB610" s="413"/>
      <c r="AC610" s="413"/>
      <c r="AD610" s="413"/>
      <c r="AE610" s="413"/>
      <c r="AF610" s="413"/>
      <c r="AG610" s="413"/>
    </row>
    <row r="611" spans="1:33" ht="11.25" customHeight="1">
      <c r="A611" s="413"/>
      <c r="B611" s="413"/>
      <c r="C611" s="413"/>
      <c r="D611" s="413"/>
      <c r="E611" s="413"/>
      <c r="F611" s="413"/>
      <c r="G611" s="413"/>
      <c r="H611" s="413"/>
      <c r="I611" s="413"/>
      <c r="J611" s="413"/>
      <c r="K611" s="413"/>
      <c r="L611" s="413"/>
      <c r="M611" s="413"/>
      <c r="N611" s="413"/>
      <c r="O611" s="413"/>
      <c r="P611" s="413"/>
      <c r="Q611" s="413"/>
      <c r="R611" s="413"/>
      <c r="S611" s="413"/>
      <c r="T611" s="413"/>
      <c r="U611" s="413"/>
      <c r="V611" s="413"/>
      <c r="W611" s="413"/>
      <c r="X611" s="413"/>
      <c r="Y611" s="413"/>
      <c r="Z611" s="413"/>
      <c r="AA611" s="413"/>
      <c r="AB611" s="413"/>
      <c r="AC611" s="413"/>
      <c r="AD611" s="413"/>
      <c r="AE611" s="413"/>
      <c r="AF611" s="413"/>
      <c r="AG611" s="413"/>
    </row>
    <row r="612" spans="1:33" ht="11.25" customHeight="1">
      <c r="A612" s="413"/>
      <c r="B612" s="413"/>
      <c r="C612" s="413"/>
      <c r="D612" s="413"/>
      <c r="E612" s="413"/>
      <c r="F612" s="413"/>
      <c r="G612" s="413"/>
      <c r="H612" s="413"/>
      <c r="I612" s="413"/>
      <c r="J612" s="413"/>
      <c r="K612" s="413"/>
      <c r="L612" s="413"/>
      <c r="M612" s="413"/>
      <c r="N612" s="413"/>
      <c r="O612" s="413"/>
      <c r="P612" s="413"/>
      <c r="Q612" s="413"/>
      <c r="R612" s="413"/>
      <c r="S612" s="413"/>
      <c r="T612" s="413"/>
      <c r="U612" s="413"/>
      <c r="V612" s="413"/>
      <c r="W612" s="413"/>
      <c r="X612" s="413"/>
      <c r="Y612" s="413"/>
      <c r="Z612" s="413"/>
      <c r="AA612" s="413"/>
      <c r="AB612" s="413"/>
      <c r="AC612" s="413"/>
      <c r="AD612" s="413"/>
      <c r="AE612" s="413"/>
      <c r="AF612" s="413"/>
      <c r="AG612" s="413"/>
    </row>
    <row r="613" spans="1:33" ht="11.25" customHeight="1">
      <c r="A613" s="413"/>
      <c r="B613" s="413"/>
      <c r="C613" s="413"/>
      <c r="D613" s="413"/>
      <c r="E613" s="413"/>
      <c r="F613" s="413"/>
      <c r="G613" s="413"/>
      <c r="H613" s="413"/>
      <c r="I613" s="413"/>
      <c r="J613" s="413"/>
      <c r="K613" s="413"/>
      <c r="L613" s="413"/>
      <c r="M613" s="413"/>
      <c r="N613" s="413"/>
      <c r="O613" s="413"/>
      <c r="P613" s="413"/>
      <c r="Q613" s="413"/>
      <c r="R613" s="413"/>
      <c r="S613" s="413"/>
      <c r="T613" s="413"/>
      <c r="U613" s="413"/>
      <c r="V613" s="413"/>
      <c r="W613" s="413"/>
      <c r="X613" s="413"/>
      <c r="Y613" s="413"/>
      <c r="Z613" s="413"/>
      <c r="AA613" s="413"/>
      <c r="AB613" s="413"/>
      <c r="AC613" s="413"/>
      <c r="AD613" s="413"/>
      <c r="AE613" s="413"/>
      <c r="AF613" s="413"/>
      <c r="AG613" s="413"/>
    </row>
    <row r="614" spans="1:33" ht="11.25" customHeight="1">
      <c r="A614" s="413"/>
      <c r="B614" s="413"/>
      <c r="C614" s="413"/>
      <c r="D614" s="413"/>
      <c r="E614" s="413"/>
      <c r="F614" s="413"/>
      <c r="G614" s="413"/>
      <c r="H614" s="413"/>
      <c r="I614" s="413"/>
      <c r="J614" s="413"/>
      <c r="K614" s="413"/>
      <c r="L614" s="413"/>
      <c r="M614" s="413"/>
      <c r="N614" s="413"/>
      <c r="O614" s="413"/>
      <c r="P614" s="413"/>
      <c r="Q614" s="413"/>
      <c r="R614" s="413"/>
      <c r="S614" s="413"/>
      <c r="T614" s="413"/>
      <c r="U614" s="413"/>
      <c r="V614" s="413"/>
      <c r="W614" s="413"/>
      <c r="X614" s="413"/>
      <c r="Y614" s="413"/>
      <c r="Z614" s="413"/>
      <c r="AA614" s="413"/>
      <c r="AB614" s="413"/>
      <c r="AC614" s="413"/>
      <c r="AD614" s="413"/>
      <c r="AE614" s="413"/>
      <c r="AF614" s="413"/>
      <c r="AG614" s="413"/>
    </row>
    <row r="615" spans="1:33" ht="11.25" customHeight="1">
      <c r="A615" s="413"/>
      <c r="B615" s="413"/>
      <c r="C615" s="413"/>
      <c r="D615" s="413"/>
      <c r="E615" s="413"/>
      <c r="F615" s="413"/>
      <c r="G615" s="413"/>
      <c r="H615" s="413"/>
      <c r="I615" s="413"/>
      <c r="J615" s="413"/>
      <c r="K615" s="413"/>
      <c r="L615" s="413"/>
      <c r="M615" s="413"/>
      <c r="N615" s="413"/>
      <c r="O615" s="413"/>
      <c r="P615" s="413"/>
      <c r="Q615" s="413"/>
      <c r="R615" s="413"/>
      <c r="S615" s="413"/>
      <c r="T615" s="413"/>
      <c r="U615" s="413"/>
      <c r="V615" s="413"/>
      <c r="W615" s="413"/>
      <c r="X615" s="413"/>
      <c r="Y615" s="413"/>
      <c r="Z615" s="413"/>
      <c r="AA615" s="413"/>
      <c r="AB615" s="413"/>
      <c r="AC615" s="413"/>
      <c r="AD615" s="413"/>
      <c r="AE615" s="413"/>
      <c r="AF615" s="413"/>
      <c r="AG615" s="413"/>
    </row>
    <row r="616" spans="1:33" ht="11.25" customHeight="1">
      <c r="A616" s="413"/>
      <c r="B616" s="413"/>
      <c r="C616" s="413"/>
      <c r="D616" s="413"/>
      <c r="E616" s="413"/>
      <c r="F616" s="413"/>
      <c r="G616" s="413"/>
      <c r="H616" s="413"/>
      <c r="I616" s="413"/>
      <c r="J616" s="413"/>
      <c r="K616" s="413"/>
      <c r="L616" s="413"/>
      <c r="M616" s="413"/>
      <c r="N616" s="413"/>
      <c r="O616" s="413"/>
      <c r="P616" s="413"/>
      <c r="Q616" s="413"/>
      <c r="R616" s="413"/>
      <c r="S616" s="413"/>
      <c r="T616" s="413"/>
      <c r="U616" s="413"/>
      <c r="V616" s="413"/>
      <c r="W616" s="413"/>
      <c r="X616" s="413"/>
      <c r="Y616" s="413"/>
      <c r="Z616" s="413"/>
      <c r="AA616" s="413"/>
      <c r="AB616" s="413"/>
      <c r="AC616" s="413"/>
      <c r="AD616" s="413"/>
      <c r="AE616" s="413"/>
      <c r="AF616" s="413"/>
      <c r="AG616" s="413"/>
    </row>
    <row r="617" spans="1:33" ht="11.25" customHeight="1">
      <c r="A617" s="413"/>
      <c r="B617" s="413"/>
      <c r="C617" s="413"/>
      <c r="D617" s="413"/>
      <c r="E617" s="413"/>
      <c r="F617" s="413"/>
      <c r="G617" s="413"/>
      <c r="H617" s="413"/>
      <c r="I617" s="413"/>
      <c r="J617" s="413"/>
      <c r="K617" s="413"/>
      <c r="L617" s="413"/>
      <c r="M617" s="413"/>
      <c r="N617" s="413"/>
      <c r="O617" s="413"/>
      <c r="P617" s="413"/>
      <c r="Q617" s="413"/>
      <c r="R617" s="413"/>
      <c r="S617" s="413"/>
      <c r="T617" s="413"/>
      <c r="U617" s="413"/>
      <c r="V617" s="413"/>
      <c r="W617" s="413"/>
      <c r="X617" s="413"/>
      <c r="Y617" s="413"/>
      <c r="Z617" s="413"/>
      <c r="AA617" s="413"/>
      <c r="AB617" s="413"/>
      <c r="AC617" s="413"/>
      <c r="AD617" s="413"/>
      <c r="AE617" s="413"/>
      <c r="AF617" s="413"/>
      <c r="AG617" s="413"/>
    </row>
    <row r="618" spans="1:33" ht="11.25" customHeight="1">
      <c r="A618" s="413"/>
      <c r="B618" s="413"/>
      <c r="C618" s="413"/>
      <c r="D618" s="413"/>
      <c r="E618" s="413"/>
      <c r="F618" s="413"/>
      <c r="G618" s="413"/>
      <c r="H618" s="413"/>
      <c r="I618" s="413"/>
      <c r="J618" s="413"/>
      <c r="K618" s="413"/>
      <c r="L618" s="413"/>
      <c r="M618" s="413"/>
      <c r="N618" s="413"/>
      <c r="O618" s="413"/>
      <c r="P618" s="413"/>
      <c r="Q618" s="413"/>
      <c r="R618" s="413"/>
      <c r="S618" s="413"/>
      <c r="T618" s="413"/>
      <c r="U618" s="413"/>
      <c r="V618" s="413"/>
      <c r="W618" s="413"/>
      <c r="X618" s="413"/>
      <c r="Y618" s="413"/>
      <c r="Z618" s="413"/>
      <c r="AA618" s="413"/>
      <c r="AB618" s="413"/>
      <c r="AC618" s="413"/>
      <c r="AD618" s="413"/>
      <c r="AE618" s="413"/>
      <c r="AF618" s="413"/>
      <c r="AG618" s="413"/>
    </row>
    <row r="619" spans="1:33" ht="11.25" customHeight="1">
      <c r="A619" s="413"/>
      <c r="B619" s="413"/>
      <c r="C619" s="413"/>
      <c r="D619" s="413"/>
      <c r="E619" s="413"/>
      <c r="F619" s="413"/>
      <c r="G619" s="413"/>
      <c r="H619" s="413"/>
      <c r="I619" s="413"/>
      <c r="J619" s="413"/>
      <c r="K619" s="413"/>
      <c r="L619" s="413"/>
      <c r="M619" s="413"/>
      <c r="N619" s="413"/>
      <c r="O619" s="413"/>
      <c r="P619" s="413"/>
      <c r="Q619" s="413"/>
      <c r="R619" s="413"/>
      <c r="S619" s="413"/>
      <c r="T619" s="413"/>
      <c r="U619" s="413"/>
      <c r="V619" s="413"/>
      <c r="W619" s="413"/>
      <c r="X619" s="413"/>
      <c r="Y619" s="413"/>
      <c r="Z619" s="413"/>
      <c r="AA619" s="413"/>
      <c r="AB619" s="413"/>
      <c r="AC619" s="413"/>
      <c r="AD619" s="413"/>
      <c r="AE619" s="413"/>
      <c r="AF619" s="413"/>
      <c r="AG619" s="413"/>
    </row>
    <row r="620" spans="1:33" ht="11.25" customHeight="1">
      <c r="A620" s="413"/>
      <c r="B620" s="413"/>
      <c r="C620" s="413"/>
      <c r="D620" s="413"/>
      <c r="E620" s="413"/>
      <c r="F620" s="413"/>
      <c r="G620" s="413"/>
      <c r="H620" s="413"/>
      <c r="I620" s="413"/>
      <c r="J620" s="413"/>
      <c r="K620" s="413"/>
      <c r="L620" s="413"/>
      <c r="M620" s="413"/>
      <c r="N620" s="413"/>
      <c r="O620" s="413"/>
      <c r="P620" s="413"/>
      <c r="Q620" s="413"/>
      <c r="R620" s="413"/>
      <c r="S620" s="413"/>
      <c r="T620" s="413"/>
      <c r="U620" s="413"/>
      <c r="V620" s="413"/>
      <c r="W620" s="413"/>
      <c r="X620" s="413"/>
      <c r="Y620" s="413"/>
      <c r="Z620" s="413"/>
      <c r="AA620" s="413"/>
      <c r="AB620" s="413"/>
      <c r="AC620" s="413"/>
      <c r="AD620" s="413"/>
      <c r="AE620" s="413"/>
      <c r="AF620" s="413"/>
      <c r="AG620" s="413"/>
    </row>
    <row r="621" spans="1:33" ht="11.25" customHeight="1">
      <c r="A621" s="413"/>
      <c r="B621" s="413"/>
      <c r="C621" s="413"/>
      <c r="D621" s="413"/>
      <c r="E621" s="413"/>
      <c r="F621" s="413"/>
      <c r="G621" s="413"/>
      <c r="H621" s="413"/>
      <c r="I621" s="413"/>
      <c r="J621" s="413"/>
      <c r="K621" s="413"/>
      <c r="L621" s="413"/>
      <c r="M621" s="413"/>
      <c r="N621" s="413"/>
      <c r="O621" s="413"/>
      <c r="P621" s="413"/>
      <c r="Q621" s="413"/>
      <c r="R621" s="413"/>
      <c r="S621" s="413"/>
      <c r="T621" s="413"/>
      <c r="U621" s="413"/>
      <c r="V621" s="413"/>
      <c r="W621" s="413"/>
      <c r="X621" s="413"/>
      <c r="Y621" s="413"/>
      <c r="Z621" s="413"/>
      <c r="AA621" s="413"/>
      <c r="AB621" s="413"/>
      <c r="AC621" s="413"/>
      <c r="AD621" s="413"/>
      <c r="AE621" s="413"/>
      <c r="AF621" s="413"/>
      <c r="AG621" s="413"/>
    </row>
    <row r="622" spans="1:33" ht="11.25" customHeight="1">
      <c r="A622" s="413"/>
      <c r="B622" s="413"/>
      <c r="C622" s="413"/>
      <c r="D622" s="413"/>
      <c r="E622" s="413"/>
      <c r="F622" s="413"/>
      <c r="G622" s="413"/>
      <c r="H622" s="413"/>
      <c r="I622" s="413"/>
      <c r="J622" s="413"/>
      <c r="K622" s="413"/>
      <c r="L622" s="413"/>
      <c r="M622" s="413"/>
      <c r="N622" s="413"/>
      <c r="O622" s="413"/>
      <c r="P622" s="413"/>
      <c r="Q622" s="413"/>
      <c r="R622" s="413"/>
      <c r="S622" s="413"/>
      <c r="T622" s="413"/>
      <c r="U622" s="413"/>
      <c r="V622" s="413"/>
      <c r="W622" s="413"/>
      <c r="X622" s="413"/>
      <c r="Y622" s="413"/>
      <c r="Z622" s="413"/>
      <c r="AA622" s="413"/>
      <c r="AB622" s="413"/>
      <c r="AC622" s="413"/>
      <c r="AD622" s="413"/>
      <c r="AE622" s="413"/>
      <c r="AF622" s="413"/>
      <c r="AG622" s="413"/>
    </row>
    <row r="623" spans="1:33" ht="11.25" customHeight="1">
      <c r="A623" s="413"/>
      <c r="B623" s="413"/>
      <c r="C623" s="413"/>
      <c r="D623" s="413"/>
      <c r="E623" s="413"/>
      <c r="F623" s="413"/>
      <c r="G623" s="413"/>
      <c r="H623" s="413"/>
      <c r="I623" s="413"/>
      <c r="J623" s="413"/>
      <c r="K623" s="413"/>
      <c r="L623" s="413"/>
      <c r="M623" s="413"/>
      <c r="N623" s="413"/>
      <c r="O623" s="413"/>
      <c r="P623" s="413"/>
      <c r="Q623" s="413"/>
      <c r="R623" s="413"/>
      <c r="S623" s="413"/>
      <c r="T623" s="413"/>
      <c r="U623" s="413"/>
      <c r="V623" s="413"/>
      <c r="W623" s="413"/>
      <c r="X623" s="413"/>
      <c r="Y623" s="413"/>
      <c r="Z623" s="413"/>
      <c r="AA623" s="413"/>
      <c r="AB623" s="413"/>
      <c r="AC623" s="413"/>
      <c r="AD623" s="413"/>
      <c r="AE623" s="413"/>
      <c r="AF623" s="413"/>
      <c r="AG623" s="413"/>
    </row>
    <row r="624" spans="1:33" ht="11.25" customHeight="1">
      <c r="A624" s="413"/>
      <c r="B624" s="413"/>
      <c r="C624" s="413"/>
      <c r="D624" s="413"/>
      <c r="E624" s="413"/>
      <c r="F624" s="413"/>
      <c r="G624" s="413"/>
      <c r="H624" s="413"/>
      <c r="I624" s="413"/>
      <c r="J624" s="413"/>
      <c r="K624" s="413"/>
      <c r="L624" s="413"/>
      <c r="M624" s="413"/>
      <c r="N624" s="413"/>
      <c r="O624" s="413"/>
      <c r="P624" s="413"/>
      <c r="Q624" s="413"/>
      <c r="R624" s="413"/>
      <c r="S624" s="413"/>
      <c r="T624" s="413"/>
      <c r="U624" s="413"/>
      <c r="V624" s="413"/>
      <c r="W624" s="413"/>
      <c r="X624" s="413"/>
      <c r="Y624" s="413"/>
      <c r="Z624" s="413"/>
      <c r="AA624" s="413"/>
      <c r="AB624" s="413"/>
      <c r="AC624" s="413"/>
      <c r="AD624" s="413"/>
      <c r="AE624" s="413"/>
      <c r="AF624" s="413"/>
      <c r="AG624" s="413"/>
    </row>
    <row r="625" spans="1:33" ht="11.25" customHeight="1">
      <c r="A625" s="413"/>
      <c r="B625" s="413"/>
      <c r="C625" s="413"/>
      <c r="D625" s="413"/>
      <c r="E625" s="413"/>
      <c r="F625" s="413"/>
      <c r="G625" s="413"/>
      <c r="H625" s="413"/>
      <c r="I625" s="413"/>
      <c r="J625" s="413"/>
      <c r="K625" s="413"/>
      <c r="L625" s="413"/>
      <c r="M625" s="413"/>
      <c r="N625" s="413"/>
      <c r="O625" s="413"/>
      <c r="P625" s="413"/>
      <c r="Q625" s="413"/>
      <c r="R625" s="413"/>
      <c r="S625" s="413"/>
      <c r="T625" s="413"/>
      <c r="U625" s="413"/>
      <c r="V625" s="413"/>
      <c r="W625" s="413"/>
      <c r="X625" s="413"/>
      <c r="Y625" s="413"/>
      <c r="Z625" s="413"/>
      <c r="AA625" s="413"/>
      <c r="AB625" s="413"/>
      <c r="AC625" s="413"/>
      <c r="AD625" s="413"/>
      <c r="AE625" s="413"/>
      <c r="AF625" s="413"/>
      <c r="AG625" s="413"/>
    </row>
    <row r="626" spans="1:33" ht="11.25" customHeight="1">
      <c r="A626" s="413"/>
      <c r="B626" s="413"/>
      <c r="C626" s="413"/>
      <c r="D626" s="413"/>
      <c r="E626" s="413"/>
      <c r="F626" s="413"/>
      <c r="G626" s="413"/>
      <c r="H626" s="413"/>
      <c r="I626" s="413"/>
      <c r="J626" s="413"/>
      <c r="K626" s="413"/>
      <c r="L626" s="413"/>
      <c r="M626" s="413"/>
      <c r="N626" s="413"/>
      <c r="O626" s="413"/>
      <c r="P626" s="413"/>
      <c r="Q626" s="413"/>
      <c r="R626" s="413"/>
      <c r="S626" s="413"/>
      <c r="T626" s="413"/>
      <c r="U626" s="413"/>
      <c r="V626" s="413"/>
      <c r="W626" s="413"/>
      <c r="X626" s="413"/>
      <c r="Y626" s="413"/>
      <c r="Z626" s="413"/>
      <c r="AA626" s="413"/>
      <c r="AB626" s="413"/>
      <c r="AC626" s="413"/>
      <c r="AD626" s="413"/>
      <c r="AE626" s="413"/>
      <c r="AF626" s="413"/>
      <c r="AG626" s="413"/>
    </row>
    <row r="627" spans="1:33" ht="11.25" customHeight="1">
      <c r="A627" s="413"/>
      <c r="B627" s="413"/>
      <c r="C627" s="413"/>
      <c r="D627" s="413"/>
      <c r="E627" s="413"/>
      <c r="F627" s="413"/>
      <c r="G627" s="413"/>
      <c r="H627" s="413"/>
      <c r="I627" s="413"/>
      <c r="J627" s="413"/>
      <c r="K627" s="413"/>
      <c r="L627" s="413"/>
      <c r="M627" s="413"/>
      <c r="N627" s="413"/>
      <c r="O627" s="413"/>
      <c r="P627" s="413"/>
      <c r="Q627" s="413"/>
      <c r="R627" s="413"/>
      <c r="S627" s="413"/>
      <c r="T627" s="413"/>
      <c r="U627" s="413"/>
      <c r="V627" s="413"/>
      <c r="W627" s="413"/>
      <c r="X627" s="413"/>
      <c r="Y627" s="413"/>
      <c r="Z627" s="413"/>
      <c r="AA627" s="413"/>
      <c r="AB627" s="413"/>
      <c r="AC627" s="413"/>
      <c r="AD627" s="413"/>
      <c r="AE627" s="413"/>
      <c r="AF627" s="413"/>
      <c r="AG627" s="413"/>
    </row>
    <row r="628" spans="1:33" ht="11.25" customHeight="1">
      <c r="A628" s="413"/>
      <c r="B628" s="413"/>
      <c r="C628" s="413"/>
      <c r="D628" s="413"/>
      <c r="E628" s="413"/>
      <c r="F628" s="413"/>
      <c r="G628" s="413"/>
      <c r="H628" s="413"/>
      <c r="I628" s="413"/>
      <c r="J628" s="413"/>
      <c r="K628" s="413"/>
      <c r="L628" s="413"/>
      <c r="M628" s="413"/>
      <c r="N628" s="413"/>
      <c r="O628" s="413"/>
      <c r="P628" s="413"/>
      <c r="Q628" s="413"/>
      <c r="R628" s="413"/>
      <c r="S628" s="413"/>
      <c r="T628" s="413"/>
      <c r="U628" s="413"/>
      <c r="V628" s="413"/>
      <c r="W628" s="413"/>
      <c r="X628" s="413"/>
      <c r="Y628" s="413"/>
      <c r="Z628" s="413"/>
      <c r="AA628" s="413"/>
      <c r="AB628" s="413"/>
      <c r="AC628" s="413"/>
      <c r="AD628" s="413"/>
      <c r="AE628" s="413"/>
      <c r="AF628" s="413"/>
      <c r="AG628" s="413"/>
    </row>
    <row r="629" spans="1:33" ht="11.25" customHeight="1">
      <c r="A629" s="413"/>
      <c r="B629" s="413"/>
      <c r="C629" s="413"/>
      <c r="D629" s="413"/>
      <c r="E629" s="413"/>
      <c r="F629" s="413"/>
      <c r="G629" s="413"/>
      <c r="H629" s="413"/>
      <c r="I629" s="413"/>
      <c r="J629" s="413"/>
      <c r="K629" s="413"/>
      <c r="L629" s="413"/>
      <c r="M629" s="413"/>
      <c r="N629" s="413"/>
      <c r="O629" s="413"/>
      <c r="P629" s="413"/>
      <c r="Q629" s="413"/>
      <c r="R629" s="413"/>
      <c r="S629" s="413"/>
      <c r="T629" s="413"/>
      <c r="U629" s="413"/>
      <c r="V629" s="413"/>
      <c r="W629" s="413"/>
      <c r="X629" s="413"/>
      <c r="Y629" s="413"/>
      <c r="Z629" s="413"/>
      <c r="AA629" s="413"/>
      <c r="AB629" s="413"/>
      <c r="AC629" s="413"/>
      <c r="AD629" s="413"/>
      <c r="AE629" s="413"/>
      <c r="AF629" s="413"/>
      <c r="AG629" s="413"/>
    </row>
    <row r="630" spans="1:33" ht="11.25" customHeight="1">
      <c r="A630" s="413"/>
      <c r="B630" s="413"/>
      <c r="C630" s="413"/>
      <c r="D630" s="413"/>
      <c r="E630" s="413"/>
      <c r="F630" s="413"/>
      <c r="G630" s="413"/>
      <c r="H630" s="413"/>
      <c r="I630" s="413"/>
      <c r="J630" s="413"/>
      <c r="K630" s="413"/>
      <c r="L630" s="413"/>
      <c r="M630" s="413"/>
      <c r="N630" s="413"/>
      <c r="O630" s="413"/>
      <c r="P630" s="413"/>
      <c r="Q630" s="413"/>
      <c r="R630" s="413"/>
      <c r="S630" s="413"/>
      <c r="T630" s="413"/>
      <c r="U630" s="413"/>
      <c r="V630" s="413"/>
      <c r="W630" s="413"/>
      <c r="X630" s="413"/>
      <c r="Y630" s="413"/>
      <c r="Z630" s="413"/>
      <c r="AA630" s="413"/>
      <c r="AB630" s="413"/>
      <c r="AC630" s="413"/>
      <c r="AD630" s="413"/>
      <c r="AE630" s="413"/>
      <c r="AF630" s="413"/>
      <c r="AG630" s="413"/>
    </row>
    <row r="631" spans="1:33" ht="11.25" customHeight="1">
      <c r="A631" s="413"/>
      <c r="B631" s="413"/>
      <c r="C631" s="413"/>
      <c r="D631" s="413"/>
      <c r="E631" s="413"/>
      <c r="F631" s="413"/>
      <c r="G631" s="413"/>
      <c r="H631" s="413"/>
      <c r="I631" s="413"/>
      <c r="J631" s="413"/>
      <c r="K631" s="413"/>
      <c r="L631" s="413"/>
      <c r="M631" s="413"/>
      <c r="N631" s="413"/>
      <c r="O631" s="413"/>
      <c r="P631" s="413"/>
      <c r="Q631" s="413"/>
      <c r="R631" s="413"/>
      <c r="S631" s="413"/>
      <c r="T631" s="413"/>
      <c r="U631" s="413"/>
      <c r="V631" s="413"/>
      <c r="W631" s="413"/>
      <c r="X631" s="413"/>
      <c r="Y631" s="413"/>
      <c r="Z631" s="413"/>
      <c r="AA631" s="413"/>
      <c r="AB631" s="413"/>
      <c r="AC631" s="413"/>
      <c r="AD631" s="413"/>
      <c r="AE631" s="413"/>
      <c r="AF631" s="413"/>
      <c r="AG631" s="413"/>
    </row>
    <row r="632" spans="1:33" ht="11.25" customHeight="1">
      <c r="A632" s="413"/>
      <c r="B632" s="413"/>
      <c r="C632" s="413"/>
      <c r="D632" s="413"/>
      <c r="E632" s="413"/>
      <c r="F632" s="413"/>
      <c r="G632" s="413"/>
      <c r="H632" s="413"/>
      <c r="I632" s="413"/>
      <c r="J632" s="413"/>
      <c r="K632" s="413"/>
      <c r="L632" s="413"/>
      <c r="M632" s="413"/>
      <c r="N632" s="413"/>
      <c r="O632" s="413"/>
      <c r="P632" s="413"/>
      <c r="Q632" s="413"/>
      <c r="R632" s="413"/>
      <c r="S632" s="413"/>
      <c r="T632" s="413"/>
      <c r="U632" s="413"/>
      <c r="V632" s="413"/>
      <c r="W632" s="413"/>
      <c r="X632" s="413"/>
      <c r="Y632" s="413"/>
      <c r="Z632" s="413"/>
      <c r="AA632" s="413"/>
      <c r="AB632" s="413"/>
      <c r="AC632" s="413"/>
      <c r="AD632" s="413"/>
      <c r="AE632" s="413"/>
      <c r="AF632" s="413"/>
      <c r="AG632" s="413"/>
    </row>
    <row r="633" spans="1:33" ht="11.25" customHeight="1">
      <c r="A633" s="413"/>
      <c r="B633" s="413"/>
      <c r="C633" s="413"/>
      <c r="D633" s="413"/>
      <c r="E633" s="413"/>
      <c r="F633" s="413"/>
      <c r="G633" s="413"/>
      <c r="H633" s="413"/>
      <c r="I633" s="413"/>
      <c r="J633" s="413"/>
      <c r="K633" s="413"/>
      <c r="L633" s="413"/>
      <c r="M633" s="413"/>
      <c r="N633" s="413"/>
      <c r="O633" s="413"/>
      <c r="P633" s="413"/>
      <c r="Q633" s="413"/>
      <c r="R633" s="413"/>
      <c r="S633" s="413"/>
      <c r="T633" s="413"/>
      <c r="U633" s="413"/>
      <c r="V633" s="413"/>
      <c r="W633" s="413"/>
      <c r="X633" s="413"/>
      <c r="Y633" s="413"/>
      <c r="Z633" s="413"/>
      <c r="AA633" s="413"/>
      <c r="AB633" s="413"/>
      <c r="AC633" s="413"/>
      <c r="AD633" s="413"/>
      <c r="AE633" s="413"/>
      <c r="AF633" s="413"/>
      <c r="AG633" s="413"/>
    </row>
    <row r="634" spans="1:33" ht="11.25" customHeight="1">
      <c r="A634" s="413"/>
      <c r="B634" s="413"/>
      <c r="C634" s="413"/>
      <c r="D634" s="413"/>
      <c r="E634" s="413"/>
      <c r="F634" s="413"/>
      <c r="G634" s="413"/>
      <c r="H634" s="413"/>
      <c r="I634" s="413"/>
      <c r="J634" s="413"/>
      <c r="K634" s="413"/>
      <c r="L634" s="413"/>
      <c r="M634" s="413"/>
      <c r="N634" s="413"/>
      <c r="O634" s="413"/>
      <c r="P634" s="413"/>
      <c r="Q634" s="413"/>
      <c r="R634" s="413"/>
      <c r="S634" s="413"/>
      <c r="T634" s="413"/>
      <c r="U634" s="413"/>
      <c r="V634" s="413"/>
      <c r="W634" s="413"/>
      <c r="X634" s="413"/>
      <c r="Y634" s="413"/>
      <c r="Z634" s="413"/>
      <c r="AA634" s="413"/>
      <c r="AB634" s="413"/>
      <c r="AC634" s="413"/>
      <c r="AD634" s="413"/>
      <c r="AE634" s="413"/>
      <c r="AF634" s="413"/>
      <c r="AG634" s="413"/>
    </row>
    <row r="635" spans="1:33" ht="11.25" customHeight="1">
      <c r="A635" s="413"/>
      <c r="B635" s="413"/>
      <c r="C635" s="413"/>
      <c r="D635" s="413"/>
      <c r="E635" s="413"/>
      <c r="F635" s="413"/>
      <c r="G635" s="413"/>
      <c r="H635" s="413"/>
      <c r="I635" s="413"/>
      <c r="J635" s="413"/>
      <c r="K635" s="413"/>
      <c r="L635" s="413"/>
      <c r="M635" s="413"/>
      <c r="N635" s="413"/>
      <c r="O635" s="413"/>
      <c r="P635" s="413"/>
      <c r="Q635" s="413"/>
      <c r="R635" s="413"/>
      <c r="S635" s="413"/>
      <c r="T635" s="413"/>
      <c r="U635" s="413"/>
      <c r="V635" s="413"/>
      <c r="W635" s="413"/>
      <c r="X635" s="413"/>
      <c r="Y635" s="413"/>
      <c r="Z635" s="413"/>
      <c r="AA635" s="413"/>
      <c r="AB635" s="413"/>
      <c r="AC635" s="413"/>
      <c r="AD635" s="413"/>
      <c r="AE635" s="413"/>
      <c r="AF635" s="413"/>
      <c r="AG635" s="413"/>
    </row>
    <row r="636" spans="1:33" ht="11.25" customHeight="1">
      <c r="A636" s="413"/>
      <c r="B636" s="413"/>
      <c r="C636" s="413"/>
      <c r="D636" s="413"/>
      <c r="E636" s="413"/>
      <c r="F636" s="413"/>
      <c r="G636" s="413"/>
      <c r="H636" s="413"/>
      <c r="I636" s="413"/>
      <c r="J636" s="413"/>
      <c r="K636" s="413"/>
      <c r="L636" s="413"/>
      <c r="M636" s="413"/>
      <c r="N636" s="413"/>
      <c r="O636" s="413"/>
      <c r="P636" s="413"/>
      <c r="Q636" s="413"/>
      <c r="R636" s="413"/>
      <c r="S636" s="413"/>
      <c r="T636" s="413"/>
      <c r="U636" s="413"/>
      <c r="V636" s="413"/>
      <c r="W636" s="413"/>
      <c r="X636" s="413"/>
      <c r="Y636" s="413"/>
      <c r="Z636" s="413"/>
      <c r="AA636" s="413"/>
      <c r="AB636" s="413"/>
      <c r="AC636" s="413"/>
      <c r="AD636" s="413"/>
      <c r="AE636" s="413"/>
      <c r="AF636" s="413"/>
      <c r="AG636" s="413"/>
    </row>
    <row r="637" spans="1:33" ht="11.25" customHeight="1">
      <c r="A637" s="413"/>
      <c r="B637" s="413"/>
      <c r="C637" s="413"/>
      <c r="D637" s="413"/>
      <c r="E637" s="413"/>
      <c r="F637" s="413"/>
      <c r="G637" s="413"/>
      <c r="H637" s="413"/>
      <c r="I637" s="413"/>
      <c r="J637" s="413"/>
      <c r="K637" s="413"/>
      <c r="L637" s="413"/>
      <c r="M637" s="413"/>
      <c r="N637" s="413"/>
      <c r="O637" s="413"/>
      <c r="P637" s="413"/>
      <c r="Q637" s="413"/>
      <c r="R637" s="413"/>
      <c r="S637" s="413"/>
      <c r="T637" s="413"/>
      <c r="U637" s="413"/>
      <c r="V637" s="413"/>
      <c r="W637" s="413"/>
      <c r="X637" s="413"/>
      <c r="Y637" s="413"/>
      <c r="Z637" s="413"/>
      <c r="AA637" s="413"/>
      <c r="AB637" s="413"/>
      <c r="AC637" s="413"/>
      <c r="AD637" s="413"/>
      <c r="AE637" s="413"/>
      <c r="AF637" s="413"/>
      <c r="AG637" s="413"/>
    </row>
    <row r="638" spans="1:33" ht="11.25" customHeight="1">
      <c r="A638" s="413"/>
      <c r="B638" s="413"/>
      <c r="C638" s="413"/>
      <c r="D638" s="413"/>
      <c r="E638" s="413"/>
      <c r="F638" s="413"/>
      <c r="G638" s="413"/>
      <c r="H638" s="413"/>
      <c r="I638" s="413"/>
      <c r="J638" s="413"/>
      <c r="K638" s="413"/>
      <c r="L638" s="413"/>
      <c r="M638" s="413"/>
      <c r="N638" s="413"/>
      <c r="O638" s="413"/>
      <c r="P638" s="413"/>
      <c r="Q638" s="413"/>
      <c r="R638" s="413"/>
      <c r="S638" s="413"/>
      <c r="T638" s="413"/>
      <c r="U638" s="413"/>
      <c r="V638" s="413"/>
      <c r="W638" s="413"/>
      <c r="X638" s="413"/>
      <c r="Y638" s="413"/>
      <c r="Z638" s="413"/>
      <c r="AA638" s="413"/>
      <c r="AB638" s="413"/>
      <c r="AC638" s="413"/>
      <c r="AD638" s="413"/>
      <c r="AE638" s="413"/>
      <c r="AF638" s="413"/>
      <c r="AG638" s="413"/>
    </row>
    <row r="639" spans="1:33" ht="11.25" customHeight="1">
      <c r="A639" s="413"/>
      <c r="B639" s="413"/>
      <c r="C639" s="413"/>
      <c r="D639" s="413"/>
      <c r="E639" s="413"/>
      <c r="F639" s="413"/>
      <c r="G639" s="413"/>
      <c r="H639" s="413"/>
      <c r="I639" s="413"/>
      <c r="J639" s="413"/>
      <c r="K639" s="413"/>
      <c r="L639" s="413"/>
      <c r="M639" s="413"/>
      <c r="N639" s="413"/>
      <c r="O639" s="413"/>
      <c r="P639" s="413"/>
      <c r="Q639" s="413"/>
      <c r="R639" s="413"/>
      <c r="S639" s="413"/>
      <c r="T639" s="413"/>
      <c r="U639" s="413"/>
      <c r="V639" s="413"/>
      <c r="W639" s="413"/>
      <c r="X639" s="413"/>
      <c r="Y639" s="413"/>
      <c r="Z639" s="413"/>
      <c r="AA639" s="413"/>
      <c r="AB639" s="413"/>
      <c r="AC639" s="413"/>
      <c r="AD639" s="413"/>
      <c r="AE639" s="413"/>
      <c r="AF639" s="413"/>
      <c r="AG639" s="413"/>
    </row>
    <row r="640" spans="1:33" ht="11.25" customHeight="1">
      <c r="A640" s="413"/>
      <c r="B640" s="413"/>
      <c r="C640" s="413"/>
      <c r="D640" s="413"/>
      <c r="E640" s="413"/>
      <c r="F640" s="413"/>
      <c r="G640" s="413"/>
      <c r="H640" s="413"/>
      <c r="I640" s="413"/>
      <c r="J640" s="413"/>
      <c r="K640" s="413"/>
      <c r="L640" s="413"/>
      <c r="M640" s="413"/>
      <c r="N640" s="413"/>
      <c r="O640" s="413"/>
      <c r="P640" s="413"/>
      <c r="Q640" s="413"/>
      <c r="R640" s="413"/>
      <c r="S640" s="413"/>
      <c r="T640" s="413"/>
      <c r="U640" s="413"/>
      <c r="V640" s="413"/>
      <c r="W640" s="413"/>
      <c r="X640" s="413"/>
      <c r="Y640" s="413"/>
      <c r="Z640" s="413"/>
      <c r="AA640" s="413"/>
      <c r="AB640" s="413"/>
      <c r="AC640" s="413"/>
      <c r="AD640" s="413"/>
      <c r="AE640" s="413"/>
      <c r="AF640" s="413"/>
      <c r="AG640" s="413"/>
    </row>
    <row r="641" spans="1:33" ht="11.25" customHeight="1">
      <c r="A641" s="413"/>
      <c r="B641" s="413"/>
      <c r="C641" s="413"/>
      <c r="D641" s="413"/>
      <c r="E641" s="413"/>
      <c r="F641" s="413"/>
      <c r="G641" s="413"/>
      <c r="H641" s="413"/>
      <c r="I641" s="413"/>
      <c r="J641" s="413"/>
      <c r="K641" s="413"/>
      <c r="L641" s="413"/>
      <c r="M641" s="413"/>
      <c r="N641" s="413"/>
      <c r="O641" s="413"/>
      <c r="P641" s="413"/>
      <c r="Q641" s="413"/>
      <c r="R641" s="413"/>
      <c r="S641" s="413"/>
      <c r="T641" s="413"/>
      <c r="U641" s="413"/>
      <c r="V641" s="413"/>
      <c r="W641" s="413"/>
      <c r="X641" s="413"/>
      <c r="Y641" s="413"/>
      <c r="Z641" s="413"/>
      <c r="AA641" s="413"/>
      <c r="AB641" s="413"/>
      <c r="AC641" s="413"/>
      <c r="AD641" s="413"/>
      <c r="AE641" s="413"/>
      <c r="AF641" s="413"/>
      <c r="AG641" s="413"/>
    </row>
    <row r="642" spans="1:33" ht="11.25" customHeight="1">
      <c r="A642" s="413"/>
      <c r="B642" s="413"/>
      <c r="C642" s="413"/>
      <c r="D642" s="413"/>
      <c r="E642" s="413"/>
      <c r="F642" s="413"/>
      <c r="G642" s="413"/>
      <c r="H642" s="413"/>
      <c r="I642" s="413"/>
      <c r="J642" s="413"/>
      <c r="K642" s="413"/>
      <c r="L642" s="413"/>
      <c r="M642" s="413"/>
      <c r="N642" s="413"/>
      <c r="O642" s="413"/>
      <c r="P642" s="413"/>
      <c r="Q642" s="413"/>
      <c r="R642" s="413"/>
      <c r="S642" s="413"/>
      <c r="T642" s="413"/>
      <c r="U642" s="413"/>
      <c r="V642" s="413"/>
      <c r="W642" s="413"/>
      <c r="X642" s="413"/>
      <c r="Y642" s="413"/>
      <c r="Z642" s="413"/>
      <c r="AA642" s="413"/>
      <c r="AB642" s="413"/>
      <c r="AC642" s="413"/>
      <c r="AD642" s="413"/>
      <c r="AE642" s="413"/>
      <c r="AF642" s="413"/>
      <c r="AG642" s="413"/>
    </row>
    <row r="643" spans="1:33" ht="11.25" customHeight="1">
      <c r="A643" s="413"/>
      <c r="B643" s="413"/>
      <c r="C643" s="413"/>
      <c r="D643" s="413"/>
      <c r="E643" s="413"/>
      <c r="F643" s="413"/>
      <c r="G643" s="413"/>
      <c r="H643" s="413"/>
      <c r="I643" s="413"/>
      <c r="J643" s="413"/>
      <c r="K643" s="413"/>
      <c r="L643" s="413"/>
      <c r="M643" s="413"/>
      <c r="N643" s="413"/>
      <c r="O643" s="413"/>
      <c r="P643" s="413"/>
      <c r="Q643" s="413"/>
      <c r="R643" s="413"/>
      <c r="S643" s="413"/>
      <c r="T643" s="413"/>
      <c r="U643" s="413"/>
      <c r="V643" s="413"/>
      <c r="W643" s="413"/>
      <c r="X643" s="413"/>
      <c r="Y643" s="413"/>
      <c r="Z643" s="413"/>
      <c r="AA643" s="413"/>
      <c r="AB643" s="413"/>
      <c r="AC643" s="413"/>
      <c r="AD643" s="413"/>
      <c r="AE643" s="413"/>
      <c r="AF643" s="413"/>
      <c r="AG643" s="413"/>
    </row>
    <row r="644" spans="1:33" ht="11.25" customHeight="1">
      <c r="A644" s="413"/>
      <c r="B644" s="413"/>
      <c r="C644" s="413"/>
      <c r="D644" s="413"/>
      <c r="E644" s="413"/>
      <c r="F644" s="413"/>
      <c r="G644" s="413"/>
      <c r="H644" s="413"/>
      <c r="I644" s="413"/>
      <c r="J644" s="413"/>
      <c r="K644" s="413"/>
      <c r="L644" s="413"/>
      <c r="M644" s="413"/>
      <c r="N644" s="413"/>
      <c r="O644" s="413"/>
      <c r="P644" s="413"/>
      <c r="Q644" s="413"/>
      <c r="R644" s="413"/>
      <c r="S644" s="413"/>
      <c r="T644" s="413"/>
      <c r="U644" s="413"/>
      <c r="V644" s="413"/>
      <c r="W644" s="413"/>
      <c r="X644" s="413"/>
      <c r="Y644" s="413"/>
      <c r="Z644" s="413"/>
      <c r="AA644" s="413"/>
      <c r="AB644" s="413"/>
      <c r="AC644" s="413"/>
      <c r="AD644" s="413"/>
      <c r="AE644" s="413"/>
      <c r="AF644" s="413"/>
      <c r="AG644" s="413"/>
    </row>
    <row r="645" spans="1:33" ht="11.25" customHeight="1">
      <c r="A645" s="413"/>
      <c r="B645" s="413"/>
      <c r="C645" s="413"/>
      <c r="D645" s="413"/>
      <c r="E645" s="413"/>
      <c r="F645" s="413"/>
      <c r="G645" s="413"/>
      <c r="H645" s="413"/>
      <c r="I645" s="413"/>
      <c r="J645" s="413"/>
      <c r="K645" s="413"/>
      <c r="L645" s="413"/>
      <c r="M645" s="413"/>
      <c r="N645" s="413"/>
      <c r="O645" s="413"/>
      <c r="P645" s="413"/>
      <c r="Q645" s="413"/>
      <c r="R645" s="413"/>
      <c r="S645" s="413"/>
      <c r="T645" s="413"/>
      <c r="U645" s="413"/>
      <c r="V645" s="413"/>
      <c r="W645" s="413"/>
      <c r="X645" s="413"/>
      <c r="Y645" s="413"/>
      <c r="Z645" s="413"/>
      <c r="AA645" s="413"/>
      <c r="AB645" s="413"/>
      <c r="AC645" s="413"/>
      <c r="AD645" s="413"/>
      <c r="AE645" s="413"/>
      <c r="AF645" s="413"/>
      <c r="AG645" s="413"/>
    </row>
    <row r="646" spans="1:33" ht="11.25" customHeight="1">
      <c r="A646" s="413"/>
      <c r="B646" s="413"/>
      <c r="C646" s="413"/>
      <c r="D646" s="413"/>
      <c r="E646" s="413"/>
      <c r="F646" s="413"/>
      <c r="G646" s="413"/>
      <c r="H646" s="413"/>
      <c r="I646" s="413"/>
      <c r="J646" s="413"/>
      <c r="K646" s="413"/>
      <c r="L646" s="413"/>
      <c r="M646" s="413"/>
      <c r="N646" s="413"/>
      <c r="O646" s="413"/>
      <c r="P646" s="413"/>
      <c r="Q646" s="413"/>
      <c r="R646" s="413"/>
      <c r="S646" s="413"/>
      <c r="T646" s="413"/>
      <c r="U646" s="413"/>
      <c r="V646" s="413"/>
      <c r="W646" s="413"/>
      <c r="X646" s="413"/>
      <c r="Y646" s="413"/>
      <c r="Z646" s="413"/>
      <c r="AA646" s="413"/>
      <c r="AB646" s="413"/>
      <c r="AC646" s="413"/>
      <c r="AD646" s="413"/>
      <c r="AE646" s="413"/>
      <c r="AF646" s="413"/>
      <c r="AG646" s="413"/>
    </row>
    <row r="647" spans="1:33" ht="11.25" customHeight="1">
      <c r="A647" s="413"/>
      <c r="B647" s="413"/>
      <c r="C647" s="413"/>
      <c r="D647" s="413"/>
      <c r="E647" s="413"/>
      <c r="F647" s="413"/>
      <c r="G647" s="413"/>
      <c r="H647" s="413"/>
      <c r="I647" s="413"/>
      <c r="J647" s="413"/>
      <c r="K647" s="413"/>
      <c r="L647" s="413"/>
      <c r="M647" s="413"/>
      <c r="N647" s="413"/>
      <c r="O647" s="413"/>
      <c r="P647" s="413"/>
      <c r="Q647" s="413"/>
      <c r="R647" s="413"/>
      <c r="S647" s="413"/>
      <c r="T647" s="413"/>
      <c r="U647" s="413"/>
      <c r="V647" s="413"/>
      <c r="W647" s="413"/>
      <c r="X647" s="413"/>
      <c r="Y647" s="413"/>
      <c r="Z647" s="413"/>
      <c r="AA647" s="413"/>
      <c r="AB647" s="413"/>
      <c r="AC647" s="413"/>
      <c r="AD647" s="413"/>
      <c r="AE647" s="413"/>
      <c r="AF647" s="413"/>
      <c r="AG647" s="413"/>
    </row>
    <row r="648" spans="1:33" ht="11.25" customHeight="1">
      <c r="A648" s="413"/>
      <c r="B648" s="413"/>
      <c r="C648" s="413"/>
      <c r="D648" s="413"/>
      <c r="E648" s="413"/>
      <c r="F648" s="413"/>
      <c r="G648" s="413"/>
      <c r="H648" s="413"/>
      <c r="I648" s="413"/>
      <c r="J648" s="413"/>
      <c r="K648" s="413"/>
      <c r="L648" s="413"/>
      <c r="M648" s="413"/>
      <c r="N648" s="413"/>
      <c r="O648" s="413"/>
      <c r="P648" s="413"/>
      <c r="Q648" s="413"/>
      <c r="R648" s="413"/>
      <c r="S648" s="413"/>
      <c r="T648" s="413"/>
      <c r="U648" s="413"/>
      <c r="V648" s="413"/>
      <c r="W648" s="413"/>
      <c r="X648" s="413"/>
      <c r="Y648" s="413"/>
      <c r="Z648" s="413"/>
      <c r="AA648" s="413"/>
      <c r="AB648" s="413"/>
      <c r="AC648" s="413"/>
      <c r="AD648" s="413"/>
      <c r="AE648" s="413"/>
      <c r="AF648" s="413"/>
      <c r="AG648" s="413"/>
    </row>
    <row r="649" spans="1:33" ht="11.25" customHeight="1">
      <c r="A649" s="413"/>
      <c r="B649" s="413"/>
      <c r="C649" s="413"/>
      <c r="D649" s="413"/>
      <c r="E649" s="413"/>
      <c r="F649" s="413"/>
      <c r="G649" s="413"/>
      <c r="H649" s="413"/>
      <c r="I649" s="413"/>
      <c r="J649" s="413"/>
      <c r="K649" s="413"/>
      <c r="L649" s="413"/>
      <c r="M649" s="413"/>
      <c r="N649" s="413"/>
      <c r="O649" s="413"/>
      <c r="P649" s="413"/>
      <c r="Q649" s="413"/>
      <c r="R649" s="413"/>
      <c r="S649" s="413"/>
      <c r="T649" s="413"/>
      <c r="U649" s="413"/>
      <c r="V649" s="413"/>
      <c r="W649" s="413"/>
      <c r="X649" s="413"/>
      <c r="Y649" s="413"/>
      <c r="Z649" s="413"/>
      <c r="AA649" s="413"/>
      <c r="AB649" s="413"/>
      <c r="AC649" s="413"/>
      <c r="AD649" s="413"/>
      <c r="AE649" s="413"/>
      <c r="AF649" s="413"/>
      <c r="AG649" s="413"/>
    </row>
    <row r="650" spans="1:33" ht="11.25" customHeight="1">
      <c r="A650" s="413"/>
      <c r="B650" s="413"/>
      <c r="C650" s="413"/>
      <c r="D650" s="413"/>
      <c r="E650" s="413"/>
      <c r="F650" s="413"/>
      <c r="G650" s="413"/>
      <c r="H650" s="413"/>
      <c r="I650" s="413"/>
      <c r="J650" s="413"/>
      <c r="K650" s="413"/>
      <c r="L650" s="413"/>
      <c r="M650" s="413"/>
      <c r="N650" s="413"/>
      <c r="O650" s="413"/>
      <c r="P650" s="413"/>
      <c r="Q650" s="413"/>
      <c r="R650" s="413"/>
      <c r="S650" s="413"/>
      <c r="T650" s="413"/>
      <c r="U650" s="413"/>
      <c r="V650" s="413"/>
      <c r="W650" s="413"/>
      <c r="X650" s="413"/>
      <c r="Y650" s="413"/>
      <c r="Z650" s="413"/>
      <c r="AA650" s="413"/>
      <c r="AB650" s="413"/>
      <c r="AC650" s="413"/>
      <c r="AD650" s="413"/>
      <c r="AE650" s="413"/>
      <c r="AF650" s="413"/>
      <c r="AG650" s="413"/>
    </row>
    <row r="651" spans="1:33" ht="11.25" customHeight="1">
      <c r="A651" s="413"/>
      <c r="B651" s="413"/>
      <c r="C651" s="413"/>
      <c r="D651" s="413"/>
      <c r="E651" s="413"/>
      <c r="F651" s="413"/>
      <c r="G651" s="413"/>
      <c r="H651" s="413"/>
      <c r="I651" s="413"/>
      <c r="J651" s="413"/>
      <c r="K651" s="413"/>
      <c r="L651" s="413"/>
      <c r="M651" s="413"/>
      <c r="N651" s="413"/>
      <c r="O651" s="413"/>
      <c r="P651" s="413"/>
      <c r="Q651" s="413"/>
      <c r="R651" s="413"/>
      <c r="S651" s="413"/>
      <c r="T651" s="413"/>
      <c r="U651" s="413"/>
      <c r="V651" s="413"/>
      <c r="W651" s="413"/>
      <c r="X651" s="413"/>
      <c r="Y651" s="413"/>
      <c r="Z651" s="413"/>
      <c r="AA651" s="413"/>
      <c r="AB651" s="413"/>
      <c r="AC651" s="413"/>
      <c r="AD651" s="413"/>
      <c r="AE651" s="413"/>
      <c r="AF651" s="413"/>
      <c r="AG651" s="413"/>
    </row>
    <row r="652" spans="1:33" ht="11.25" customHeight="1">
      <c r="A652" s="413"/>
      <c r="B652" s="413"/>
      <c r="C652" s="413"/>
      <c r="D652" s="413"/>
      <c r="E652" s="413"/>
      <c r="F652" s="413"/>
      <c r="G652" s="413"/>
      <c r="H652" s="413"/>
      <c r="I652" s="413"/>
      <c r="J652" s="413"/>
      <c r="K652" s="413"/>
      <c r="L652" s="413"/>
      <c r="M652" s="413"/>
      <c r="N652" s="413"/>
      <c r="O652" s="413"/>
      <c r="P652" s="413"/>
      <c r="Q652" s="413"/>
      <c r="R652" s="413"/>
      <c r="S652" s="413"/>
      <c r="T652" s="413"/>
      <c r="U652" s="413"/>
      <c r="V652" s="413"/>
      <c r="W652" s="413"/>
      <c r="X652" s="413"/>
      <c r="Y652" s="413"/>
      <c r="Z652" s="413"/>
      <c r="AA652" s="413"/>
      <c r="AB652" s="413"/>
      <c r="AC652" s="413"/>
      <c r="AD652" s="413"/>
      <c r="AE652" s="413"/>
      <c r="AF652" s="413"/>
      <c r="AG652" s="413"/>
    </row>
    <row r="653" spans="1:33" ht="11.25" customHeight="1">
      <c r="A653" s="413"/>
      <c r="B653" s="413"/>
      <c r="C653" s="413"/>
      <c r="D653" s="413"/>
      <c r="E653" s="413"/>
      <c r="F653" s="413"/>
      <c r="G653" s="413"/>
      <c r="H653" s="413"/>
      <c r="I653" s="413"/>
      <c r="J653" s="413"/>
      <c r="K653" s="413"/>
      <c r="L653" s="413"/>
      <c r="M653" s="413"/>
      <c r="N653" s="413"/>
      <c r="O653" s="413"/>
      <c r="P653" s="413"/>
      <c r="Q653" s="413"/>
      <c r="R653" s="413"/>
      <c r="S653" s="413"/>
      <c r="T653" s="413"/>
      <c r="U653" s="413"/>
      <c r="V653" s="413"/>
      <c r="W653" s="413"/>
      <c r="X653" s="413"/>
      <c r="Y653" s="413"/>
      <c r="Z653" s="413"/>
      <c r="AA653" s="413"/>
      <c r="AB653" s="413"/>
      <c r="AC653" s="413"/>
      <c r="AD653" s="413"/>
      <c r="AE653" s="413"/>
      <c r="AF653" s="413"/>
      <c r="AG653" s="413"/>
    </row>
    <row r="654" spans="1:33" ht="11.25" customHeight="1">
      <c r="A654" s="413"/>
      <c r="B654" s="413"/>
      <c r="C654" s="413"/>
      <c r="D654" s="413"/>
      <c r="E654" s="413"/>
      <c r="F654" s="413"/>
      <c r="G654" s="413"/>
      <c r="H654" s="413"/>
      <c r="I654" s="413"/>
      <c r="J654" s="413"/>
      <c r="K654" s="413"/>
      <c r="L654" s="413"/>
      <c r="M654" s="413"/>
      <c r="N654" s="413"/>
      <c r="O654" s="413"/>
      <c r="P654" s="413"/>
      <c r="Q654" s="413"/>
      <c r="R654" s="413"/>
      <c r="S654" s="413"/>
      <c r="T654" s="413"/>
      <c r="U654" s="413"/>
      <c r="V654" s="413"/>
      <c r="W654" s="413"/>
      <c r="X654" s="413"/>
      <c r="Y654" s="413"/>
      <c r="Z654" s="413"/>
      <c r="AA654" s="413"/>
      <c r="AB654" s="413"/>
      <c r="AC654" s="413"/>
      <c r="AD654" s="413"/>
      <c r="AE654" s="413"/>
      <c r="AF654" s="413"/>
      <c r="AG654" s="413"/>
    </row>
    <row r="655" spans="1:33" ht="11.25" customHeight="1">
      <c r="A655" s="413"/>
      <c r="B655" s="413"/>
      <c r="C655" s="413"/>
      <c r="D655" s="413"/>
      <c r="E655" s="413"/>
      <c r="F655" s="413"/>
      <c r="G655" s="413"/>
      <c r="H655" s="413"/>
      <c r="I655" s="413"/>
      <c r="J655" s="413"/>
      <c r="K655" s="413"/>
      <c r="L655" s="413"/>
      <c r="M655" s="413"/>
      <c r="N655" s="413"/>
      <c r="O655" s="413"/>
      <c r="P655" s="413"/>
      <c r="Q655" s="413"/>
      <c r="R655" s="413"/>
      <c r="S655" s="413"/>
      <c r="T655" s="413"/>
      <c r="U655" s="413"/>
      <c r="V655" s="413"/>
      <c r="W655" s="413"/>
      <c r="X655" s="413"/>
      <c r="Y655" s="413"/>
      <c r="Z655" s="413"/>
      <c r="AA655" s="413"/>
      <c r="AB655" s="413"/>
      <c r="AC655" s="413"/>
      <c r="AD655" s="413"/>
      <c r="AE655" s="413"/>
      <c r="AF655" s="413"/>
      <c r="AG655" s="413"/>
    </row>
    <row r="656" spans="1:33" ht="11.25" customHeight="1">
      <c r="A656" s="413"/>
      <c r="B656" s="413"/>
      <c r="C656" s="413"/>
      <c r="D656" s="413"/>
      <c r="E656" s="413"/>
      <c r="F656" s="413"/>
      <c r="G656" s="413"/>
      <c r="H656" s="413"/>
      <c r="I656" s="413"/>
      <c r="J656" s="413"/>
      <c r="K656" s="413"/>
      <c r="L656" s="413"/>
      <c r="M656" s="413"/>
      <c r="N656" s="413"/>
      <c r="O656" s="413"/>
      <c r="P656" s="413"/>
      <c r="Q656" s="413"/>
      <c r="R656" s="413"/>
      <c r="S656" s="413"/>
      <c r="T656" s="413"/>
      <c r="U656" s="413"/>
      <c r="V656" s="413"/>
      <c r="W656" s="413"/>
      <c r="X656" s="413"/>
      <c r="Y656" s="413"/>
      <c r="Z656" s="413"/>
      <c r="AA656" s="413"/>
      <c r="AB656" s="413"/>
      <c r="AC656" s="413"/>
      <c r="AD656" s="413"/>
      <c r="AE656" s="413"/>
      <c r="AF656" s="413"/>
      <c r="AG656" s="413"/>
    </row>
    <row r="657" spans="1:33" ht="11.25" customHeight="1">
      <c r="A657" s="413"/>
      <c r="B657" s="413"/>
      <c r="C657" s="413"/>
      <c r="D657" s="413"/>
      <c r="E657" s="413"/>
      <c r="F657" s="413"/>
      <c r="G657" s="413"/>
      <c r="H657" s="413"/>
      <c r="I657" s="413"/>
      <c r="J657" s="413"/>
      <c r="K657" s="413"/>
      <c r="L657" s="413"/>
      <c r="M657" s="413"/>
      <c r="N657" s="413"/>
      <c r="O657" s="413"/>
      <c r="P657" s="413"/>
      <c r="Q657" s="413"/>
      <c r="R657" s="413"/>
      <c r="S657" s="413"/>
      <c r="T657" s="413"/>
      <c r="U657" s="413"/>
      <c r="V657" s="413"/>
      <c r="W657" s="413"/>
      <c r="X657" s="413"/>
      <c r="Y657" s="413"/>
      <c r="Z657" s="413"/>
      <c r="AA657" s="413"/>
      <c r="AB657" s="413"/>
      <c r="AC657" s="413"/>
      <c r="AD657" s="413"/>
      <c r="AE657" s="413"/>
      <c r="AF657" s="413"/>
      <c r="AG657" s="413"/>
    </row>
    <row r="658" spans="1:33" ht="11.25" customHeight="1">
      <c r="A658" s="413"/>
      <c r="B658" s="413"/>
      <c r="C658" s="413"/>
      <c r="D658" s="413"/>
      <c r="E658" s="413"/>
      <c r="F658" s="413"/>
      <c r="G658" s="413"/>
      <c r="H658" s="413"/>
      <c r="I658" s="413"/>
      <c r="J658" s="413"/>
      <c r="K658" s="413"/>
      <c r="L658" s="413"/>
      <c r="M658" s="413"/>
      <c r="N658" s="413"/>
      <c r="O658" s="413"/>
      <c r="P658" s="413"/>
      <c r="Q658" s="413"/>
      <c r="R658" s="413"/>
      <c r="S658" s="413"/>
      <c r="T658" s="413"/>
      <c r="U658" s="413"/>
      <c r="V658" s="413"/>
      <c r="W658" s="413"/>
      <c r="X658" s="413"/>
      <c r="Y658" s="413"/>
      <c r="Z658" s="413"/>
      <c r="AA658" s="413"/>
      <c r="AB658" s="413"/>
      <c r="AC658" s="413"/>
      <c r="AD658" s="413"/>
      <c r="AE658" s="413"/>
      <c r="AF658" s="413"/>
      <c r="AG658" s="413"/>
    </row>
    <row r="659" spans="1:33" ht="11.25" customHeight="1">
      <c r="A659" s="413"/>
      <c r="B659" s="413"/>
      <c r="C659" s="413"/>
      <c r="D659" s="413"/>
      <c r="E659" s="413"/>
      <c r="F659" s="413"/>
      <c r="G659" s="413"/>
      <c r="H659" s="413"/>
      <c r="I659" s="413"/>
      <c r="J659" s="413"/>
      <c r="K659" s="413"/>
      <c r="L659" s="413"/>
      <c r="M659" s="413"/>
      <c r="N659" s="413"/>
      <c r="O659" s="413"/>
      <c r="P659" s="413"/>
      <c r="Q659" s="413"/>
      <c r="R659" s="413"/>
      <c r="S659" s="413"/>
      <c r="T659" s="413"/>
      <c r="U659" s="413"/>
      <c r="V659" s="413"/>
      <c r="W659" s="413"/>
      <c r="X659" s="413"/>
      <c r="Y659" s="413"/>
      <c r="Z659" s="413"/>
      <c r="AA659" s="413"/>
      <c r="AB659" s="413"/>
      <c r="AC659" s="413"/>
      <c r="AD659" s="413"/>
      <c r="AE659" s="413"/>
      <c r="AF659" s="413"/>
      <c r="AG659" s="413"/>
    </row>
    <row r="660" spans="1:33" ht="11.25" customHeight="1">
      <c r="A660" s="413"/>
      <c r="B660" s="413"/>
      <c r="C660" s="413"/>
      <c r="D660" s="413"/>
      <c r="E660" s="413"/>
      <c r="F660" s="413"/>
      <c r="G660" s="413"/>
      <c r="H660" s="413"/>
      <c r="I660" s="413"/>
      <c r="J660" s="413"/>
      <c r="K660" s="413"/>
      <c r="L660" s="413"/>
      <c r="M660" s="413"/>
      <c r="N660" s="413"/>
      <c r="O660" s="413"/>
      <c r="P660" s="413"/>
      <c r="Q660" s="413"/>
      <c r="R660" s="413"/>
      <c r="S660" s="413"/>
      <c r="T660" s="413"/>
      <c r="U660" s="413"/>
      <c r="V660" s="413"/>
      <c r="W660" s="413"/>
      <c r="X660" s="413"/>
      <c r="Y660" s="413"/>
      <c r="Z660" s="413"/>
      <c r="AA660" s="413"/>
      <c r="AB660" s="413"/>
      <c r="AC660" s="413"/>
      <c r="AD660" s="413"/>
      <c r="AE660" s="413"/>
      <c r="AF660" s="413"/>
      <c r="AG660" s="413"/>
    </row>
    <row r="661" spans="1:33" ht="11.25" customHeight="1">
      <c r="A661" s="413"/>
      <c r="B661" s="413"/>
      <c r="C661" s="413"/>
      <c r="D661" s="413"/>
      <c r="E661" s="413"/>
      <c r="F661" s="413"/>
      <c r="G661" s="413"/>
      <c r="H661" s="413"/>
      <c r="I661" s="413"/>
      <c r="J661" s="413"/>
      <c r="K661" s="413"/>
      <c r="L661" s="413"/>
      <c r="M661" s="413"/>
      <c r="N661" s="413"/>
      <c r="O661" s="413"/>
      <c r="P661" s="413"/>
      <c r="Q661" s="413"/>
      <c r="R661" s="413"/>
      <c r="S661" s="413"/>
      <c r="T661" s="413"/>
      <c r="U661" s="413"/>
      <c r="V661" s="413"/>
      <c r="W661" s="413"/>
      <c r="X661" s="413"/>
      <c r="Y661" s="413"/>
      <c r="Z661" s="413"/>
      <c r="AA661" s="413"/>
      <c r="AB661" s="413"/>
      <c r="AC661" s="413"/>
      <c r="AD661" s="413"/>
      <c r="AE661" s="413"/>
      <c r="AF661" s="413"/>
      <c r="AG661" s="413"/>
    </row>
    <row r="662" spans="1:33" ht="11.25" customHeight="1">
      <c r="A662" s="413"/>
      <c r="B662" s="413"/>
      <c r="C662" s="413"/>
      <c r="D662" s="413"/>
      <c r="E662" s="413"/>
      <c r="F662" s="413"/>
      <c r="G662" s="413"/>
      <c r="H662" s="413"/>
      <c r="I662" s="413"/>
      <c r="J662" s="413"/>
      <c r="K662" s="413"/>
      <c r="L662" s="413"/>
      <c r="M662" s="413"/>
      <c r="N662" s="413"/>
      <c r="O662" s="413"/>
      <c r="P662" s="413"/>
      <c r="Q662" s="413"/>
      <c r="R662" s="413"/>
      <c r="S662" s="413"/>
      <c r="T662" s="413"/>
      <c r="U662" s="413"/>
      <c r="V662" s="413"/>
      <c r="W662" s="413"/>
      <c r="X662" s="413"/>
      <c r="Y662" s="413"/>
      <c r="Z662" s="413"/>
      <c r="AA662" s="413"/>
      <c r="AB662" s="413"/>
      <c r="AC662" s="413"/>
      <c r="AD662" s="413"/>
      <c r="AE662" s="413"/>
      <c r="AF662" s="413"/>
      <c r="AG662" s="413"/>
    </row>
    <row r="663" spans="1:33" ht="11.25" customHeight="1">
      <c r="A663" s="413"/>
      <c r="B663" s="413"/>
      <c r="C663" s="413"/>
      <c r="D663" s="413"/>
      <c r="E663" s="413"/>
      <c r="F663" s="413"/>
      <c r="G663" s="413"/>
      <c r="H663" s="413"/>
      <c r="I663" s="413"/>
      <c r="J663" s="413"/>
      <c r="K663" s="413"/>
      <c r="L663" s="413"/>
      <c r="M663" s="413"/>
      <c r="N663" s="413"/>
      <c r="O663" s="413"/>
      <c r="P663" s="413"/>
      <c r="Q663" s="413"/>
      <c r="R663" s="413"/>
      <c r="S663" s="413"/>
      <c r="T663" s="413"/>
      <c r="U663" s="413"/>
      <c r="V663" s="413"/>
      <c r="W663" s="413"/>
      <c r="X663" s="413"/>
      <c r="Y663" s="413"/>
      <c r="Z663" s="413"/>
      <c r="AA663" s="413"/>
      <c r="AB663" s="413"/>
      <c r="AC663" s="413"/>
      <c r="AD663" s="413"/>
      <c r="AE663" s="413"/>
      <c r="AF663" s="413"/>
      <c r="AG663" s="413"/>
    </row>
    <row r="664" spans="1:33" ht="11.25" customHeight="1">
      <c r="A664" s="413"/>
      <c r="B664" s="413"/>
      <c r="C664" s="413"/>
      <c r="D664" s="413"/>
      <c r="E664" s="413"/>
      <c r="F664" s="413"/>
      <c r="G664" s="413"/>
      <c r="H664" s="413"/>
      <c r="I664" s="413"/>
      <c r="J664" s="413"/>
      <c r="K664" s="413"/>
      <c r="L664" s="413"/>
      <c r="M664" s="413"/>
      <c r="N664" s="413"/>
      <c r="O664" s="413"/>
      <c r="P664" s="413"/>
      <c r="Q664" s="413"/>
      <c r="R664" s="413"/>
      <c r="S664" s="413"/>
      <c r="T664" s="413"/>
      <c r="U664" s="413"/>
      <c r="V664" s="413"/>
      <c r="W664" s="413"/>
      <c r="X664" s="413"/>
      <c r="Y664" s="413"/>
      <c r="Z664" s="413"/>
      <c r="AA664" s="413"/>
      <c r="AB664" s="413"/>
      <c r="AC664" s="413"/>
      <c r="AD664" s="413"/>
      <c r="AE664" s="413"/>
      <c r="AF664" s="413"/>
      <c r="AG664" s="413"/>
    </row>
    <row r="665" spans="1:33" ht="11.25" customHeight="1">
      <c r="A665" s="413"/>
      <c r="B665" s="413"/>
      <c r="C665" s="413"/>
      <c r="D665" s="413"/>
      <c r="E665" s="413"/>
      <c r="F665" s="413"/>
      <c r="G665" s="413"/>
      <c r="H665" s="413"/>
      <c r="I665" s="413"/>
      <c r="J665" s="413"/>
      <c r="K665" s="413"/>
      <c r="L665" s="413"/>
      <c r="M665" s="413"/>
      <c r="N665" s="413"/>
      <c r="O665" s="413"/>
      <c r="P665" s="413"/>
      <c r="Q665" s="413"/>
      <c r="R665" s="413"/>
      <c r="S665" s="413"/>
      <c r="T665" s="413"/>
      <c r="U665" s="413"/>
      <c r="V665" s="413"/>
      <c r="W665" s="413"/>
      <c r="X665" s="413"/>
      <c r="Y665" s="413"/>
      <c r="Z665" s="413"/>
      <c r="AA665" s="413"/>
      <c r="AB665" s="413"/>
      <c r="AC665" s="413"/>
      <c r="AD665" s="413"/>
      <c r="AE665" s="413"/>
      <c r="AF665" s="413"/>
      <c r="AG665" s="413"/>
    </row>
    <row r="666" spans="1:33" ht="11.25" customHeight="1">
      <c r="A666" s="413"/>
      <c r="B666" s="413"/>
      <c r="C666" s="413"/>
      <c r="D666" s="413"/>
      <c r="E666" s="413"/>
      <c r="F666" s="413"/>
      <c r="G666" s="413"/>
      <c r="H666" s="413"/>
      <c r="I666" s="413"/>
      <c r="J666" s="413"/>
      <c r="K666" s="413"/>
      <c r="L666" s="413"/>
      <c r="M666" s="413"/>
      <c r="N666" s="413"/>
      <c r="O666" s="413"/>
      <c r="P666" s="413"/>
      <c r="Q666" s="413"/>
      <c r="R666" s="413"/>
      <c r="S666" s="413"/>
      <c r="T666" s="413"/>
      <c r="U666" s="413"/>
      <c r="V666" s="413"/>
      <c r="W666" s="413"/>
      <c r="X666" s="413"/>
      <c r="Y666" s="413"/>
      <c r="Z666" s="413"/>
      <c r="AA666" s="413"/>
      <c r="AB666" s="413"/>
      <c r="AC666" s="413"/>
      <c r="AD666" s="413"/>
      <c r="AE666" s="413"/>
      <c r="AF666" s="413"/>
      <c r="AG666" s="413"/>
    </row>
    <row r="667" spans="1:33" ht="11.25" customHeight="1">
      <c r="A667" s="413"/>
      <c r="B667" s="413"/>
      <c r="C667" s="413"/>
      <c r="D667" s="413"/>
      <c r="E667" s="413"/>
      <c r="F667" s="413"/>
      <c r="G667" s="413"/>
      <c r="H667" s="413"/>
      <c r="I667" s="413"/>
      <c r="J667" s="413"/>
      <c r="K667" s="413"/>
      <c r="L667" s="413"/>
      <c r="M667" s="413"/>
      <c r="N667" s="413"/>
      <c r="O667" s="413"/>
      <c r="P667" s="413"/>
      <c r="Q667" s="413"/>
      <c r="R667" s="413"/>
      <c r="S667" s="413"/>
      <c r="T667" s="413"/>
      <c r="U667" s="413"/>
      <c r="V667" s="413"/>
      <c r="W667" s="413"/>
      <c r="X667" s="413"/>
      <c r="Y667" s="413"/>
      <c r="Z667" s="413"/>
      <c r="AA667" s="413"/>
      <c r="AB667" s="413"/>
      <c r="AC667" s="413"/>
      <c r="AD667" s="413"/>
      <c r="AE667" s="413"/>
      <c r="AF667" s="413"/>
      <c r="AG667" s="413"/>
    </row>
    <row r="668" spans="1:33" ht="11.25" customHeight="1">
      <c r="A668" s="413"/>
      <c r="B668" s="413"/>
      <c r="C668" s="413"/>
      <c r="D668" s="413"/>
      <c r="E668" s="413"/>
      <c r="F668" s="413"/>
      <c r="G668" s="413"/>
      <c r="H668" s="413"/>
      <c r="I668" s="413"/>
      <c r="J668" s="413"/>
      <c r="K668" s="413"/>
      <c r="L668" s="413"/>
      <c r="M668" s="413"/>
      <c r="N668" s="413"/>
      <c r="O668" s="413"/>
      <c r="P668" s="413"/>
      <c r="Q668" s="413"/>
      <c r="R668" s="413"/>
      <c r="S668" s="413"/>
      <c r="T668" s="413"/>
      <c r="U668" s="413"/>
      <c r="V668" s="413"/>
      <c r="W668" s="413"/>
      <c r="X668" s="413"/>
      <c r="Y668" s="413"/>
      <c r="Z668" s="413"/>
      <c r="AA668" s="413"/>
      <c r="AB668" s="413"/>
      <c r="AC668" s="413"/>
      <c r="AD668" s="413"/>
      <c r="AE668" s="413"/>
      <c r="AF668" s="413"/>
      <c r="AG668" s="413"/>
    </row>
    <row r="669" spans="1:33" ht="11.25" customHeight="1">
      <c r="A669" s="413"/>
      <c r="B669" s="413"/>
      <c r="C669" s="413"/>
      <c r="D669" s="413"/>
      <c r="E669" s="413"/>
      <c r="F669" s="413"/>
      <c r="G669" s="413"/>
      <c r="H669" s="413"/>
      <c r="I669" s="413"/>
      <c r="J669" s="413"/>
      <c r="K669" s="413"/>
      <c r="L669" s="413"/>
      <c r="M669" s="413"/>
      <c r="N669" s="413"/>
      <c r="O669" s="413"/>
      <c r="P669" s="413"/>
      <c r="Q669" s="413"/>
      <c r="R669" s="413"/>
      <c r="S669" s="413"/>
      <c r="T669" s="413"/>
      <c r="U669" s="413"/>
      <c r="V669" s="413"/>
      <c r="W669" s="413"/>
      <c r="X669" s="413"/>
      <c r="Y669" s="413"/>
      <c r="Z669" s="413"/>
      <c r="AA669" s="413"/>
      <c r="AB669" s="413"/>
      <c r="AC669" s="413"/>
      <c r="AD669" s="413"/>
      <c r="AE669" s="413"/>
      <c r="AF669" s="413"/>
      <c r="AG669" s="413"/>
    </row>
    <row r="670" spans="1:33" ht="11.25" customHeight="1">
      <c r="A670" s="413"/>
      <c r="B670" s="413"/>
      <c r="C670" s="413"/>
      <c r="D670" s="413"/>
      <c r="E670" s="413"/>
      <c r="F670" s="413"/>
      <c r="G670" s="413"/>
      <c r="H670" s="413"/>
      <c r="I670" s="413"/>
      <c r="J670" s="413"/>
      <c r="K670" s="413"/>
      <c r="L670" s="413"/>
      <c r="M670" s="413"/>
      <c r="N670" s="413"/>
      <c r="O670" s="413"/>
      <c r="P670" s="413"/>
      <c r="Q670" s="413"/>
      <c r="R670" s="413"/>
      <c r="S670" s="413"/>
      <c r="T670" s="413"/>
      <c r="U670" s="413"/>
      <c r="V670" s="413"/>
      <c r="W670" s="413"/>
      <c r="X670" s="413"/>
      <c r="Y670" s="413"/>
      <c r="Z670" s="413"/>
      <c r="AA670" s="413"/>
      <c r="AB670" s="413"/>
      <c r="AC670" s="413"/>
      <c r="AD670" s="413"/>
      <c r="AE670" s="413"/>
      <c r="AF670" s="413"/>
      <c r="AG670" s="413"/>
    </row>
    <row r="671" spans="1:33" ht="11.25" customHeight="1">
      <c r="A671" s="413"/>
      <c r="B671" s="413"/>
      <c r="C671" s="413"/>
      <c r="D671" s="413"/>
      <c r="E671" s="413"/>
      <c r="F671" s="413"/>
      <c r="G671" s="413"/>
      <c r="H671" s="413"/>
      <c r="I671" s="413"/>
      <c r="J671" s="413"/>
      <c r="K671" s="413"/>
      <c r="L671" s="413"/>
      <c r="M671" s="413"/>
      <c r="N671" s="413"/>
      <c r="O671" s="413"/>
      <c r="P671" s="413"/>
      <c r="Q671" s="413"/>
      <c r="R671" s="413"/>
      <c r="S671" s="413"/>
      <c r="T671" s="413"/>
      <c r="U671" s="413"/>
      <c r="V671" s="413"/>
      <c r="W671" s="413"/>
      <c r="X671" s="413"/>
      <c r="Y671" s="413"/>
      <c r="Z671" s="413"/>
      <c r="AA671" s="413"/>
      <c r="AB671" s="413"/>
      <c r="AC671" s="413"/>
      <c r="AD671" s="413"/>
      <c r="AE671" s="413"/>
      <c r="AF671" s="413"/>
      <c r="AG671" s="413"/>
    </row>
    <row r="672" spans="1:33" ht="11.25" customHeight="1">
      <c r="A672" s="413"/>
      <c r="B672" s="413"/>
      <c r="C672" s="413"/>
      <c r="D672" s="413"/>
      <c r="E672" s="413"/>
      <c r="F672" s="413"/>
      <c r="G672" s="413"/>
      <c r="H672" s="413"/>
      <c r="I672" s="413"/>
      <c r="J672" s="413"/>
      <c r="K672" s="413"/>
      <c r="L672" s="413"/>
      <c r="M672" s="413"/>
      <c r="N672" s="413"/>
      <c r="O672" s="413"/>
      <c r="P672" s="413"/>
      <c r="Q672" s="413"/>
      <c r="R672" s="413"/>
      <c r="S672" s="413"/>
      <c r="T672" s="413"/>
      <c r="U672" s="413"/>
      <c r="V672" s="413"/>
      <c r="W672" s="413"/>
      <c r="X672" s="413"/>
      <c r="Y672" s="413"/>
      <c r="Z672" s="413"/>
      <c r="AA672" s="413"/>
      <c r="AB672" s="413"/>
      <c r="AC672" s="413"/>
      <c r="AD672" s="413"/>
      <c r="AE672" s="413"/>
      <c r="AF672" s="413"/>
      <c r="AG672" s="413"/>
    </row>
    <row r="673" spans="1:33" ht="11.25" customHeight="1">
      <c r="A673" s="413"/>
      <c r="B673" s="413"/>
      <c r="C673" s="413"/>
      <c r="D673" s="413"/>
      <c r="E673" s="413"/>
      <c r="F673" s="413"/>
      <c r="G673" s="413"/>
      <c r="H673" s="413"/>
      <c r="I673" s="413"/>
      <c r="J673" s="413"/>
      <c r="K673" s="413"/>
      <c r="L673" s="413"/>
      <c r="M673" s="413"/>
      <c r="N673" s="413"/>
      <c r="O673" s="413"/>
      <c r="P673" s="413"/>
      <c r="Q673" s="413"/>
      <c r="R673" s="413"/>
      <c r="S673" s="413"/>
      <c r="T673" s="413"/>
      <c r="U673" s="413"/>
      <c r="V673" s="413"/>
      <c r="W673" s="413"/>
      <c r="X673" s="413"/>
      <c r="Y673" s="413"/>
      <c r="Z673" s="413"/>
      <c r="AA673" s="413"/>
      <c r="AB673" s="413"/>
      <c r="AC673" s="413"/>
      <c r="AD673" s="413"/>
      <c r="AE673" s="413"/>
      <c r="AF673" s="413"/>
      <c r="AG673" s="413"/>
    </row>
    <row r="674" spans="1:33" ht="11.25" customHeight="1">
      <c r="A674" s="413"/>
      <c r="B674" s="413"/>
      <c r="C674" s="413"/>
      <c r="D674" s="413"/>
      <c r="E674" s="413"/>
      <c r="F674" s="413"/>
      <c r="G674" s="413"/>
      <c r="H674" s="413"/>
      <c r="I674" s="413"/>
      <c r="J674" s="413"/>
      <c r="K674" s="413"/>
      <c r="L674" s="413"/>
      <c r="M674" s="413"/>
      <c r="N674" s="413"/>
      <c r="O674" s="413"/>
      <c r="P674" s="413"/>
      <c r="Q674" s="413"/>
      <c r="R674" s="413"/>
      <c r="S674" s="413"/>
      <c r="T674" s="413"/>
      <c r="U674" s="413"/>
      <c r="V674" s="413"/>
      <c r="W674" s="413"/>
      <c r="X674" s="413"/>
      <c r="Y674" s="413"/>
      <c r="Z674" s="413"/>
      <c r="AA674" s="413"/>
      <c r="AB674" s="413"/>
      <c r="AC674" s="413"/>
      <c r="AD674" s="413"/>
      <c r="AE674" s="413"/>
      <c r="AF674" s="413"/>
      <c r="AG674" s="413"/>
    </row>
    <row r="675" spans="1:33" ht="11.25" customHeight="1">
      <c r="A675" s="413"/>
      <c r="B675" s="413"/>
      <c r="C675" s="413"/>
      <c r="D675" s="413"/>
      <c r="E675" s="413"/>
      <c r="F675" s="413"/>
      <c r="G675" s="413"/>
      <c r="H675" s="413"/>
      <c r="I675" s="413"/>
      <c r="J675" s="413"/>
      <c r="K675" s="413"/>
      <c r="L675" s="413"/>
      <c r="M675" s="413"/>
      <c r="N675" s="413"/>
      <c r="O675" s="413"/>
      <c r="P675" s="413"/>
      <c r="Q675" s="413"/>
      <c r="R675" s="413"/>
      <c r="S675" s="413"/>
      <c r="T675" s="413"/>
      <c r="U675" s="413"/>
      <c r="V675" s="413"/>
      <c r="W675" s="413"/>
      <c r="X675" s="413"/>
      <c r="Y675" s="413"/>
      <c r="Z675" s="413"/>
      <c r="AA675" s="413"/>
      <c r="AB675" s="413"/>
      <c r="AC675" s="413"/>
      <c r="AD675" s="413"/>
      <c r="AE675" s="413"/>
      <c r="AF675" s="413"/>
      <c r="AG675" s="413"/>
    </row>
    <row r="676" spans="1:33" ht="11.25" customHeight="1">
      <c r="A676" s="413"/>
      <c r="B676" s="413"/>
      <c r="C676" s="413"/>
      <c r="D676" s="413"/>
      <c r="E676" s="413"/>
      <c r="F676" s="413"/>
      <c r="G676" s="413"/>
      <c r="H676" s="413"/>
      <c r="I676" s="413"/>
      <c r="J676" s="413"/>
      <c r="K676" s="413"/>
      <c r="L676" s="413"/>
      <c r="M676" s="413"/>
      <c r="N676" s="413"/>
      <c r="O676" s="413"/>
      <c r="P676" s="413"/>
      <c r="Q676" s="413"/>
      <c r="R676" s="413"/>
      <c r="S676" s="413"/>
      <c r="T676" s="413"/>
      <c r="U676" s="413"/>
      <c r="V676" s="413"/>
      <c r="W676" s="413"/>
      <c r="X676" s="413"/>
      <c r="Y676" s="413"/>
      <c r="Z676" s="413"/>
      <c r="AA676" s="413"/>
      <c r="AB676" s="413"/>
      <c r="AC676" s="413"/>
      <c r="AD676" s="413"/>
      <c r="AE676" s="413"/>
      <c r="AF676" s="413"/>
      <c r="AG676" s="413"/>
    </row>
    <row r="677" spans="1:33" ht="11.25" customHeight="1">
      <c r="A677" s="413"/>
      <c r="B677" s="413"/>
      <c r="C677" s="413"/>
      <c r="D677" s="413"/>
      <c r="E677" s="413"/>
      <c r="F677" s="413"/>
      <c r="G677" s="413"/>
      <c r="H677" s="413"/>
      <c r="I677" s="413"/>
      <c r="J677" s="413"/>
      <c r="K677" s="413"/>
      <c r="L677" s="413"/>
      <c r="M677" s="413"/>
      <c r="N677" s="413"/>
      <c r="O677" s="413"/>
      <c r="P677" s="413"/>
      <c r="Q677" s="413"/>
      <c r="R677" s="413"/>
      <c r="S677" s="413"/>
      <c r="T677" s="413"/>
      <c r="U677" s="413"/>
      <c r="V677" s="413"/>
      <c r="W677" s="413"/>
      <c r="X677" s="413"/>
      <c r="Y677" s="413"/>
      <c r="Z677" s="413"/>
      <c r="AA677" s="413"/>
      <c r="AB677" s="413"/>
      <c r="AC677" s="413"/>
      <c r="AD677" s="413"/>
      <c r="AE677" s="413"/>
      <c r="AF677" s="413"/>
      <c r="AG677" s="413"/>
    </row>
    <row r="678" spans="1:33" ht="11.25" customHeight="1">
      <c r="A678" s="413"/>
      <c r="B678" s="413"/>
      <c r="C678" s="413"/>
      <c r="D678" s="413"/>
      <c r="E678" s="413"/>
      <c r="F678" s="413"/>
      <c r="G678" s="413"/>
      <c r="H678" s="413"/>
      <c r="I678" s="413"/>
      <c r="J678" s="413"/>
      <c r="K678" s="413"/>
      <c r="L678" s="413"/>
      <c r="M678" s="413"/>
      <c r="N678" s="413"/>
      <c r="O678" s="413"/>
      <c r="P678" s="413"/>
      <c r="Q678" s="413"/>
      <c r="R678" s="413"/>
      <c r="S678" s="413"/>
      <c r="T678" s="413"/>
      <c r="U678" s="413"/>
      <c r="V678" s="413"/>
      <c r="W678" s="413"/>
      <c r="X678" s="413"/>
      <c r="Y678" s="413"/>
      <c r="Z678" s="413"/>
      <c r="AA678" s="413"/>
      <c r="AB678" s="413"/>
      <c r="AC678" s="413"/>
      <c r="AD678" s="413"/>
      <c r="AE678" s="413"/>
      <c r="AF678" s="413"/>
      <c r="AG678" s="413"/>
    </row>
    <row r="679" spans="1:33" ht="11.25" customHeight="1">
      <c r="A679" s="413"/>
      <c r="B679" s="413"/>
      <c r="C679" s="413"/>
      <c r="D679" s="413"/>
      <c r="E679" s="413"/>
      <c r="F679" s="413"/>
      <c r="G679" s="413"/>
      <c r="H679" s="413"/>
      <c r="I679" s="413"/>
      <c r="J679" s="413"/>
      <c r="K679" s="413"/>
      <c r="L679" s="413"/>
      <c r="M679" s="413"/>
      <c r="N679" s="413"/>
      <c r="O679" s="413"/>
      <c r="P679" s="413"/>
      <c r="Q679" s="413"/>
      <c r="R679" s="413"/>
      <c r="S679" s="413"/>
      <c r="T679" s="413"/>
      <c r="U679" s="413"/>
      <c r="V679" s="413"/>
      <c r="W679" s="413"/>
      <c r="X679" s="413"/>
      <c r="Y679" s="413"/>
      <c r="Z679" s="413"/>
      <c r="AA679" s="413"/>
      <c r="AB679" s="413"/>
      <c r="AC679" s="413"/>
      <c r="AD679" s="413"/>
      <c r="AE679" s="413"/>
      <c r="AF679" s="413"/>
      <c r="AG679" s="413"/>
    </row>
    <row r="680" spans="1:33" ht="11.25" customHeight="1">
      <c r="A680" s="413"/>
      <c r="B680" s="413"/>
      <c r="C680" s="413"/>
      <c r="D680" s="413"/>
      <c r="E680" s="413"/>
      <c r="F680" s="413"/>
      <c r="G680" s="413"/>
      <c r="H680" s="413"/>
      <c r="I680" s="413"/>
      <c r="J680" s="413"/>
      <c r="K680" s="413"/>
      <c r="L680" s="413"/>
      <c r="M680" s="413"/>
      <c r="N680" s="413"/>
      <c r="O680" s="413"/>
      <c r="P680" s="413"/>
      <c r="Q680" s="413"/>
      <c r="R680" s="413"/>
      <c r="S680" s="413"/>
      <c r="T680" s="413"/>
      <c r="U680" s="413"/>
      <c r="V680" s="413"/>
      <c r="W680" s="413"/>
      <c r="X680" s="413"/>
      <c r="Y680" s="413"/>
      <c r="Z680" s="413"/>
      <c r="AA680" s="413"/>
      <c r="AB680" s="413"/>
      <c r="AC680" s="413"/>
      <c r="AD680" s="413"/>
      <c r="AE680" s="413"/>
      <c r="AF680" s="413"/>
      <c r="AG680" s="413"/>
    </row>
    <row r="681" spans="1:33" ht="11.25" customHeight="1">
      <c r="A681" s="413"/>
      <c r="B681" s="413"/>
      <c r="C681" s="413"/>
      <c r="D681" s="413"/>
      <c r="E681" s="413"/>
      <c r="F681" s="413"/>
      <c r="G681" s="413"/>
      <c r="H681" s="413"/>
      <c r="I681" s="413"/>
      <c r="J681" s="413"/>
      <c r="K681" s="413"/>
      <c r="L681" s="413"/>
      <c r="M681" s="413"/>
      <c r="N681" s="413"/>
      <c r="O681" s="413"/>
      <c r="P681" s="413"/>
      <c r="Q681" s="413"/>
      <c r="R681" s="413"/>
      <c r="S681" s="413"/>
      <c r="T681" s="413"/>
      <c r="U681" s="413"/>
      <c r="V681" s="413"/>
      <c r="W681" s="413"/>
      <c r="X681" s="413"/>
      <c r="Y681" s="413"/>
      <c r="Z681" s="413"/>
      <c r="AA681" s="413"/>
      <c r="AB681" s="413"/>
      <c r="AC681" s="413"/>
      <c r="AD681" s="413"/>
      <c r="AE681" s="413"/>
      <c r="AF681" s="413"/>
      <c r="AG681" s="413"/>
    </row>
    <row r="682" spans="1:33" ht="11.25" customHeight="1">
      <c r="A682" s="413"/>
      <c r="B682" s="413"/>
      <c r="C682" s="413"/>
      <c r="D682" s="413"/>
      <c r="E682" s="413"/>
      <c r="F682" s="413"/>
      <c r="G682" s="413"/>
      <c r="H682" s="413"/>
      <c r="I682" s="413"/>
      <c r="J682" s="413"/>
      <c r="K682" s="413"/>
      <c r="L682" s="413"/>
      <c r="M682" s="413"/>
      <c r="N682" s="413"/>
      <c r="O682" s="413"/>
      <c r="P682" s="413"/>
      <c r="Q682" s="413"/>
      <c r="R682" s="413"/>
      <c r="S682" s="413"/>
      <c r="T682" s="413"/>
      <c r="U682" s="413"/>
      <c r="V682" s="413"/>
      <c r="W682" s="413"/>
      <c r="X682" s="413"/>
      <c r="Y682" s="413"/>
      <c r="Z682" s="413"/>
      <c r="AA682" s="413"/>
      <c r="AB682" s="413"/>
      <c r="AC682" s="413"/>
      <c r="AD682" s="413"/>
      <c r="AE682" s="413"/>
      <c r="AF682" s="413"/>
      <c r="AG682" s="413"/>
    </row>
    <row r="683" spans="1:33" ht="11.25" customHeight="1">
      <c r="A683" s="413"/>
      <c r="B683" s="413"/>
      <c r="C683" s="413"/>
      <c r="D683" s="413"/>
      <c r="E683" s="413"/>
      <c r="F683" s="413"/>
      <c r="G683" s="413"/>
      <c r="H683" s="413"/>
      <c r="I683" s="413"/>
      <c r="J683" s="413"/>
      <c r="K683" s="413"/>
      <c r="L683" s="413"/>
      <c r="M683" s="413"/>
      <c r="N683" s="413"/>
      <c r="O683" s="413"/>
      <c r="P683" s="413"/>
      <c r="Q683" s="413"/>
      <c r="R683" s="413"/>
      <c r="S683" s="413"/>
      <c r="T683" s="413"/>
      <c r="U683" s="413"/>
      <c r="V683" s="413"/>
      <c r="W683" s="413"/>
      <c r="X683" s="413"/>
      <c r="Y683" s="413"/>
      <c r="Z683" s="413"/>
      <c r="AA683" s="413"/>
      <c r="AB683" s="413"/>
      <c r="AC683" s="413"/>
      <c r="AD683" s="413"/>
      <c r="AE683" s="413"/>
      <c r="AF683" s="413"/>
      <c r="AG683" s="413"/>
    </row>
    <row r="684" spans="1:33" ht="11.25" customHeight="1">
      <c r="A684" s="413"/>
      <c r="B684" s="413"/>
      <c r="C684" s="413"/>
      <c r="D684" s="413"/>
      <c r="E684" s="413"/>
      <c r="F684" s="413"/>
      <c r="G684" s="413"/>
      <c r="H684" s="413"/>
      <c r="I684" s="413"/>
      <c r="J684" s="413"/>
      <c r="K684" s="413"/>
      <c r="L684" s="413"/>
      <c r="M684" s="413"/>
      <c r="N684" s="413"/>
      <c r="O684" s="413"/>
      <c r="P684" s="413"/>
      <c r="Q684" s="413"/>
      <c r="R684" s="413"/>
      <c r="S684" s="413"/>
      <c r="T684" s="413"/>
      <c r="U684" s="413"/>
      <c r="V684" s="413"/>
      <c r="W684" s="413"/>
      <c r="X684" s="413"/>
      <c r="Y684" s="413"/>
      <c r="Z684" s="413"/>
      <c r="AA684" s="413"/>
      <c r="AB684" s="413"/>
      <c r="AC684" s="413"/>
      <c r="AD684" s="413"/>
      <c r="AE684" s="413"/>
      <c r="AF684" s="413"/>
      <c r="AG684" s="413"/>
    </row>
    <row r="685" spans="1:33" ht="11.25" customHeight="1">
      <c r="A685" s="413"/>
      <c r="B685" s="413"/>
      <c r="C685" s="413"/>
      <c r="D685" s="413"/>
      <c r="E685" s="413"/>
      <c r="F685" s="413"/>
      <c r="G685" s="413"/>
      <c r="H685" s="413"/>
      <c r="I685" s="413"/>
      <c r="J685" s="413"/>
      <c r="K685" s="413"/>
      <c r="L685" s="413"/>
      <c r="M685" s="413"/>
      <c r="N685" s="413"/>
      <c r="O685" s="413"/>
      <c r="P685" s="413"/>
      <c r="Q685" s="413"/>
      <c r="R685" s="413"/>
      <c r="S685" s="413"/>
      <c r="T685" s="413"/>
      <c r="U685" s="413"/>
      <c r="V685" s="413"/>
      <c r="W685" s="413"/>
      <c r="X685" s="413"/>
      <c r="Y685" s="413"/>
      <c r="Z685" s="413"/>
      <c r="AA685" s="413"/>
      <c r="AB685" s="413"/>
      <c r="AC685" s="413"/>
      <c r="AD685" s="413"/>
      <c r="AE685" s="413"/>
      <c r="AF685" s="413"/>
      <c r="AG685" s="413"/>
    </row>
    <row r="686" spans="1:33" ht="11.25" customHeight="1">
      <c r="A686" s="413"/>
      <c r="B686" s="413"/>
      <c r="C686" s="413"/>
      <c r="D686" s="413"/>
      <c r="E686" s="413"/>
      <c r="F686" s="413"/>
      <c r="G686" s="413"/>
      <c r="H686" s="413"/>
      <c r="I686" s="413"/>
      <c r="J686" s="413"/>
      <c r="K686" s="413"/>
      <c r="L686" s="413"/>
      <c r="M686" s="413"/>
      <c r="N686" s="413"/>
      <c r="O686" s="413"/>
      <c r="P686" s="413"/>
      <c r="Q686" s="413"/>
      <c r="R686" s="413"/>
      <c r="S686" s="413"/>
      <c r="T686" s="413"/>
      <c r="U686" s="413"/>
      <c r="V686" s="413"/>
      <c r="W686" s="413"/>
      <c r="X686" s="413"/>
      <c r="Y686" s="413"/>
      <c r="Z686" s="413"/>
      <c r="AA686" s="413"/>
      <c r="AB686" s="413"/>
      <c r="AC686" s="413"/>
      <c r="AD686" s="413"/>
      <c r="AE686" s="413"/>
      <c r="AF686" s="413"/>
      <c r="AG686" s="413"/>
    </row>
    <row r="687" spans="1:33" ht="11.25" customHeight="1">
      <c r="A687" s="413"/>
      <c r="B687" s="413"/>
      <c r="C687" s="413"/>
      <c r="D687" s="413"/>
      <c r="E687" s="413"/>
      <c r="F687" s="413"/>
      <c r="G687" s="413"/>
      <c r="H687" s="413"/>
      <c r="I687" s="413"/>
      <c r="J687" s="413"/>
      <c r="K687" s="413"/>
      <c r="L687" s="413"/>
      <c r="M687" s="413"/>
      <c r="N687" s="413"/>
      <c r="O687" s="413"/>
      <c r="P687" s="413"/>
      <c r="Q687" s="413"/>
      <c r="R687" s="413"/>
      <c r="S687" s="413"/>
      <c r="T687" s="413"/>
      <c r="U687" s="413"/>
      <c r="V687" s="413"/>
      <c r="W687" s="413"/>
      <c r="X687" s="413"/>
      <c r="Y687" s="413"/>
      <c r="Z687" s="413"/>
      <c r="AA687" s="413"/>
      <c r="AB687" s="413"/>
      <c r="AC687" s="413"/>
      <c r="AD687" s="413"/>
      <c r="AE687" s="413"/>
      <c r="AF687" s="413"/>
      <c r="AG687" s="413"/>
    </row>
    <row r="688" spans="1:33" ht="11.25" customHeight="1">
      <c r="A688" s="413"/>
      <c r="B688" s="413"/>
      <c r="C688" s="413"/>
      <c r="D688" s="413"/>
      <c r="E688" s="413"/>
      <c r="F688" s="413"/>
      <c r="G688" s="413"/>
      <c r="H688" s="413"/>
      <c r="I688" s="413"/>
      <c r="J688" s="413"/>
      <c r="K688" s="413"/>
      <c r="L688" s="413"/>
      <c r="M688" s="413"/>
      <c r="N688" s="413"/>
      <c r="O688" s="413"/>
      <c r="P688" s="413"/>
      <c r="Q688" s="413"/>
      <c r="R688" s="413"/>
      <c r="S688" s="413"/>
      <c r="T688" s="413"/>
      <c r="U688" s="413"/>
      <c r="V688" s="413"/>
      <c r="W688" s="413"/>
      <c r="X688" s="413"/>
      <c r="Y688" s="413"/>
      <c r="Z688" s="413"/>
      <c r="AA688" s="413"/>
      <c r="AB688" s="413"/>
      <c r="AC688" s="413"/>
      <c r="AD688" s="413"/>
      <c r="AE688" s="413"/>
      <c r="AF688" s="413"/>
      <c r="AG688" s="413"/>
    </row>
    <row r="689" spans="1:33" ht="11.25" customHeight="1">
      <c r="A689" s="413"/>
      <c r="B689" s="413"/>
      <c r="C689" s="413"/>
      <c r="D689" s="413"/>
      <c r="E689" s="413"/>
      <c r="F689" s="413"/>
      <c r="G689" s="413"/>
      <c r="H689" s="413"/>
      <c r="I689" s="413"/>
      <c r="J689" s="413"/>
      <c r="K689" s="413"/>
      <c r="L689" s="413"/>
      <c r="M689" s="413"/>
      <c r="N689" s="413"/>
      <c r="O689" s="413"/>
      <c r="P689" s="413"/>
      <c r="Q689" s="413"/>
      <c r="R689" s="413"/>
      <c r="S689" s="413"/>
      <c r="T689" s="413"/>
      <c r="U689" s="413"/>
      <c r="V689" s="413"/>
      <c r="W689" s="413"/>
      <c r="X689" s="413"/>
      <c r="Y689" s="413"/>
      <c r="Z689" s="413"/>
      <c r="AA689" s="413"/>
      <c r="AB689" s="413"/>
      <c r="AC689" s="413"/>
      <c r="AD689" s="413"/>
      <c r="AE689" s="413"/>
      <c r="AF689" s="413"/>
      <c r="AG689" s="413"/>
    </row>
    <row r="690" spans="1:33" ht="11.25" customHeight="1">
      <c r="A690" s="413"/>
      <c r="B690" s="413"/>
      <c r="C690" s="413"/>
      <c r="D690" s="413"/>
      <c r="E690" s="413"/>
      <c r="F690" s="413"/>
      <c r="G690" s="413"/>
      <c r="H690" s="413"/>
      <c r="I690" s="413"/>
      <c r="J690" s="413"/>
      <c r="K690" s="413"/>
      <c r="L690" s="413"/>
      <c r="M690" s="413"/>
      <c r="N690" s="413"/>
      <c r="O690" s="413"/>
      <c r="P690" s="413"/>
      <c r="Q690" s="413"/>
      <c r="R690" s="413"/>
      <c r="S690" s="413"/>
      <c r="T690" s="413"/>
      <c r="U690" s="413"/>
      <c r="V690" s="413"/>
      <c r="W690" s="413"/>
      <c r="X690" s="413"/>
      <c r="Y690" s="413"/>
      <c r="Z690" s="413"/>
      <c r="AA690" s="413"/>
      <c r="AB690" s="413"/>
      <c r="AC690" s="413"/>
      <c r="AD690" s="413"/>
      <c r="AE690" s="413"/>
      <c r="AF690" s="413"/>
      <c r="AG690" s="413"/>
    </row>
    <row r="691" spans="1:33" ht="11.25" customHeight="1">
      <c r="A691" s="413"/>
      <c r="B691" s="413"/>
      <c r="C691" s="413"/>
      <c r="D691" s="413"/>
      <c r="E691" s="413"/>
      <c r="F691" s="413"/>
      <c r="G691" s="413"/>
      <c r="H691" s="413"/>
      <c r="I691" s="413"/>
      <c r="J691" s="413"/>
      <c r="K691" s="413"/>
      <c r="L691" s="413"/>
      <c r="M691" s="413"/>
      <c r="N691" s="413"/>
      <c r="O691" s="413"/>
      <c r="P691" s="413"/>
      <c r="Q691" s="413"/>
      <c r="R691" s="413"/>
      <c r="S691" s="413"/>
      <c r="T691" s="413"/>
      <c r="U691" s="413"/>
      <c r="V691" s="413"/>
      <c r="W691" s="413"/>
      <c r="X691" s="413"/>
      <c r="Y691" s="413"/>
      <c r="Z691" s="413"/>
      <c r="AA691" s="413"/>
      <c r="AB691" s="413"/>
      <c r="AC691" s="413"/>
      <c r="AD691" s="413"/>
      <c r="AE691" s="413"/>
      <c r="AF691" s="413"/>
      <c r="AG691" s="413"/>
    </row>
    <row r="692" spans="1:33" ht="11.25" customHeight="1">
      <c r="A692" s="413"/>
      <c r="B692" s="413"/>
      <c r="C692" s="413"/>
      <c r="D692" s="413"/>
      <c r="E692" s="413"/>
      <c r="F692" s="413"/>
      <c r="G692" s="413"/>
      <c r="H692" s="413"/>
      <c r="I692" s="413"/>
      <c r="J692" s="413"/>
      <c r="K692" s="413"/>
      <c r="L692" s="413"/>
      <c r="M692" s="413"/>
      <c r="N692" s="413"/>
      <c r="O692" s="413"/>
      <c r="P692" s="413"/>
      <c r="Q692" s="413"/>
      <c r="R692" s="413"/>
      <c r="S692" s="413"/>
      <c r="T692" s="413"/>
      <c r="U692" s="413"/>
      <c r="V692" s="413"/>
      <c r="W692" s="413"/>
      <c r="X692" s="413"/>
      <c r="Y692" s="413"/>
      <c r="Z692" s="413"/>
      <c r="AA692" s="413"/>
      <c r="AB692" s="413"/>
      <c r="AC692" s="413"/>
      <c r="AD692" s="413"/>
      <c r="AE692" s="413"/>
      <c r="AF692" s="413"/>
      <c r="AG692" s="413"/>
    </row>
    <row r="693" spans="1:33" ht="11.25" customHeight="1">
      <c r="A693" s="413"/>
      <c r="B693" s="413"/>
      <c r="C693" s="413"/>
      <c r="D693" s="413"/>
      <c r="E693" s="413"/>
      <c r="F693" s="413"/>
      <c r="G693" s="413"/>
      <c r="H693" s="413"/>
      <c r="I693" s="413"/>
      <c r="J693" s="413"/>
      <c r="K693" s="413"/>
      <c r="L693" s="413"/>
      <c r="M693" s="413"/>
      <c r="N693" s="413"/>
      <c r="O693" s="413"/>
      <c r="P693" s="413"/>
      <c r="Q693" s="413"/>
      <c r="R693" s="413"/>
      <c r="S693" s="413"/>
      <c r="T693" s="413"/>
      <c r="U693" s="413"/>
      <c r="V693" s="413"/>
      <c r="W693" s="413"/>
      <c r="X693" s="413"/>
      <c r="Y693" s="413"/>
      <c r="Z693" s="413"/>
      <c r="AA693" s="413"/>
      <c r="AB693" s="413"/>
      <c r="AC693" s="413"/>
      <c r="AD693" s="413"/>
      <c r="AE693" s="413"/>
      <c r="AF693" s="413"/>
      <c r="AG693" s="413"/>
    </row>
    <row r="694" spans="1:33" ht="11.25" customHeight="1">
      <c r="A694" s="413"/>
      <c r="B694" s="413"/>
      <c r="C694" s="413"/>
      <c r="D694" s="413"/>
      <c r="E694" s="413"/>
      <c r="F694" s="413"/>
      <c r="G694" s="413"/>
      <c r="H694" s="413"/>
      <c r="I694" s="413"/>
      <c r="J694" s="413"/>
      <c r="K694" s="413"/>
      <c r="L694" s="413"/>
      <c r="M694" s="413"/>
      <c r="N694" s="413"/>
      <c r="O694" s="413"/>
      <c r="P694" s="413"/>
      <c r="Q694" s="413"/>
      <c r="R694" s="413"/>
      <c r="S694" s="413"/>
      <c r="T694" s="413"/>
      <c r="U694" s="413"/>
      <c r="V694" s="413"/>
      <c r="W694" s="413"/>
      <c r="X694" s="413"/>
      <c r="Y694" s="413"/>
      <c r="Z694" s="413"/>
      <c r="AA694" s="413"/>
      <c r="AB694" s="413"/>
      <c r="AC694" s="413"/>
      <c r="AD694" s="413"/>
      <c r="AE694" s="413"/>
      <c r="AF694" s="413"/>
      <c r="AG694" s="413"/>
    </row>
    <row r="695" spans="1:33" ht="11.25" customHeight="1">
      <c r="A695" s="413"/>
      <c r="B695" s="413"/>
      <c r="C695" s="413"/>
      <c r="D695" s="413"/>
      <c r="E695" s="413"/>
      <c r="F695" s="413"/>
      <c r="G695" s="413"/>
      <c r="H695" s="413"/>
      <c r="I695" s="413"/>
      <c r="J695" s="413"/>
      <c r="K695" s="413"/>
      <c r="L695" s="413"/>
      <c r="M695" s="413"/>
      <c r="N695" s="413"/>
      <c r="O695" s="413"/>
      <c r="P695" s="413"/>
      <c r="Q695" s="413"/>
      <c r="R695" s="413"/>
      <c r="S695" s="413"/>
      <c r="T695" s="413"/>
      <c r="U695" s="413"/>
      <c r="V695" s="413"/>
      <c r="W695" s="413"/>
      <c r="X695" s="413"/>
      <c r="Y695" s="413"/>
      <c r="Z695" s="413"/>
      <c r="AA695" s="413"/>
      <c r="AB695" s="413"/>
      <c r="AC695" s="413"/>
      <c r="AD695" s="413"/>
      <c r="AE695" s="413"/>
      <c r="AF695" s="413"/>
      <c r="AG695" s="413"/>
    </row>
    <row r="696" spans="1:33" ht="11.25" customHeight="1">
      <c r="A696" s="413"/>
      <c r="B696" s="413"/>
      <c r="C696" s="413"/>
      <c r="D696" s="413"/>
      <c r="E696" s="413"/>
      <c r="F696" s="413"/>
      <c r="G696" s="413"/>
      <c r="H696" s="413"/>
      <c r="I696" s="413"/>
      <c r="J696" s="413"/>
      <c r="K696" s="413"/>
      <c r="L696" s="413"/>
      <c r="M696" s="413"/>
      <c r="N696" s="413"/>
      <c r="O696" s="413"/>
      <c r="P696" s="413"/>
      <c r="Q696" s="413"/>
      <c r="R696" s="413"/>
      <c r="S696" s="413"/>
      <c r="T696" s="413"/>
      <c r="U696" s="413"/>
      <c r="V696" s="413"/>
      <c r="W696" s="413"/>
      <c r="X696" s="413"/>
      <c r="Y696" s="413"/>
      <c r="Z696" s="413"/>
      <c r="AA696" s="413"/>
      <c r="AB696" s="413"/>
      <c r="AC696" s="413"/>
      <c r="AD696" s="413"/>
      <c r="AE696" s="413"/>
      <c r="AF696" s="413"/>
      <c r="AG696" s="413"/>
    </row>
    <row r="697" spans="1:33" ht="11.25" customHeight="1">
      <c r="A697" s="413"/>
      <c r="B697" s="413"/>
      <c r="C697" s="413"/>
      <c r="D697" s="413"/>
      <c r="E697" s="413"/>
      <c r="F697" s="413"/>
      <c r="G697" s="413"/>
      <c r="H697" s="413"/>
      <c r="I697" s="413"/>
      <c r="J697" s="413"/>
      <c r="K697" s="413"/>
      <c r="L697" s="413"/>
      <c r="M697" s="413"/>
      <c r="N697" s="413"/>
      <c r="O697" s="413"/>
      <c r="P697" s="413"/>
      <c r="Q697" s="413"/>
      <c r="R697" s="413"/>
      <c r="S697" s="413"/>
      <c r="T697" s="413"/>
      <c r="U697" s="413"/>
      <c r="V697" s="413"/>
      <c r="W697" s="413"/>
      <c r="X697" s="413"/>
      <c r="Y697" s="413"/>
      <c r="Z697" s="413"/>
      <c r="AA697" s="413"/>
      <c r="AB697" s="413"/>
      <c r="AC697" s="413"/>
      <c r="AD697" s="413"/>
      <c r="AE697" s="413"/>
      <c r="AF697" s="413"/>
      <c r="AG697" s="413"/>
    </row>
    <row r="698" spans="1:33" ht="11.25" customHeight="1">
      <c r="A698" s="413"/>
      <c r="B698" s="413"/>
      <c r="C698" s="413"/>
      <c r="D698" s="413"/>
      <c r="E698" s="413"/>
      <c r="F698" s="413"/>
      <c r="G698" s="413"/>
      <c r="H698" s="413"/>
      <c r="I698" s="413"/>
      <c r="J698" s="413"/>
      <c r="K698" s="413"/>
      <c r="L698" s="413"/>
      <c r="M698" s="413"/>
      <c r="N698" s="413"/>
      <c r="O698" s="413"/>
      <c r="P698" s="413"/>
      <c r="Q698" s="413"/>
      <c r="R698" s="413"/>
      <c r="S698" s="413"/>
      <c r="T698" s="413"/>
      <c r="U698" s="413"/>
      <c r="V698" s="413"/>
      <c r="W698" s="413"/>
      <c r="X698" s="413"/>
      <c r="Y698" s="413"/>
      <c r="Z698" s="413"/>
      <c r="AA698" s="413"/>
      <c r="AB698" s="413"/>
      <c r="AC698" s="413"/>
      <c r="AD698" s="413"/>
      <c r="AE698" s="413"/>
      <c r="AF698" s="413"/>
      <c r="AG698" s="413"/>
    </row>
    <row r="699" spans="1:33" ht="11.25" customHeight="1">
      <c r="A699" s="413"/>
      <c r="B699" s="413"/>
      <c r="C699" s="413"/>
      <c r="D699" s="413"/>
      <c r="E699" s="413"/>
      <c r="F699" s="413"/>
      <c r="G699" s="413"/>
      <c r="H699" s="413"/>
      <c r="I699" s="413"/>
      <c r="J699" s="413"/>
      <c r="K699" s="413"/>
      <c r="L699" s="413"/>
      <c r="M699" s="413"/>
      <c r="N699" s="413"/>
      <c r="O699" s="413"/>
      <c r="P699" s="413"/>
      <c r="Q699" s="413"/>
      <c r="R699" s="413"/>
      <c r="S699" s="413"/>
      <c r="T699" s="413"/>
      <c r="U699" s="413"/>
      <c r="V699" s="413"/>
      <c r="W699" s="413"/>
      <c r="X699" s="413"/>
      <c r="Y699" s="413"/>
      <c r="Z699" s="413"/>
      <c r="AA699" s="413"/>
      <c r="AB699" s="413"/>
      <c r="AC699" s="413"/>
      <c r="AD699" s="413"/>
      <c r="AE699" s="413"/>
      <c r="AF699" s="413"/>
      <c r="AG699" s="413"/>
    </row>
    <row r="700" spans="1:33" ht="11.25" customHeight="1">
      <c r="A700" s="413"/>
      <c r="B700" s="413"/>
      <c r="C700" s="413"/>
      <c r="D700" s="413"/>
      <c r="E700" s="413"/>
      <c r="F700" s="413"/>
      <c r="G700" s="413"/>
      <c r="H700" s="413"/>
      <c r="I700" s="413"/>
      <c r="J700" s="413"/>
      <c r="K700" s="413"/>
      <c r="L700" s="413"/>
      <c r="M700" s="413"/>
      <c r="N700" s="413"/>
      <c r="O700" s="413"/>
      <c r="P700" s="413"/>
      <c r="Q700" s="413"/>
      <c r="R700" s="413"/>
      <c r="S700" s="413"/>
      <c r="T700" s="413"/>
      <c r="U700" s="413"/>
      <c r="V700" s="413"/>
      <c r="W700" s="413"/>
      <c r="X700" s="413"/>
      <c r="Y700" s="413"/>
      <c r="Z700" s="413"/>
      <c r="AA700" s="413"/>
      <c r="AB700" s="413"/>
      <c r="AC700" s="413"/>
      <c r="AD700" s="413"/>
      <c r="AE700" s="413"/>
      <c r="AF700" s="413"/>
      <c r="AG700" s="413"/>
    </row>
    <row r="701" spans="1:33" ht="11.25" customHeight="1">
      <c r="A701" s="413"/>
      <c r="B701" s="413"/>
      <c r="C701" s="413"/>
      <c r="D701" s="413"/>
      <c r="E701" s="413"/>
      <c r="F701" s="413"/>
      <c r="G701" s="413"/>
      <c r="H701" s="413"/>
      <c r="I701" s="413"/>
      <c r="J701" s="413"/>
      <c r="K701" s="413"/>
      <c r="L701" s="413"/>
      <c r="M701" s="413"/>
      <c r="N701" s="413"/>
      <c r="O701" s="413"/>
      <c r="P701" s="413"/>
      <c r="Q701" s="413"/>
      <c r="R701" s="413"/>
      <c r="S701" s="413"/>
      <c r="T701" s="413"/>
      <c r="U701" s="413"/>
      <c r="V701" s="413"/>
      <c r="W701" s="413"/>
      <c r="X701" s="413"/>
      <c r="Y701" s="413"/>
      <c r="Z701" s="413"/>
      <c r="AA701" s="413"/>
      <c r="AB701" s="413"/>
      <c r="AC701" s="413"/>
      <c r="AD701" s="413"/>
      <c r="AE701" s="413"/>
      <c r="AF701" s="413"/>
      <c r="AG701" s="413"/>
    </row>
    <row r="702" spans="1:33" ht="11.25" customHeight="1">
      <c r="A702" s="413"/>
      <c r="B702" s="413"/>
      <c r="C702" s="413"/>
      <c r="D702" s="413"/>
      <c r="E702" s="413"/>
      <c r="F702" s="413"/>
      <c r="G702" s="413"/>
      <c r="H702" s="413"/>
      <c r="I702" s="413"/>
      <c r="J702" s="413"/>
      <c r="K702" s="413"/>
      <c r="L702" s="413"/>
      <c r="M702" s="413"/>
      <c r="N702" s="413"/>
      <c r="O702" s="413"/>
      <c r="P702" s="413"/>
      <c r="Q702" s="413"/>
      <c r="R702" s="413"/>
      <c r="S702" s="413"/>
      <c r="T702" s="413"/>
      <c r="U702" s="413"/>
      <c r="V702" s="413"/>
      <c r="W702" s="413"/>
      <c r="X702" s="413"/>
      <c r="Y702" s="413"/>
      <c r="Z702" s="413"/>
      <c r="AA702" s="413"/>
      <c r="AB702" s="413"/>
      <c r="AC702" s="413"/>
      <c r="AD702" s="413"/>
      <c r="AE702" s="413"/>
      <c r="AF702" s="413"/>
      <c r="AG702" s="413"/>
    </row>
    <row r="703" spans="1:33" ht="11.25" customHeight="1">
      <c r="A703" s="413"/>
      <c r="B703" s="413"/>
      <c r="C703" s="413"/>
      <c r="D703" s="413"/>
      <c r="E703" s="413"/>
      <c r="F703" s="413"/>
      <c r="G703" s="413"/>
      <c r="H703" s="413"/>
      <c r="I703" s="413"/>
      <c r="J703" s="413"/>
      <c r="K703" s="413"/>
      <c r="L703" s="413"/>
      <c r="M703" s="413"/>
      <c r="N703" s="413"/>
      <c r="O703" s="413"/>
      <c r="P703" s="413"/>
      <c r="Q703" s="413"/>
      <c r="R703" s="413"/>
      <c r="S703" s="413"/>
      <c r="T703" s="413"/>
      <c r="U703" s="413"/>
      <c r="V703" s="413"/>
      <c r="W703" s="413"/>
      <c r="X703" s="413"/>
      <c r="Y703" s="413"/>
      <c r="Z703" s="413"/>
      <c r="AA703" s="413"/>
      <c r="AB703" s="413"/>
      <c r="AC703" s="413"/>
      <c r="AD703" s="413"/>
      <c r="AE703" s="413"/>
      <c r="AF703" s="413"/>
      <c r="AG703" s="413"/>
    </row>
    <row r="704" spans="1:33" ht="11.25" customHeight="1">
      <c r="A704" s="413"/>
      <c r="B704" s="413"/>
      <c r="C704" s="413"/>
      <c r="D704" s="413"/>
      <c r="E704" s="413"/>
      <c r="F704" s="413"/>
      <c r="G704" s="413"/>
      <c r="H704" s="413"/>
      <c r="I704" s="413"/>
      <c r="J704" s="413"/>
      <c r="K704" s="413"/>
      <c r="L704" s="413"/>
      <c r="M704" s="413"/>
      <c r="N704" s="413"/>
      <c r="O704" s="413"/>
      <c r="P704" s="413"/>
      <c r="Q704" s="413"/>
      <c r="R704" s="413"/>
      <c r="S704" s="413"/>
      <c r="T704" s="413"/>
      <c r="U704" s="413"/>
      <c r="V704" s="413"/>
      <c r="W704" s="413"/>
      <c r="X704" s="413"/>
      <c r="Y704" s="413"/>
      <c r="Z704" s="413"/>
      <c r="AA704" s="413"/>
      <c r="AB704" s="413"/>
      <c r="AC704" s="413"/>
      <c r="AD704" s="413"/>
      <c r="AE704" s="413"/>
      <c r="AF704" s="413"/>
      <c r="AG704" s="413"/>
    </row>
    <row r="705" spans="1:33" ht="11.25" customHeight="1">
      <c r="A705" s="413"/>
      <c r="B705" s="413"/>
      <c r="C705" s="413"/>
      <c r="D705" s="413"/>
      <c r="E705" s="413"/>
      <c r="F705" s="413"/>
      <c r="G705" s="413"/>
      <c r="H705" s="413"/>
      <c r="I705" s="413"/>
      <c r="J705" s="413"/>
      <c r="K705" s="413"/>
      <c r="L705" s="413"/>
      <c r="M705" s="413"/>
      <c r="N705" s="413"/>
      <c r="O705" s="413"/>
      <c r="P705" s="413"/>
      <c r="Q705" s="413"/>
      <c r="R705" s="413"/>
      <c r="S705" s="413"/>
      <c r="T705" s="413"/>
      <c r="U705" s="413"/>
      <c r="V705" s="413"/>
      <c r="W705" s="413"/>
      <c r="X705" s="413"/>
      <c r="Y705" s="413"/>
      <c r="Z705" s="413"/>
      <c r="AA705" s="413"/>
      <c r="AB705" s="413"/>
      <c r="AC705" s="413"/>
      <c r="AD705" s="413"/>
      <c r="AE705" s="413"/>
      <c r="AF705" s="413"/>
      <c r="AG705" s="413"/>
    </row>
    <row r="706" spans="1:33" ht="11.25" customHeight="1">
      <c r="A706" s="413"/>
      <c r="B706" s="413"/>
      <c r="C706" s="413"/>
      <c r="D706" s="413"/>
      <c r="E706" s="413"/>
      <c r="F706" s="413"/>
      <c r="G706" s="413"/>
      <c r="H706" s="413"/>
      <c r="I706" s="413"/>
      <c r="J706" s="413"/>
      <c r="K706" s="413"/>
      <c r="L706" s="413"/>
      <c r="M706" s="413"/>
      <c r="N706" s="413"/>
      <c r="O706" s="413"/>
      <c r="P706" s="413"/>
      <c r="Q706" s="413"/>
      <c r="R706" s="413"/>
      <c r="S706" s="413"/>
      <c r="T706" s="413"/>
      <c r="U706" s="413"/>
      <c r="V706" s="413"/>
      <c r="W706" s="413"/>
      <c r="X706" s="413"/>
      <c r="Y706" s="413"/>
      <c r="Z706" s="413"/>
      <c r="AA706" s="413"/>
      <c r="AB706" s="413"/>
      <c r="AC706" s="413"/>
      <c r="AD706" s="413"/>
      <c r="AE706" s="413"/>
      <c r="AF706" s="413"/>
      <c r="AG706" s="413"/>
    </row>
    <row r="707" spans="1:33" ht="11.25" customHeight="1">
      <c r="A707" s="413"/>
      <c r="B707" s="413"/>
      <c r="C707" s="413"/>
      <c r="D707" s="413"/>
      <c r="E707" s="413"/>
      <c r="F707" s="413"/>
      <c r="G707" s="413"/>
      <c r="H707" s="413"/>
      <c r="I707" s="413"/>
      <c r="J707" s="413"/>
      <c r="K707" s="413"/>
      <c r="L707" s="413"/>
      <c r="M707" s="413"/>
      <c r="N707" s="413"/>
      <c r="O707" s="413"/>
      <c r="P707" s="413"/>
      <c r="Q707" s="413"/>
      <c r="R707" s="413"/>
      <c r="S707" s="413"/>
      <c r="T707" s="413"/>
      <c r="U707" s="413"/>
      <c r="V707" s="413"/>
      <c r="W707" s="413"/>
      <c r="X707" s="413"/>
      <c r="Y707" s="413"/>
      <c r="Z707" s="413"/>
      <c r="AA707" s="413"/>
      <c r="AB707" s="413"/>
      <c r="AC707" s="413"/>
      <c r="AD707" s="413"/>
      <c r="AE707" s="413"/>
      <c r="AF707" s="413"/>
      <c r="AG707" s="413"/>
    </row>
    <row r="708" spans="1:33" ht="11.25" customHeight="1">
      <c r="A708" s="413"/>
      <c r="B708" s="413"/>
      <c r="C708" s="413"/>
      <c r="D708" s="413"/>
      <c r="E708" s="413"/>
      <c r="F708" s="413"/>
      <c r="G708" s="413"/>
      <c r="H708" s="413"/>
      <c r="I708" s="413"/>
      <c r="J708" s="413"/>
      <c r="K708" s="413"/>
      <c r="L708" s="413"/>
      <c r="M708" s="413"/>
      <c r="N708" s="413"/>
      <c r="O708" s="413"/>
      <c r="P708" s="413"/>
      <c r="Q708" s="413"/>
      <c r="R708" s="413"/>
      <c r="S708" s="413"/>
      <c r="T708" s="413"/>
      <c r="U708" s="413"/>
      <c r="V708" s="413"/>
      <c r="W708" s="413"/>
      <c r="X708" s="413"/>
      <c r="Y708" s="413"/>
      <c r="Z708" s="413"/>
      <c r="AA708" s="413"/>
      <c r="AB708" s="413"/>
      <c r="AC708" s="413"/>
      <c r="AD708" s="413"/>
      <c r="AE708" s="413"/>
      <c r="AF708" s="413"/>
      <c r="AG708" s="413"/>
    </row>
    <row r="709" spans="1:33" ht="11.25" customHeight="1">
      <c r="A709" s="413"/>
      <c r="B709" s="413"/>
      <c r="C709" s="413"/>
      <c r="D709" s="413"/>
      <c r="E709" s="413"/>
      <c r="F709" s="413"/>
      <c r="G709" s="413"/>
      <c r="H709" s="413"/>
      <c r="I709" s="413"/>
      <c r="J709" s="413"/>
      <c r="K709" s="413"/>
      <c r="L709" s="413"/>
      <c r="M709" s="413"/>
      <c r="N709" s="413"/>
      <c r="O709" s="413"/>
      <c r="P709" s="413"/>
      <c r="Q709" s="413"/>
      <c r="R709" s="413"/>
      <c r="S709" s="413"/>
      <c r="T709" s="413"/>
      <c r="U709" s="413"/>
      <c r="V709" s="413"/>
      <c r="W709" s="413"/>
      <c r="X709" s="413"/>
      <c r="Y709" s="413"/>
      <c r="Z709" s="413"/>
      <c r="AA709" s="413"/>
      <c r="AB709" s="413"/>
      <c r="AC709" s="413"/>
      <c r="AD709" s="413"/>
      <c r="AE709" s="413"/>
      <c r="AF709" s="413"/>
      <c r="AG709" s="413"/>
    </row>
    <row r="710" spans="1:33" ht="11.25" customHeight="1">
      <c r="A710" s="413"/>
      <c r="B710" s="413"/>
      <c r="C710" s="413"/>
      <c r="D710" s="413"/>
      <c r="E710" s="413"/>
      <c r="F710" s="413"/>
      <c r="G710" s="413"/>
      <c r="H710" s="413"/>
      <c r="I710" s="413"/>
      <c r="J710" s="413"/>
      <c r="K710" s="413"/>
      <c r="L710" s="413"/>
      <c r="M710" s="413"/>
      <c r="N710" s="413"/>
      <c r="O710" s="413"/>
      <c r="P710" s="413"/>
      <c r="Q710" s="413"/>
      <c r="R710" s="413"/>
      <c r="S710" s="413"/>
      <c r="T710" s="413"/>
      <c r="U710" s="413"/>
      <c r="V710" s="413"/>
      <c r="W710" s="413"/>
      <c r="X710" s="413"/>
      <c r="Y710" s="413"/>
      <c r="Z710" s="413"/>
      <c r="AA710" s="413"/>
      <c r="AB710" s="413"/>
      <c r="AC710" s="413"/>
      <c r="AD710" s="413"/>
      <c r="AE710" s="413"/>
      <c r="AF710" s="413"/>
      <c r="AG710" s="413"/>
    </row>
    <row r="711" spans="1:33" ht="11.25" customHeight="1">
      <c r="A711" s="413"/>
      <c r="B711" s="413"/>
      <c r="C711" s="413"/>
      <c r="D711" s="413"/>
      <c r="E711" s="413"/>
      <c r="F711" s="413"/>
      <c r="G711" s="413"/>
      <c r="H711" s="413"/>
      <c r="I711" s="413"/>
      <c r="J711" s="413"/>
      <c r="K711" s="413"/>
      <c r="L711" s="413"/>
      <c r="M711" s="413"/>
      <c r="N711" s="413"/>
      <c r="O711" s="413"/>
      <c r="P711" s="413"/>
      <c r="Q711" s="413"/>
      <c r="R711" s="413"/>
      <c r="S711" s="413"/>
      <c r="T711" s="413"/>
      <c r="U711" s="413"/>
      <c r="V711" s="413"/>
      <c r="W711" s="413"/>
      <c r="X711" s="413"/>
      <c r="Y711" s="413"/>
      <c r="Z711" s="413"/>
      <c r="AA711" s="413"/>
      <c r="AB711" s="413"/>
      <c r="AC711" s="413"/>
      <c r="AD711" s="413"/>
      <c r="AE711" s="413"/>
      <c r="AF711" s="413"/>
      <c r="AG711" s="413"/>
    </row>
    <row r="712" spans="1:33" ht="11.25" customHeight="1">
      <c r="A712" s="413"/>
      <c r="B712" s="413"/>
      <c r="C712" s="413"/>
      <c r="D712" s="413"/>
      <c r="E712" s="413"/>
      <c r="F712" s="413"/>
      <c r="G712" s="413"/>
      <c r="H712" s="413"/>
      <c r="I712" s="413"/>
      <c r="J712" s="413"/>
      <c r="K712" s="413"/>
      <c r="L712" s="413"/>
      <c r="M712" s="413"/>
      <c r="N712" s="413"/>
      <c r="O712" s="413"/>
      <c r="P712" s="413"/>
      <c r="Q712" s="413"/>
      <c r="R712" s="413"/>
      <c r="S712" s="413"/>
      <c r="T712" s="413"/>
      <c r="U712" s="413"/>
      <c r="V712" s="413"/>
      <c r="W712" s="413"/>
      <c r="X712" s="413"/>
      <c r="Y712" s="413"/>
      <c r="Z712" s="413"/>
      <c r="AA712" s="413"/>
      <c r="AB712" s="413"/>
      <c r="AC712" s="413"/>
      <c r="AD712" s="413"/>
      <c r="AE712" s="413"/>
      <c r="AF712" s="413"/>
      <c r="AG712" s="413"/>
    </row>
    <row r="713" spans="1:33" ht="11.25" customHeight="1">
      <c r="A713" s="413"/>
      <c r="B713" s="413"/>
      <c r="C713" s="413"/>
      <c r="D713" s="413"/>
      <c r="E713" s="413"/>
      <c r="F713" s="413"/>
      <c r="G713" s="413"/>
      <c r="H713" s="413"/>
      <c r="I713" s="413"/>
      <c r="J713" s="413"/>
      <c r="K713" s="413"/>
      <c r="L713" s="413"/>
      <c r="M713" s="413"/>
      <c r="N713" s="413"/>
      <c r="O713" s="413"/>
      <c r="P713" s="413"/>
      <c r="Q713" s="413"/>
      <c r="R713" s="413"/>
      <c r="S713" s="413"/>
      <c r="T713" s="413"/>
      <c r="U713" s="413"/>
      <c r="V713" s="413"/>
      <c r="W713" s="413"/>
      <c r="X713" s="413"/>
      <c r="Y713" s="413"/>
      <c r="Z713" s="413"/>
      <c r="AA713" s="413"/>
      <c r="AB713" s="413"/>
      <c r="AC713" s="413"/>
      <c r="AD713" s="413"/>
      <c r="AE713" s="413"/>
      <c r="AF713" s="413"/>
      <c r="AG713" s="413"/>
    </row>
    <row r="714" spans="1:33" ht="11.25" customHeight="1">
      <c r="A714" s="413"/>
      <c r="B714" s="413"/>
      <c r="C714" s="413"/>
      <c r="D714" s="413"/>
      <c r="E714" s="413"/>
      <c r="F714" s="413"/>
      <c r="G714" s="413"/>
      <c r="H714" s="413"/>
      <c r="I714" s="413"/>
      <c r="J714" s="413"/>
      <c r="K714" s="413"/>
      <c r="L714" s="413"/>
      <c r="M714" s="413"/>
      <c r="N714" s="413"/>
      <c r="O714" s="413"/>
      <c r="P714" s="413"/>
      <c r="Q714" s="413"/>
      <c r="R714" s="413"/>
      <c r="S714" s="413"/>
      <c r="T714" s="413"/>
      <c r="U714" s="413"/>
      <c r="V714" s="413"/>
      <c r="W714" s="413"/>
      <c r="X714" s="413"/>
      <c r="Y714" s="413"/>
      <c r="Z714" s="413"/>
      <c r="AA714" s="413"/>
      <c r="AB714" s="413"/>
      <c r="AC714" s="413"/>
      <c r="AD714" s="413"/>
      <c r="AE714" s="413"/>
      <c r="AF714" s="413"/>
      <c r="AG714" s="413"/>
    </row>
    <row r="715" spans="1:33" ht="11.25" customHeight="1">
      <c r="A715" s="413"/>
      <c r="B715" s="413"/>
      <c r="C715" s="413"/>
      <c r="D715" s="413"/>
      <c r="E715" s="413"/>
      <c r="F715" s="413"/>
      <c r="G715" s="413"/>
      <c r="H715" s="413"/>
      <c r="I715" s="413"/>
      <c r="J715" s="413"/>
      <c r="K715" s="413"/>
      <c r="L715" s="413"/>
      <c r="M715" s="413"/>
      <c r="N715" s="413"/>
      <c r="O715" s="413"/>
      <c r="P715" s="413"/>
      <c r="Q715" s="413"/>
      <c r="R715" s="413"/>
      <c r="S715" s="413"/>
      <c r="T715" s="413"/>
      <c r="U715" s="413"/>
      <c r="V715" s="413"/>
      <c r="W715" s="413"/>
      <c r="X715" s="413"/>
      <c r="Y715" s="413"/>
      <c r="Z715" s="413"/>
      <c r="AA715" s="413"/>
      <c r="AB715" s="413"/>
      <c r="AC715" s="413"/>
      <c r="AD715" s="413"/>
      <c r="AE715" s="413"/>
      <c r="AF715" s="413"/>
      <c r="AG715" s="413"/>
    </row>
    <row r="716" spans="1:33" ht="11.25" customHeight="1">
      <c r="A716" s="413"/>
      <c r="B716" s="413"/>
      <c r="C716" s="413"/>
      <c r="D716" s="413"/>
      <c r="E716" s="413"/>
      <c r="F716" s="413"/>
      <c r="G716" s="413"/>
      <c r="H716" s="413"/>
      <c r="I716" s="413"/>
      <c r="J716" s="413"/>
      <c r="K716" s="413"/>
      <c r="L716" s="413"/>
      <c r="M716" s="413"/>
      <c r="N716" s="413"/>
      <c r="O716" s="413"/>
      <c r="P716" s="413"/>
      <c r="Q716" s="413"/>
      <c r="R716" s="413"/>
      <c r="S716" s="413"/>
      <c r="T716" s="413"/>
      <c r="U716" s="413"/>
      <c r="V716" s="413"/>
      <c r="W716" s="413"/>
      <c r="X716" s="413"/>
      <c r="Y716" s="413"/>
      <c r="Z716" s="413"/>
      <c r="AA716" s="413"/>
      <c r="AB716" s="413"/>
      <c r="AC716" s="413"/>
      <c r="AD716" s="413"/>
      <c r="AE716" s="413"/>
      <c r="AF716" s="413"/>
      <c r="AG716" s="413"/>
    </row>
    <row r="717" spans="1:33" ht="11.25" customHeight="1">
      <c r="A717" s="413"/>
      <c r="B717" s="413"/>
      <c r="C717" s="413"/>
      <c r="D717" s="413"/>
      <c r="E717" s="413"/>
      <c r="F717" s="413"/>
      <c r="G717" s="413"/>
      <c r="H717" s="413"/>
      <c r="I717" s="413"/>
      <c r="J717" s="413"/>
      <c r="K717" s="413"/>
      <c r="L717" s="413"/>
      <c r="M717" s="413"/>
      <c r="N717" s="413"/>
      <c r="O717" s="413"/>
      <c r="P717" s="413"/>
      <c r="Q717" s="413"/>
      <c r="R717" s="413"/>
      <c r="S717" s="413"/>
      <c r="T717" s="413"/>
      <c r="U717" s="413"/>
      <c r="V717" s="413"/>
      <c r="W717" s="413"/>
      <c r="X717" s="413"/>
      <c r="Y717" s="413"/>
      <c r="Z717" s="413"/>
      <c r="AA717" s="413"/>
      <c r="AB717" s="413"/>
      <c r="AC717" s="413"/>
      <c r="AD717" s="413"/>
      <c r="AE717" s="413"/>
      <c r="AF717" s="413"/>
      <c r="AG717" s="413"/>
    </row>
    <row r="718" spans="1:33" ht="11.25" customHeight="1">
      <c r="A718" s="413"/>
      <c r="B718" s="413"/>
      <c r="C718" s="413"/>
      <c r="D718" s="413"/>
      <c r="E718" s="413"/>
      <c r="F718" s="413"/>
      <c r="G718" s="413"/>
      <c r="H718" s="413"/>
      <c r="I718" s="413"/>
      <c r="J718" s="413"/>
      <c r="K718" s="413"/>
      <c r="L718" s="413"/>
      <c r="M718" s="413"/>
      <c r="N718" s="413"/>
      <c r="O718" s="413"/>
      <c r="P718" s="413"/>
      <c r="Q718" s="413"/>
      <c r="R718" s="413"/>
      <c r="S718" s="413"/>
      <c r="T718" s="413"/>
      <c r="U718" s="413"/>
      <c r="V718" s="413"/>
      <c r="W718" s="413"/>
      <c r="X718" s="413"/>
      <c r="Y718" s="413"/>
      <c r="Z718" s="413"/>
      <c r="AA718" s="413"/>
      <c r="AB718" s="413"/>
      <c r="AC718" s="413"/>
      <c r="AD718" s="413"/>
      <c r="AE718" s="413"/>
      <c r="AF718" s="413"/>
      <c r="AG718" s="413"/>
    </row>
    <row r="719" spans="1:33" ht="11.25" customHeight="1">
      <c r="A719" s="413"/>
      <c r="B719" s="413"/>
      <c r="C719" s="413"/>
      <c r="D719" s="413"/>
      <c r="E719" s="413"/>
      <c r="F719" s="413"/>
      <c r="G719" s="413"/>
      <c r="H719" s="413"/>
      <c r="I719" s="413"/>
      <c r="J719" s="413"/>
      <c r="K719" s="413"/>
      <c r="L719" s="413"/>
      <c r="M719" s="413"/>
      <c r="N719" s="413"/>
      <c r="O719" s="413"/>
      <c r="P719" s="413"/>
      <c r="Q719" s="413"/>
      <c r="R719" s="413"/>
      <c r="S719" s="413"/>
      <c r="T719" s="413"/>
      <c r="U719" s="413"/>
      <c r="V719" s="413"/>
      <c r="W719" s="413"/>
      <c r="X719" s="413"/>
      <c r="Y719" s="413"/>
      <c r="Z719" s="413"/>
      <c r="AA719" s="413"/>
      <c r="AB719" s="413"/>
      <c r="AC719" s="413"/>
      <c r="AD719" s="413"/>
      <c r="AE719" s="413"/>
      <c r="AF719" s="413"/>
      <c r="AG719" s="413"/>
    </row>
    <row r="720" spans="1:33" ht="11.25" customHeight="1">
      <c r="A720" s="413"/>
      <c r="B720" s="413"/>
      <c r="C720" s="413"/>
      <c r="D720" s="413"/>
      <c r="E720" s="413"/>
      <c r="F720" s="413"/>
      <c r="G720" s="413"/>
      <c r="H720" s="413"/>
      <c r="I720" s="413"/>
      <c r="J720" s="413"/>
      <c r="K720" s="413"/>
      <c r="L720" s="413"/>
      <c r="M720" s="413"/>
      <c r="N720" s="413"/>
      <c r="O720" s="413"/>
      <c r="P720" s="413"/>
      <c r="Q720" s="413"/>
      <c r="R720" s="413"/>
      <c r="S720" s="413"/>
      <c r="T720" s="413"/>
      <c r="U720" s="413"/>
      <c r="V720" s="413"/>
      <c r="W720" s="413"/>
      <c r="X720" s="413"/>
      <c r="Y720" s="413"/>
      <c r="Z720" s="413"/>
      <c r="AA720" s="413"/>
      <c r="AB720" s="413"/>
      <c r="AC720" s="413"/>
      <c r="AD720" s="413"/>
      <c r="AE720" s="413"/>
      <c r="AF720" s="413"/>
      <c r="AG720" s="413"/>
    </row>
    <row r="721" spans="1:33" ht="11.25" customHeight="1">
      <c r="A721" s="413"/>
      <c r="B721" s="413"/>
      <c r="C721" s="413"/>
      <c r="D721" s="413"/>
      <c r="E721" s="413"/>
      <c r="F721" s="413"/>
      <c r="G721" s="413"/>
      <c r="H721" s="413"/>
      <c r="I721" s="413"/>
      <c r="J721" s="413"/>
      <c r="K721" s="413"/>
      <c r="L721" s="413"/>
      <c r="M721" s="413"/>
      <c r="N721" s="413"/>
      <c r="O721" s="413"/>
      <c r="P721" s="413"/>
      <c r="Q721" s="413"/>
      <c r="R721" s="413"/>
      <c r="S721" s="413"/>
      <c r="T721" s="413"/>
      <c r="U721" s="413"/>
      <c r="V721" s="413"/>
      <c r="W721" s="413"/>
      <c r="X721" s="413"/>
      <c r="Y721" s="413"/>
      <c r="Z721" s="413"/>
      <c r="AA721" s="413"/>
      <c r="AB721" s="413"/>
      <c r="AC721" s="413"/>
      <c r="AD721" s="413"/>
      <c r="AE721" s="413"/>
      <c r="AF721" s="413"/>
      <c r="AG721" s="413"/>
    </row>
    <row r="722" spans="1:33" ht="11.25" customHeight="1">
      <c r="A722" s="413"/>
      <c r="B722" s="413"/>
      <c r="C722" s="413"/>
      <c r="D722" s="413"/>
      <c r="E722" s="413"/>
      <c r="F722" s="413"/>
      <c r="G722" s="413"/>
      <c r="H722" s="413"/>
      <c r="I722" s="413"/>
      <c r="J722" s="413"/>
      <c r="K722" s="413"/>
      <c r="L722" s="413"/>
      <c r="M722" s="413"/>
      <c r="N722" s="413"/>
      <c r="O722" s="413"/>
      <c r="P722" s="413"/>
      <c r="Q722" s="413"/>
      <c r="R722" s="413"/>
      <c r="S722" s="413"/>
      <c r="T722" s="413"/>
      <c r="U722" s="413"/>
      <c r="V722" s="413"/>
      <c r="W722" s="413"/>
      <c r="X722" s="413"/>
      <c r="Y722" s="413"/>
      <c r="Z722" s="413"/>
      <c r="AA722" s="413"/>
      <c r="AB722" s="413"/>
      <c r="AC722" s="413"/>
      <c r="AD722" s="413"/>
      <c r="AE722" s="413"/>
      <c r="AF722" s="413"/>
      <c r="AG722" s="413"/>
    </row>
    <row r="723" spans="1:33" ht="11.25" customHeight="1">
      <c r="A723" s="413"/>
      <c r="B723" s="413"/>
      <c r="C723" s="413"/>
      <c r="D723" s="413"/>
      <c r="E723" s="413"/>
      <c r="F723" s="413"/>
      <c r="G723" s="413"/>
      <c r="H723" s="413"/>
      <c r="I723" s="413"/>
      <c r="J723" s="413"/>
      <c r="K723" s="413"/>
      <c r="L723" s="413"/>
      <c r="M723" s="413"/>
      <c r="N723" s="413"/>
      <c r="O723" s="413"/>
      <c r="P723" s="413"/>
      <c r="Q723" s="413"/>
      <c r="R723" s="413"/>
      <c r="S723" s="413"/>
      <c r="T723" s="413"/>
      <c r="U723" s="413"/>
      <c r="V723" s="413"/>
      <c r="W723" s="413"/>
      <c r="X723" s="413"/>
      <c r="Y723" s="413"/>
      <c r="Z723" s="413"/>
      <c r="AA723" s="413"/>
      <c r="AB723" s="413"/>
      <c r="AC723" s="413"/>
      <c r="AD723" s="413"/>
      <c r="AE723" s="413"/>
      <c r="AF723" s="413"/>
      <c r="AG723" s="413"/>
    </row>
    <row r="724" spans="1:33" ht="11.25" customHeight="1">
      <c r="A724" s="413"/>
      <c r="B724" s="413"/>
      <c r="C724" s="413"/>
      <c r="D724" s="413"/>
      <c r="E724" s="413"/>
      <c r="F724" s="413"/>
      <c r="G724" s="413"/>
      <c r="H724" s="413"/>
      <c r="I724" s="413"/>
      <c r="J724" s="413"/>
      <c r="K724" s="413"/>
      <c r="L724" s="413"/>
      <c r="M724" s="413"/>
      <c r="N724" s="413"/>
      <c r="O724" s="413"/>
      <c r="P724" s="413"/>
      <c r="Q724" s="413"/>
      <c r="R724" s="413"/>
      <c r="S724" s="413"/>
      <c r="T724" s="413"/>
      <c r="U724" s="413"/>
      <c r="V724" s="413"/>
      <c r="W724" s="413"/>
      <c r="X724" s="413"/>
      <c r="Y724" s="413"/>
      <c r="Z724" s="413"/>
      <c r="AA724" s="413"/>
      <c r="AB724" s="413"/>
      <c r="AC724" s="413"/>
      <c r="AD724" s="413"/>
      <c r="AE724" s="413"/>
      <c r="AF724" s="413"/>
      <c r="AG724" s="413"/>
    </row>
    <row r="725" spans="1:33" ht="11.25" customHeight="1">
      <c r="A725" s="413"/>
      <c r="B725" s="413"/>
      <c r="C725" s="413"/>
      <c r="D725" s="413"/>
      <c r="E725" s="413"/>
      <c r="F725" s="413"/>
      <c r="G725" s="413"/>
      <c r="H725" s="413"/>
      <c r="I725" s="413"/>
      <c r="J725" s="413"/>
      <c r="K725" s="413"/>
      <c r="L725" s="413"/>
      <c r="M725" s="413"/>
      <c r="N725" s="413"/>
      <c r="O725" s="413"/>
      <c r="P725" s="413"/>
      <c r="Q725" s="413"/>
      <c r="R725" s="413"/>
      <c r="S725" s="413"/>
      <c r="T725" s="413"/>
      <c r="U725" s="413"/>
      <c r="V725" s="413"/>
      <c r="W725" s="413"/>
      <c r="X725" s="413"/>
      <c r="Y725" s="413"/>
      <c r="Z725" s="413"/>
      <c r="AA725" s="413"/>
      <c r="AB725" s="413"/>
      <c r="AC725" s="413"/>
      <c r="AD725" s="413"/>
      <c r="AE725" s="413"/>
      <c r="AF725" s="413"/>
      <c r="AG725" s="413"/>
    </row>
    <row r="726" spans="1:33" ht="11.25" customHeight="1">
      <c r="A726" s="413"/>
      <c r="B726" s="413"/>
      <c r="C726" s="413"/>
      <c r="D726" s="413"/>
      <c r="E726" s="413"/>
      <c r="F726" s="413"/>
      <c r="G726" s="413"/>
      <c r="H726" s="413"/>
      <c r="I726" s="413"/>
      <c r="J726" s="413"/>
      <c r="K726" s="413"/>
      <c r="L726" s="413"/>
      <c r="M726" s="413"/>
      <c r="N726" s="413"/>
      <c r="O726" s="413"/>
      <c r="P726" s="413"/>
      <c r="Q726" s="413"/>
      <c r="R726" s="413"/>
      <c r="S726" s="413"/>
      <c r="T726" s="413"/>
      <c r="U726" s="413"/>
      <c r="V726" s="413"/>
      <c r="W726" s="413"/>
      <c r="X726" s="413"/>
      <c r="Y726" s="413"/>
      <c r="Z726" s="413"/>
      <c r="AA726" s="413"/>
      <c r="AB726" s="413"/>
      <c r="AC726" s="413"/>
      <c r="AD726" s="413"/>
      <c r="AE726" s="413"/>
      <c r="AF726" s="413"/>
      <c r="AG726" s="413"/>
    </row>
    <row r="727" spans="1:33" ht="11.25" customHeight="1">
      <c r="A727" s="413"/>
      <c r="B727" s="413"/>
      <c r="C727" s="413"/>
      <c r="D727" s="413"/>
      <c r="E727" s="413"/>
      <c r="F727" s="413"/>
      <c r="G727" s="413"/>
      <c r="H727" s="413"/>
      <c r="I727" s="413"/>
      <c r="J727" s="413"/>
      <c r="K727" s="413"/>
      <c r="L727" s="413"/>
      <c r="M727" s="413"/>
      <c r="N727" s="413"/>
      <c r="O727" s="413"/>
      <c r="P727" s="413"/>
      <c r="Q727" s="413"/>
      <c r="R727" s="413"/>
      <c r="S727" s="413"/>
      <c r="T727" s="413"/>
      <c r="U727" s="413"/>
      <c r="V727" s="413"/>
      <c r="W727" s="413"/>
      <c r="X727" s="413"/>
      <c r="Y727" s="413"/>
      <c r="Z727" s="413"/>
      <c r="AA727" s="413"/>
      <c r="AB727" s="413"/>
      <c r="AC727" s="413"/>
      <c r="AD727" s="413"/>
      <c r="AE727" s="413"/>
      <c r="AF727" s="413"/>
      <c r="AG727" s="413"/>
    </row>
    <row r="728" spans="1:33" ht="11.25" customHeight="1">
      <c r="A728" s="413"/>
      <c r="B728" s="413"/>
      <c r="C728" s="413"/>
      <c r="D728" s="413"/>
      <c r="E728" s="413"/>
      <c r="F728" s="413"/>
      <c r="G728" s="413"/>
      <c r="H728" s="413"/>
      <c r="I728" s="413"/>
      <c r="J728" s="413"/>
      <c r="K728" s="413"/>
      <c r="L728" s="413"/>
      <c r="M728" s="413"/>
      <c r="N728" s="413"/>
      <c r="O728" s="413"/>
      <c r="P728" s="413"/>
      <c r="Q728" s="413"/>
      <c r="R728" s="413"/>
      <c r="S728" s="413"/>
      <c r="T728" s="413"/>
      <c r="U728" s="413"/>
      <c r="V728" s="413"/>
      <c r="W728" s="413"/>
      <c r="X728" s="413"/>
      <c r="Y728" s="413"/>
      <c r="Z728" s="413"/>
      <c r="AA728" s="413"/>
      <c r="AB728" s="413"/>
      <c r="AC728" s="413"/>
      <c r="AD728" s="413"/>
      <c r="AE728" s="413"/>
      <c r="AF728" s="413"/>
      <c r="AG728" s="413"/>
    </row>
    <row r="729" spans="1:33" ht="11.25" customHeight="1">
      <c r="A729" s="413"/>
      <c r="B729" s="413"/>
      <c r="C729" s="413"/>
      <c r="D729" s="413"/>
      <c r="E729" s="413"/>
      <c r="F729" s="413"/>
      <c r="G729" s="413"/>
      <c r="H729" s="413"/>
      <c r="I729" s="413"/>
      <c r="J729" s="413"/>
      <c r="K729" s="413"/>
      <c r="L729" s="413"/>
      <c r="M729" s="413"/>
      <c r="N729" s="413"/>
      <c r="O729" s="413"/>
      <c r="P729" s="413"/>
      <c r="Q729" s="413"/>
      <c r="R729" s="413"/>
      <c r="S729" s="413"/>
      <c r="T729" s="413"/>
      <c r="U729" s="413"/>
      <c r="V729" s="413"/>
      <c r="W729" s="413"/>
      <c r="X729" s="413"/>
      <c r="Y729" s="413"/>
      <c r="Z729" s="413"/>
      <c r="AA729" s="413"/>
      <c r="AB729" s="413"/>
      <c r="AC729" s="413"/>
      <c r="AD729" s="413"/>
      <c r="AE729" s="413"/>
      <c r="AF729" s="413"/>
      <c r="AG729" s="413"/>
    </row>
    <row r="730" spans="1:33" ht="11.25" customHeight="1">
      <c r="A730" s="413"/>
      <c r="B730" s="413"/>
      <c r="C730" s="413"/>
      <c r="D730" s="413"/>
      <c r="E730" s="413"/>
      <c r="F730" s="413"/>
      <c r="G730" s="413"/>
      <c r="H730" s="413"/>
      <c r="I730" s="413"/>
      <c r="J730" s="413"/>
      <c r="K730" s="413"/>
      <c r="L730" s="413"/>
      <c r="M730" s="413"/>
      <c r="N730" s="413"/>
      <c r="O730" s="413"/>
      <c r="P730" s="413"/>
      <c r="Q730" s="413"/>
      <c r="R730" s="413"/>
      <c r="S730" s="413"/>
      <c r="T730" s="413"/>
      <c r="U730" s="413"/>
      <c r="V730" s="413"/>
      <c r="W730" s="413"/>
      <c r="X730" s="413"/>
      <c r="Y730" s="413"/>
      <c r="Z730" s="413"/>
      <c r="AA730" s="413"/>
      <c r="AB730" s="413"/>
      <c r="AC730" s="413"/>
      <c r="AD730" s="413"/>
      <c r="AE730" s="413"/>
      <c r="AF730" s="413"/>
      <c r="AG730" s="413"/>
    </row>
    <row r="731" spans="1:33" ht="11.25" customHeight="1">
      <c r="A731" s="413"/>
      <c r="B731" s="413"/>
      <c r="C731" s="413"/>
      <c r="D731" s="413"/>
      <c r="E731" s="413"/>
      <c r="F731" s="413"/>
      <c r="G731" s="413"/>
      <c r="H731" s="413"/>
      <c r="I731" s="413"/>
      <c r="J731" s="413"/>
      <c r="K731" s="413"/>
      <c r="L731" s="413"/>
      <c r="M731" s="413"/>
      <c r="N731" s="413"/>
      <c r="O731" s="413"/>
      <c r="P731" s="413"/>
      <c r="Q731" s="413"/>
      <c r="R731" s="413"/>
      <c r="S731" s="413"/>
      <c r="T731" s="413"/>
      <c r="U731" s="413"/>
      <c r="V731" s="413"/>
      <c r="W731" s="413"/>
      <c r="X731" s="413"/>
      <c r="Y731" s="413"/>
      <c r="Z731" s="413"/>
      <c r="AA731" s="413"/>
      <c r="AB731" s="413"/>
      <c r="AC731" s="413"/>
      <c r="AD731" s="413"/>
      <c r="AE731" s="413"/>
      <c r="AF731" s="413"/>
      <c r="AG731" s="413"/>
    </row>
    <row r="732" spans="1:33" ht="11.25" customHeight="1">
      <c r="A732" s="413"/>
      <c r="B732" s="413"/>
      <c r="C732" s="413"/>
      <c r="D732" s="413"/>
      <c r="E732" s="413"/>
      <c r="F732" s="413"/>
      <c r="G732" s="413"/>
      <c r="H732" s="413"/>
      <c r="I732" s="413"/>
      <c r="J732" s="413"/>
      <c r="K732" s="413"/>
      <c r="L732" s="413"/>
      <c r="M732" s="413"/>
      <c r="N732" s="413"/>
      <c r="O732" s="413"/>
      <c r="P732" s="413"/>
      <c r="Q732" s="413"/>
      <c r="R732" s="413"/>
      <c r="S732" s="413"/>
      <c r="T732" s="413"/>
      <c r="U732" s="413"/>
      <c r="V732" s="413"/>
      <c r="W732" s="413"/>
      <c r="X732" s="413"/>
      <c r="Y732" s="413"/>
      <c r="Z732" s="413"/>
      <c r="AA732" s="413"/>
      <c r="AB732" s="413"/>
      <c r="AC732" s="413"/>
      <c r="AD732" s="413"/>
      <c r="AE732" s="413"/>
      <c r="AF732" s="413"/>
      <c r="AG732" s="413"/>
    </row>
    <row r="733" spans="1:33" ht="11.25" customHeight="1">
      <c r="A733" s="413"/>
      <c r="B733" s="413"/>
      <c r="C733" s="413"/>
      <c r="D733" s="413"/>
      <c r="E733" s="413"/>
      <c r="F733" s="413"/>
      <c r="G733" s="413"/>
      <c r="H733" s="413"/>
      <c r="I733" s="413"/>
      <c r="J733" s="413"/>
      <c r="K733" s="413"/>
      <c r="L733" s="413"/>
      <c r="M733" s="413"/>
      <c r="N733" s="413"/>
      <c r="O733" s="413"/>
      <c r="P733" s="413"/>
      <c r="Q733" s="413"/>
      <c r="R733" s="413"/>
      <c r="S733" s="413"/>
      <c r="T733" s="413"/>
      <c r="U733" s="413"/>
      <c r="V733" s="413"/>
      <c r="W733" s="413"/>
      <c r="X733" s="413"/>
      <c r="Y733" s="413"/>
      <c r="Z733" s="413"/>
      <c r="AA733" s="413"/>
      <c r="AB733" s="413"/>
      <c r="AC733" s="413"/>
      <c r="AD733" s="413"/>
      <c r="AE733" s="413"/>
      <c r="AF733" s="413"/>
      <c r="AG733" s="413"/>
    </row>
    <row r="734" spans="1:33" ht="11.25" customHeight="1">
      <c r="A734" s="413"/>
      <c r="B734" s="413"/>
      <c r="C734" s="413"/>
      <c r="D734" s="413"/>
      <c r="E734" s="413"/>
      <c r="F734" s="413"/>
      <c r="G734" s="413"/>
      <c r="H734" s="413"/>
      <c r="I734" s="413"/>
      <c r="J734" s="413"/>
      <c r="K734" s="413"/>
      <c r="L734" s="413"/>
      <c r="M734" s="413"/>
      <c r="N734" s="413"/>
      <c r="O734" s="413"/>
      <c r="P734" s="413"/>
      <c r="Q734" s="413"/>
      <c r="R734" s="413"/>
      <c r="S734" s="413"/>
      <c r="T734" s="413"/>
      <c r="U734" s="413"/>
      <c r="V734" s="413"/>
      <c r="W734" s="413"/>
      <c r="X734" s="413"/>
      <c r="Y734" s="413"/>
      <c r="Z734" s="413"/>
      <c r="AA734" s="413"/>
      <c r="AB734" s="413"/>
      <c r="AC734" s="413"/>
      <c r="AD734" s="413"/>
      <c r="AE734" s="413"/>
      <c r="AF734" s="413"/>
      <c r="AG734" s="413"/>
    </row>
    <row r="735" spans="1:33" ht="11.25" customHeight="1">
      <c r="A735" s="413"/>
      <c r="B735" s="413"/>
      <c r="C735" s="413"/>
      <c r="D735" s="413"/>
      <c r="E735" s="413"/>
      <c r="F735" s="413"/>
      <c r="G735" s="413"/>
      <c r="H735" s="413"/>
      <c r="I735" s="413"/>
      <c r="J735" s="413"/>
      <c r="K735" s="413"/>
      <c r="L735" s="413"/>
      <c r="M735" s="413"/>
      <c r="N735" s="413"/>
      <c r="O735" s="413"/>
      <c r="P735" s="413"/>
      <c r="Q735" s="413"/>
      <c r="R735" s="413"/>
      <c r="S735" s="413"/>
      <c r="T735" s="413"/>
      <c r="U735" s="413"/>
      <c r="V735" s="413"/>
      <c r="W735" s="413"/>
      <c r="X735" s="413"/>
      <c r="Y735" s="413"/>
      <c r="Z735" s="413"/>
      <c r="AA735" s="413"/>
      <c r="AB735" s="413"/>
      <c r="AC735" s="413"/>
      <c r="AD735" s="413"/>
      <c r="AE735" s="413"/>
      <c r="AF735" s="413"/>
      <c r="AG735" s="413"/>
    </row>
    <row r="736" spans="1:33" ht="11.25" customHeight="1">
      <c r="A736" s="413"/>
      <c r="B736" s="413"/>
      <c r="C736" s="413"/>
      <c r="D736" s="413"/>
      <c r="E736" s="413"/>
      <c r="F736" s="413"/>
      <c r="G736" s="413"/>
      <c r="H736" s="413"/>
      <c r="I736" s="413"/>
      <c r="J736" s="413"/>
      <c r="K736" s="413"/>
      <c r="L736" s="413"/>
      <c r="M736" s="413"/>
      <c r="N736" s="413"/>
      <c r="O736" s="413"/>
      <c r="P736" s="413"/>
      <c r="Q736" s="413"/>
      <c r="R736" s="413"/>
      <c r="S736" s="413"/>
      <c r="T736" s="413"/>
      <c r="U736" s="413"/>
      <c r="V736" s="413"/>
      <c r="W736" s="413"/>
      <c r="X736" s="413"/>
      <c r="Y736" s="413"/>
      <c r="Z736" s="413"/>
      <c r="AA736" s="413"/>
      <c r="AB736" s="413"/>
      <c r="AC736" s="413"/>
      <c r="AD736" s="413"/>
      <c r="AE736" s="413"/>
      <c r="AF736" s="413"/>
      <c r="AG736" s="413"/>
    </row>
    <row r="737" spans="1:33" ht="11.25" customHeight="1">
      <c r="A737" s="413"/>
      <c r="B737" s="413"/>
      <c r="C737" s="413"/>
      <c r="D737" s="413"/>
      <c r="E737" s="413"/>
      <c r="F737" s="413"/>
      <c r="G737" s="413"/>
      <c r="H737" s="413"/>
      <c r="I737" s="413"/>
      <c r="J737" s="413"/>
      <c r="K737" s="413"/>
      <c r="L737" s="413"/>
      <c r="M737" s="413"/>
      <c r="N737" s="413"/>
      <c r="O737" s="413"/>
      <c r="P737" s="413"/>
      <c r="Q737" s="413"/>
      <c r="R737" s="413"/>
      <c r="S737" s="413"/>
      <c r="T737" s="413"/>
      <c r="U737" s="413"/>
      <c r="V737" s="413"/>
      <c r="W737" s="413"/>
      <c r="X737" s="413"/>
      <c r="Y737" s="413"/>
      <c r="Z737" s="413"/>
      <c r="AA737" s="413"/>
      <c r="AB737" s="413"/>
      <c r="AC737" s="413"/>
      <c r="AD737" s="413"/>
      <c r="AE737" s="413"/>
      <c r="AF737" s="413"/>
      <c r="AG737" s="413"/>
    </row>
    <row r="738" spans="1:33" ht="11.25" customHeight="1">
      <c r="A738" s="413"/>
      <c r="B738" s="413"/>
      <c r="C738" s="413"/>
      <c r="D738" s="413"/>
      <c r="E738" s="413"/>
      <c r="F738" s="413"/>
      <c r="G738" s="413"/>
      <c r="H738" s="413"/>
      <c r="I738" s="413"/>
      <c r="J738" s="413"/>
      <c r="K738" s="413"/>
      <c r="L738" s="413"/>
      <c r="M738" s="413"/>
      <c r="N738" s="413"/>
      <c r="O738" s="413"/>
      <c r="P738" s="413"/>
      <c r="Q738" s="413"/>
      <c r="R738" s="413"/>
      <c r="S738" s="413"/>
      <c r="T738" s="413"/>
      <c r="U738" s="413"/>
      <c r="V738" s="413"/>
      <c r="W738" s="413"/>
      <c r="X738" s="413"/>
      <c r="Y738" s="413"/>
      <c r="Z738" s="413"/>
      <c r="AA738" s="413"/>
      <c r="AB738" s="413"/>
      <c r="AC738" s="413"/>
      <c r="AD738" s="413"/>
      <c r="AE738" s="413"/>
      <c r="AF738" s="413"/>
      <c r="AG738" s="413"/>
    </row>
    <row r="739" spans="1:33" ht="11.25" customHeight="1">
      <c r="A739" s="413"/>
      <c r="B739" s="413"/>
      <c r="C739" s="413"/>
      <c r="D739" s="413"/>
      <c r="E739" s="413"/>
      <c r="F739" s="413"/>
      <c r="G739" s="413"/>
      <c r="H739" s="413"/>
      <c r="I739" s="413"/>
      <c r="J739" s="413"/>
      <c r="K739" s="413"/>
      <c r="L739" s="413"/>
      <c r="M739" s="413"/>
      <c r="N739" s="413"/>
      <c r="O739" s="413"/>
      <c r="P739" s="413"/>
      <c r="Q739" s="413"/>
      <c r="R739" s="413"/>
      <c r="S739" s="413"/>
      <c r="T739" s="413"/>
      <c r="U739" s="413"/>
      <c r="V739" s="413"/>
      <c r="W739" s="413"/>
      <c r="X739" s="413"/>
      <c r="Y739" s="413"/>
      <c r="Z739" s="413"/>
      <c r="AA739" s="413"/>
      <c r="AB739" s="413"/>
      <c r="AC739" s="413"/>
      <c r="AD739" s="413"/>
      <c r="AE739" s="413"/>
      <c r="AF739" s="413"/>
      <c r="AG739" s="413"/>
    </row>
    <row r="740" spans="1:33" ht="11.25" customHeight="1">
      <c r="A740" s="413"/>
      <c r="B740" s="413"/>
      <c r="C740" s="413"/>
      <c r="D740" s="413"/>
      <c r="E740" s="413"/>
      <c r="F740" s="413"/>
      <c r="G740" s="413"/>
      <c r="H740" s="413"/>
      <c r="I740" s="413"/>
      <c r="J740" s="413"/>
      <c r="K740" s="413"/>
      <c r="L740" s="413"/>
      <c r="M740" s="413"/>
      <c r="N740" s="413"/>
      <c r="O740" s="413"/>
      <c r="P740" s="413"/>
      <c r="Q740" s="413"/>
      <c r="R740" s="413"/>
      <c r="S740" s="413"/>
      <c r="T740" s="413"/>
      <c r="U740" s="413"/>
      <c r="V740" s="413"/>
      <c r="W740" s="413"/>
      <c r="X740" s="413"/>
      <c r="Y740" s="413"/>
      <c r="Z740" s="413"/>
      <c r="AA740" s="413"/>
      <c r="AB740" s="413"/>
      <c r="AC740" s="413"/>
      <c r="AD740" s="413"/>
      <c r="AE740" s="413"/>
      <c r="AF740" s="413"/>
      <c r="AG740" s="413"/>
    </row>
    <row r="741" spans="1:33" ht="11.25" customHeight="1">
      <c r="A741" s="413"/>
      <c r="B741" s="413"/>
      <c r="C741" s="413"/>
      <c r="D741" s="413"/>
      <c r="E741" s="413"/>
      <c r="F741" s="413"/>
      <c r="G741" s="413"/>
      <c r="H741" s="413"/>
      <c r="I741" s="413"/>
      <c r="J741" s="413"/>
      <c r="K741" s="413"/>
      <c r="L741" s="413"/>
      <c r="M741" s="413"/>
      <c r="N741" s="413"/>
      <c r="O741" s="413"/>
      <c r="P741" s="413"/>
      <c r="Q741" s="413"/>
      <c r="R741" s="413"/>
      <c r="S741" s="413"/>
      <c r="T741" s="413"/>
      <c r="U741" s="413"/>
      <c r="V741" s="413"/>
      <c r="W741" s="413"/>
      <c r="X741" s="413"/>
      <c r="Y741" s="413"/>
      <c r="Z741" s="413"/>
      <c r="AA741" s="413"/>
      <c r="AB741" s="413"/>
      <c r="AC741" s="413"/>
      <c r="AD741" s="413"/>
      <c r="AE741" s="413"/>
      <c r="AF741" s="413"/>
      <c r="AG741" s="413"/>
    </row>
    <row r="742" spans="1:33" ht="11.25" customHeight="1">
      <c r="A742" s="413"/>
      <c r="B742" s="413"/>
      <c r="C742" s="413"/>
      <c r="D742" s="413"/>
      <c r="E742" s="413"/>
      <c r="F742" s="413"/>
      <c r="G742" s="413"/>
      <c r="H742" s="413"/>
      <c r="I742" s="413"/>
      <c r="J742" s="413"/>
      <c r="K742" s="413"/>
      <c r="L742" s="413"/>
      <c r="M742" s="413"/>
      <c r="N742" s="413"/>
      <c r="O742" s="413"/>
      <c r="P742" s="413"/>
      <c r="Q742" s="413"/>
      <c r="R742" s="413"/>
      <c r="S742" s="413"/>
      <c r="T742" s="413"/>
      <c r="U742" s="413"/>
      <c r="V742" s="413"/>
      <c r="W742" s="413"/>
      <c r="X742" s="413"/>
      <c r="Y742" s="413"/>
      <c r="Z742" s="413"/>
      <c r="AA742" s="413"/>
      <c r="AB742" s="413"/>
      <c r="AC742" s="413"/>
      <c r="AD742" s="413"/>
      <c r="AE742" s="413"/>
      <c r="AF742" s="413"/>
      <c r="AG742" s="413"/>
    </row>
    <row r="743" spans="1:33" ht="11.25" customHeight="1">
      <c r="A743" s="413"/>
      <c r="B743" s="413"/>
      <c r="C743" s="413"/>
      <c r="D743" s="413"/>
      <c r="E743" s="413"/>
      <c r="F743" s="413"/>
      <c r="G743" s="413"/>
      <c r="H743" s="413"/>
      <c r="I743" s="413"/>
      <c r="J743" s="413"/>
      <c r="K743" s="413"/>
      <c r="L743" s="413"/>
      <c r="M743" s="413"/>
      <c r="N743" s="413"/>
      <c r="O743" s="413"/>
      <c r="P743" s="413"/>
      <c r="Q743" s="413"/>
      <c r="R743" s="413"/>
      <c r="S743" s="413"/>
      <c r="T743" s="413"/>
      <c r="U743" s="413"/>
      <c r="V743" s="413"/>
      <c r="W743" s="413"/>
      <c r="X743" s="413"/>
      <c r="Y743" s="413"/>
      <c r="Z743" s="413"/>
      <c r="AA743" s="413"/>
      <c r="AB743" s="413"/>
      <c r="AC743" s="413"/>
      <c r="AD743" s="413"/>
      <c r="AE743" s="413"/>
      <c r="AF743" s="413"/>
      <c r="AG743" s="413"/>
    </row>
    <row r="744" spans="1:33" ht="11.25" customHeight="1">
      <c r="A744" s="413"/>
      <c r="B744" s="413"/>
      <c r="C744" s="413"/>
      <c r="D744" s="413"/>
      <c r="E744" s="413"/>
      <c r="F744" s="413"/>
      <c r="G744" s="413"/>
      <c r="H744" s="413"/>
      <c r="I744" s="413"/>
      <c r="J744" s="413"/>
      <c r="K744" s="413"/>
      <c r="L744" s="413"/>
      <c r="M744" s="413"/>
      <c r="N744" s="413"/>
      <c r="O744" s="413"/>
      <c r="P744" s="413"/>
      <c r="Q744" s="413"/>
      <c r="R744" s="413"/>
      <c r="S744" s="413"/>
      <c r="T744" s="413"/>
      <c r="U744" s="413"/>
      <c r="V744" s="413"/>
      <c r="W744" s="413"/>
      <c r="X744" s="413"/>
      <c r="Y744" s="413"/>
      <c r="Z744" s="413"/>
      <c r="AA744" s="413"/>
      <c r="AB744" s="413"/>
      <c r="AC744" s="413"/>
      <c r="AD744" s="413"/>
      <c r="AE744" s="413"/>
      <c r="AF744" s="413"/>
      <c r="AG744" s="413"/>
    </row>
    <row r="745" spans="1:33" ht="11.25" customHeight="1">
      <c r="A745" s="413"/>
      <c r="B745" s="413"/>
      <c r="C745" s="413"/>
      <c r="D745" s="413"/>
      <c r="E745" s="413"/>
      <c r="F745" s="413"/>
      <c r="G745" s="413"/>
      <c r="H745" s="413"/>
      <c r="I745" s="413"/>
      <c r="J745" s="413"/>
      <c r="K745" s="413"/>
      <c r="L745" s="413"/>
      <c r="M745" s="413"/>
      <c r="N745" s="413"/>
      <c r="O745" s="413"/>
      <c r="P745" s="413"/>
      <c r="Q745" s="413"/>
      <c r="R745" s="413"/>
      <c r="S745" s="413"/>
      <c r="T745" s="413"/>
      <c r="U745" s="413"/>
      <c r="V745" s="413"/>
      <c r="W745" s="413"/>
      <c r="X745" s="413"/>
      <c r="Y745" s="413"/>
      <c r="Z745" s="413"/>
      <c r="AA745" s="413"/>
      <c r="AB745" s="413"/>
      <c r="AC745" s="413"/>
      <c r="AD745" s="413"/>
      <c r="AE745" s="413"/>
      <c r="AF745" s="413"/>
      <c r="AG745" s="413"/>
    </row>
    <row r="746" spans="1:33" ht="11.25" customHeight="1">
      <c r="A746" s="413"/>
      <c r="B746" s="413"/>
      <c r="C746" s="413"/>
      <c r="D746" s="413"/>
      <c r="E746" s="413"/>
      <c r="F746" s="413"/>
      <c r="G746" s="413"/>
      <c r="H746" s="413"/>
      <c r="I746" s="413"/>
      <c r="J746" s="413"/>
      <c r="K746" s="413"/>
      <c r="L746" s="413"/>
      <c r="M746" s="413"/>
      <c r="N746" s="413"/>
      <c r="O746" s="413"/>
      <c r="P746" s="413"/>
      <c r="Q746" s="413"/>
      <c r="R746" s="413"/>
      <c r="S746" s="413"/>
      <c r="T746" s="413"/>
      <c r="U746" s="413"/>
      <c r="V746" s="413"/>
      <c r="W746" s="413"/>
      <c r="X746" s="413"/>
      <c r="Y746" s="413"/>
      <c r="Z746" s="413"/>
      <c r="AA746" s="413"/>
      <c r="AB746" s="413"/>
      <c r="AC746" s="413"/>
      <c r="AD746" s="413"/>
      <c r="AE746" s="413"/>
      <c r="AF746" s="413"/>
      <c r="AG746" s="413"/>
    </row>
    <row r="747" spans="1:33" ht="11.25" customHeight="1">
      <c r="A747" s="413"/>
      <c r="B747" s="413"/>
      <c r="C747" s="413"/>
      <c r="D747" s="413"/>
      <c r="E747" s="413"/>
      <c r="F747" s="413"/>
      <c r="G747" s="413"/>
      <c r="H747" s="413"/>
      <c r="I747" s="413"/>
      <c r="J747" s="413"/>
      <c r="K747" s="413"/>
      <c r="L747" s="413"/>
      <c r="M747" s="413"/>
      <c r="N747" s="413"/>
      <c r="O747" s="413"/>
      <c r="P747" s="413"/>
      <c r="Q747" s="413"/>
      <c r="R747" s="413"/>
      <c r="S747" s="413"/>
      <c r="T747" s="413"/>
      <c r="U747" s="413"/>
      <c r="V747" s="413"/>
      <c r="W747" s="413"/>
      <c r="X747" s="413"/>
      <c r="Y747" s="413"/>
      <c r="Z747" s="413"/>
      <c r="AA747" s="413"/>
      <c r="AB747" s="413"/>
      <c r="AC747" s="413"/>
      <c r="AD747" s="413"/>
      <c r="AE747" s="413"/>
      <c r="AF747" s="413"/>
      <c r="AG747" s="413"/>
    </row>
    <row r="748" spans="1:33" ht="11.25" customHeight="1">
      <c r="A748" s="413"/>
      <c r="B748" s="413"/>
      <c r="C748" s="413"/>
      <c r="D748" s="413"/>
      <c r="E748" s="413"/>
      <c r="F748" s="413"/>
      <c r="G748" s="413"/>
      <c r="H748" s="413"/>
      <c r="I748" s="413"/>
      <c r="J748" s="413"/>
      <c r="K748" s="413"/>
      <c r="L748" s="413"/>
      <c r="M748" s="413"/>
      <c r="N748" s="413"/>
      <c r="O748" s="413"/>
      <c r="P748" s="413"/>
      <c r="Q748" s="413"/>
      <c r="R748" s="413"/>
      <c r="S748" s="413"/>
      <c r="T748" s="413"/>
      <c r="U748" s="413"/>
      <c r="V748" s="413"/>
      <c r="W748" s="413"/>
      <c r="X748" s="413"/>
      <c r="Y748" s="413"/>
      <c r="Z748" s="413"/>
      <c r="AA748" s="413"/>
      <c r="AB748" s="413"/>
      <c r="AC748" s="413"/>
      <c r="AD748" s="413"/>
      <c r="AE748" s="413"/>
      <c r="AF748" s="413"/>
      <c r="AG748" s="413"/>
    </row>
    <row r="749" spans="1:33" ht="11.25" customHeight="1">
      <c r="A749" s="413"/>
      <c r="B749" s="413"/>
      <c r="C749" s="413"/>
      <c r="D749" s="413"/>
      <c r="E749" s="413"/>
      <c r="F749" s="413"/>
      <c r="G749" s="413"/>
      <c r="H749" s="413"/>
      <c r="I749" s="413"/>
      <c r="J749" s="413"/>
      <c r="K749" s="413"/>
      <c r="L749" s="413"/>
      <c r="M749" s="413"/>
      <c r="N749" s="413"/>
      <c r="O749" s="413"/>
      <c r="P749" s="413"/>
      <c r="Q749" s="413"/>
      <c r="R749" s="413"/>
      <c r="S749" s="413"/>
      <c r="T749" s="413"/>
      <c r="U749" s="413"/>
      <c r="V749" s="413"/>
      <c r="W749" s="413"/>
      <c r="X749" s="413"/>
      <c r="Y749" s="413"/>
      <c r="Z749" s="413"/>
      <c r="AA749" s="413"/>
      <c r="AB749" s="413"/>
      <c r="AC749" s="413"/>
      <c r="AD749" s="413"/>
      <c r="AE749" s="413"/>
      <c r="AF749" s="413"/>
      <c r="AG749" s="413"/>
    </row>
    <row r="750" spans="1:33" ht="11.25" customHeight="1">
      <c r="A750" s="413"/>
      <c r="B750" s="413"/>
      <c r="C750" s="413"/>
      <c r="D750" s="413"/>
      <c r="E750" s="413"/>
      <c r="F750" s="413"/>
      <c r="G750" s="413"/>
      <c r="H750" s="413"/>
      <c r="I750" s="413"/>
      <c r="J750" s="413"/>
      <c r="K750" s="413"/>
      <c r="L750" s="413"/>
      <c r="M750" s="413"/>
      <c r="N750" s="413"/>
      <c r="O750" s="413"/>
      <c r="P750" s="413"/>
      <c r="Q750" s="413"/>
      <c r="R750" s="413"/>
      <c r="S750" s="413"/>
      <c r="T750" s="413"/>
      <c r="U750" s="413"/>
      <c r="V750" s="413"/>
      <c r="W750" s="413"/>
      <c r="X750" s="413"/>
      <c r="Y750" s="413"/>
      <c r="Z750" s="413"/>
      <c r="AA750" s="413"/>
      <c r="AB750" s="413"/>
      <c r="AC750" s="413"/>
      <c r="AD750" s="413"/>
      <c r="AE750" s="413"/>
      <c r="AF750" s="413"/>
      <c r="AG750" s="413"/>
    </row>
    <row r="751" spans="1:33" ht="11.25" customHeight="1">
      <c r="A751" s="413"/>
      <c r="B751" s="413"/>
      <c r="C751" s="413"/>
      <c r="D751" s="413"/>
      <c r="E751" s="413"/>
      <c r="F751" s="413"/>
      <c r="G751" s="413"/>
      <c r="H751" s="413"/>
      <c r="I751" s="413"/>
      <c r="J751" s="413"/>
      <c r="K751" s="413"/>
      <c r="L751" s="413"/>
      <c r="M751" s="413"/>
      <c r="N751" s="413"/>
      <c r="O751" s="413"/>
      <c r="P751" s="413"/>
      <c r="Q751" s="413"/>
      <c r="R751" s="413"/>
      <c r="S751" s="413"/>
      <c r="T751" s="413"/>
      <c r="U751" s="413"/>
      <c r="V751" s="413"/>
      <c r="W751" s="413"/>
      <c r="X751" s="413"/>
      <c r="Y751" s="413"/>
      <c r="Z751" s="413"/>
      <c r="AA751" s="413"/>
      <c r="AB751" s="413"/>
      <c r="AC751" s="413"/>
      <c r="AD751" s="413"/>
      <c r="AE751" s="413"/>
      <c r="AF751" s="413"/>
      <c r="AG751" s="413"/>
    </row>
    <row r="752" spans="1:33" ht="11.25" customHeight="1">
      <c r="A752" s="413"/>
      <c r="B752" s="413"/>
      <c r="C752" s="413"/>
      <c r="D752" s="413"/>
      <c r="E752" s="413"/>
      <c r="F752" s="413"/>
      <c r="G752" s="413"/>
      <c r="H752" s="413"/>
      <c r="I752" s="413"/>
      <c r="J752" s="413"/>
      <c r="K752" s="413"/>
      <c r="L752" s="413"/>
      <c r="M752" s="413"/>
      <c r="N752" s="413"/>
      <c r="O752" s="413"/>
      <c r="P752" s="413"/>
      <c r="Q752" s="413"/>
      <c r="R752" s="413"/>
      <c r="S752" s="413"/>
      <c r="T752" s="413"/>
      <c r="U752" s="413"/>
      <c r="V752" s="413"/>
      <c r="W752" s="413"/>
      <c r="X752" s="413"/>
      <c r="Y752" s="413"/>
      <c r="Z752" s="413"/>
      <c r="AA752" s="413"/>
      <c r="AB752" s="413"/>
      <c r="AC752" s="413"/>
      <c r="AD752" s="413"/>
      <c r="AE752" s="413"/>
      <c r="AF752" s="413"/>
      <c r="AG752" s="413"/>
    </row>
    <row r="753" spans="1:33" ht="11.25" customHeight="1">
      <c r="A753" s="413"/>
      <c r="B753" s="413"/>
      <c r="C753" s="413"/>
      <c r="D753" s="413"/>
      <c r="E753" s="413"/>
      <c r="F753" s="413"/>
      <c r="G753" s="413"/>
      <c r="H753" s="413"/>
      <c r="I753" s="413"/>
      <c r="J753" s="413"/>
      <c r="K753" s="413"/>
      <c r="L753" s="413"/>
      <c r="M753" s="413"/>
      <c r="N753" s="413"/>
      <c r="O753" s="413"/>
      <c r="P753" s="413"/>
      <c r="Q753" s="413"/>
      <c r="R753" s="413"/>
      <c r="S753" s="413"/>
      <c r="T753" s="413"/>
      <c r="U753" s="413"/>
      <c r="V753" s="413"/>
      <c r="W753" s="413"/>
      <c r="X753" s="413"/>
      <c r="Y753" s="413"/>
      <c r="Z753" s="413"/>
      <c r="AA753" s="413"/>
      <c r="AB753" s="413"/>
      <c r="AC753" s="413"/>
      <c r="AD753" s="413"/>
      <c r="AE753" s="413"/>
      <c r="AF753" s="413"/>
      <c r="AG753" s="413"/>
    </row>
    <row r="754" spans="1:33" ht="11.25" customHeight="1">
      <c r="A754" s="413"/>
      <c r="B754" s="413"/>
      <c r="C754" s="413"/>
      <c r="D754" s="413"/>
      <c r="E754" s="413"/>
      <c r="F754" s="413"/>
      <c r="G754" s="413"/>
      <c r="H754" s="413"/>
      <c r="I754" s="413"/>
      <c r="J754" s="413"/>
      <c r="K754" s="413"/>
      <c r="L754" s="413"/>
      <c r="M754" s="413"/>
      <c r="N754" s="413"/>
      <c r="O754" s="413"/>
      <c r="P754" s="413"/>
      <c r="Q754" s="413"/>
      <c r="R754" s="413"/>
      <c r="S754" s="413"/>
      <c r="T754" s="413"/>
      <c r="U754" s="413"/>
      <c r="V754" s="413"/>
      <c r="W754" s="413"/>
      <c r="X754" s="413"/>
      <c r="Y754" s="413"/>
      <c r="Z754" s="413"/>
      <c r="AA754" s="413"/>
      <c r="AB754" s="413"/>
      <c r="AC754" s="413"/>
      <c r="AD754" s="413"/>
      <c r="AE754" s="413"/>
      <c r="AF754" s="413"/>
      <c r="AG754" s="413"/>
    </row>
    <row r="755" spans="1:33" ht="11.25" customHeight="1">
      <c r="A755" s="413"/>
      <c r="B755" s="413"/>
      <c r="C755" s="413"/>
      <c r="D755" s="413"/>
      <c r="E755" s="413"/>
      <c r="F755" s="413"/>
      <c r="G755" s="413"/>
      <c r="H755" s="413"/>
      <c r="I755" s="413"/>
      <c r="J755" s="413"/>
      <c r="K755" s="413"/>
      <c r="L755" s="413"/>
      <c r="M755" s="413"/>
      <c r="N755" s="413"/>
      <c r="O755" s="413"/>
      <c r="P755" s="413"/>
      <c r="Q755" s="413"/>
      <c r="R755" s="413"/>
      <c r="S755" s="413"/>
      <c r="T755" s="413"/>
      <c r="U755" s="413"/>
      <c r="V755" s="413"/>
      <c r="W755" s="413"/>
      <c r="X755" s="413"/>
      <c r="Y755" s="413"/>
      <c r="Z755" s="413"/>
      <c r="AA755" s="413"/>
      <c r="AB755" s="413"/>
      <c r="AC755" s="413"/>
      <c r="AD755" s="413"/>
      <c r="AE755" s="413"/>
      <c r="AF755" s="413"/>
      <c r="AG755" s="413"/>
    </row>
    <row r="756" spans="1:33" ht="11.25" customHeight="1">
      <c r="A756" s="413"/>
      <c r="B756" s="413"/>
      <c r="C756" s="413"/>
      <c r="D756" s="413"/>
      <c r="E756" s="413"/>
      <c r="F756" s="413"/>
      <c r="G756" s="413"/>
      <c r="H756" s="413"/>
      <c r="I756" s="413"/>
      <c r="J756" s="413"/>
      <c r="K756" s="413"/>
      <c r="L756" s="413"/>
      <c r="M756" s="413"/>
      <c r="N756" s="413"/>
      <c r="O756" s="413"/>
      <c r="P756" s="413"/>
      <c r="Q756" s="413"/>
      <c r="R756" s="413"/>
      <c r="S756" s="413"/>
      <c r="T756" s="413"/>
      <c r="U756" s="413"/>
      <c r="V756" s="413"/>
      <c r="W756" s="413"/>
      <c r="X756" s="413"/>
      <c r="Y756" s="413"/>
      <c r="Z756" s="413"/>
      <c r="AA756" s="413"/>
      <c r="AB756" s="413"/>
      <c r="AC756" s="413"/>
      <c r="AD756" s="413"/>
      <c r="AE756" s="413"/>
      <c r="AF756" s="413"/>
      <c r="AG756" s="413"/>
    </row>
    <row r="757" spans="1:33" ht="11.25" customHeight="1">
      <c r="A757" s="413"/>
      <c r="B757" s="413"/>
      <c r="C757" s="413"/>
      <c r="D757" s="413"/>
      <c r="E757" s="413"/>
      <c r="F757" s="413"/>
      <c r="G757" s="413"/>
      <c r="H757" s="413"/>
      <c r="I757" s="413"/>
      <c r="J757" s="413"/>
      <c r="K757" s="413"/>
      <c r="L757" s="413"/>
      <c r="M757" s="413"/>
      <c r="N757" s="413"/>
      <c r="O757" s="413"/>
      <c r="P757" s="413"/>
      <c r="Q757" s="413"/>
      <c r="R757" s="413"/>
      <c r="S757" s="413"/>
      <c r="T757" s="413"/>
      <c r="U757" s="413"/>
      <c r="V757" s="413"/>
      <c r="W757" s="413"/>
      <c r="X757" s="413"/>
      <c r="Y757" s="413"/>
      <c r="Z757" s="413"/>
      <c r="AA757" s="413"/>
      <c r="AB757" s="413"/>
      <c r="AC757" s="413"/>
      <c r="AD757" s="413"/>
      <c r="AE757" s="413"/>
      <c r="AF757" s="413"/>
      <c r="AG757" s="413"/>
    </row>
    <row r="758" spans="1:33" ht="11.25" customHeight="1">
      <c r="A758" s="413"/>
      <c r="B758" s="413"/>
      <c r="C758" s="413"/>
      <c r="D758" s="413"/>
      <c r="E758" s="413"/>
      <c r="F758" s="413"/>
      <c r="G758" s="413"/>
      <c r="H758" s="413"/>
      <c r="I758" s="413"/>
      <c r="J758" s="413"/>
      <c r="K758" s="413"/>
      <c r="L758" s="413"/>
      <c r="M758" s="413"/>
      <c r="N758" s="413"/>
      <c r="O758" s="413"/>
      <c r="P758" s="413"/>
      <c r="Q758" s="413"/>
      <c r="R758" s="413"/>
      <c r="S758" s="413"/>
      <c r="T758" s="413"/>
      <c r="U758" s="413"/>
      <c r="V758" s="413"/>
      <c r="W758" s="413"/>
      <c r="X758" s="413"/>
      <c r="Y758" s="413"/>
      <c r="Z758" s="413"/>
      <c r="AA758" s="413"/>
      <c r="AB758" s="413"/>
      <c r="AC758" s="413"/>
      <c r="AD758" s="413"/>
      <c r="AE758" s="413"/>
      <c r="AF758" s="413"/>
      <c r="AG758" s="413"/>
    </row>
    <row r="759" spans="1:33" ht="11.25" customHeight="1">
      <c r="A759" s="413"/>
      <c r="B759" s="413"/>
      <c r="C759" s="413"/>
      <c r="D759" s="413"/>
      <c r="E759" s="413"/>
      <c r="F759" s="413"/>
      <c r="G759" s="413"/>
      <c r="H759" s="413"/>
      <c r="I759" s="413"/>
      <c r="J759" s="413"/>
      <c r="K759" s="413"/>
      <c r="L759" s="413"/>
      <c r="M759" s="413"/>
      <c r="N759" s="413"/>
      <c r="O759" s="413"/>
      <c r="P759" s="413"/>
      <c r="Q759" s="413"/>
      <c r="R759" s="413"/>
      <c r="S759" s="413"/>
      <c r="T759" s="413"/>
      <c r="U759" s="413"/>
      <c r="V759" s="413"/>
      <c r="W759" s="413"/>
      <c r="X759" s="413"/>
      <c r="Y759" s="413"/>
      <c r="Z759" s="413"/>
      <c r="AA759" s="413"/>
      <c r="AB759" s="413"/>
      <c r="AC759" s="413"/>
      <c r="AD759" s="413"/>
      <c r="AE759" s="413"/>
      <c r="AF759" s="413"/>
      <c r="AG759" s="413"/>
    </row>
    <row r="760" spans="1:33" ht="11.25" customHeight="1">
      <c r="A760" s="413"/>
      <c r="B760" s="413"/>
      <c r="C760" s="413"/>
      <c r="D760" s="413"/>
      <c r="E760" s="413"/>
      <c r="F760" s="413"/>
      <c r="G760" s="413"/>
      <c r="H760" s="413"/>
      <c r="I760" s="413"/>
      <c r="J760" s="413"/>
      <c r="K760" s="413"/>
      <c r="L760" s="413"/>
      <c r="M760" s="413"/>
      <c r="N760" s="413"/>
      <c r="O760" s="413"/>
      <c r="P760" s="413"/>
      <c r="Q760" s="413"/>
      <c r="R760" s="413"/>
      <c r="S760" s="413"/>
      <c r="T760" s="413"/>
      <c r="U760" s="413"/>
      <c r="V760" s="413"/>
      <c r="W760" s="413"/>
      <c r="X760" s="413"/>
      <c r="Y760" s="413"/>
      <c r="Z760" s="413"/>
      <c r="AA760" s="413"/>
      <c r="AB760" s="413"/>
      <c r="AC760" s="413"/>
      <c r="AD760" s="413"/>
      <c r="AE760" s="413"/>
      <c r="AF760" s="413"/>
      <c r="AG760" s="413"/>
    </row>
    <row r="761" spans="1:33" ht="11.25" customHeight="1">
      <c r="A761" s="413"/>
      <c r="B761" s="413"/>
      <c r="C761" s="413"/>
      <c r="D761" s="413"/>
      <c r="E761" s="413"/>
      <c r="F761" s="413"/>
      <c r="G761" s="413"/>
      <c r="H761" s="413"/>
      <c r="I761" s="413"/>
      <c r="J761" s="413"/>
      <c r="K761" s="413"/>
      <c r="L761" s="413"/>
      <c r="M761" s="413"/>
      <c r="N761" s="413"/>
      <c r="O761" s="413"/>
      <c r="P761" s="413"/>
      <c r="Q761" s="413"/>
      <c r="R761" s="413"/>
      <c r="S761" s="413"/>
      <c r="T761" s="413"/>
      <c r="U761" s="413"/>
      <c r="V761" s="413"/>
      <c r="W761" s="413"/>
      <c r="X761" s="413"/>
      <c r="Y761" s="413"/>
      <c r="Z761" s="413"/>
      <c r="AA761" s="413"/>
      <c r="AB761" s="413"/>
      <c r="AC761" s="413"/>
      <c r="AD761" s="413"/>
      <c r="AE761" s="413"/>
      <c r="AF761" s="413"/>
      <c r="AG761" s="413"/>
    </row>
    <row r="762" spans="1:33" ht="11.25" customHeight="1">
      <c r="A762" s="413"/>
      <c r="B762" s="413"/>
      <c r="C762" s="413"/>
      <c r="D762" s="413"/>
      <c r="E762" s="413"/>
      <c r="F762" s="413"/>
      <c r="G762" s="413"/>
      <c r="H762" s="413"/>
      <c r="I762" s="413"/>
      <c r="J762" s="413"/>
      <c r="K762" s="413"/>
      <c r="L762" s="413"/>
      <c r="M762" s="413"/>
      <c r="N762" s="413"/>
      <c r="O762" s="413"/>
      <c r="P762" s="413"/>
      <c r="Q762" s="413"/>
      <c r="R762" s="413"/>
      <c r="S762" s="413"/>
      <c r="T762" s="413"/>
      <c r="U762" s="413"/>
      <c r="V762" s="413"/>
      <c r="W762" s="413"/>
      <c r="X762" s="413"/>
      <c r="Y762" s="413"/>
      <c r="Z762" s="413"/>
      <c r="AA762" s="413"/>
      <c r="AB762" s="413"/>
      <c r="AC762" s="413"/>
      <c r="AD762" s="413"/>
      <c r="AE762" s="413"/>
      <c r="AF762" s="413"/>
      <c r="AG762" s="413"/>
    </row>
    <row r="763" spans="1:33" ht="11.25" customHeight="1">
      <c r="A763" s="413"/>
      <c r="B763" s="413"/>
      <c r="C763" s="413"/>
      <c r="D763" s="413"/>
      <c r="E763" s="413"/>
      <c r="F763" s="413"/>
      <c r="G763" s="413"/>
      <c r="H763" s="413"/>
      <c r="I763" s="413"/>
      <c r="J763" s="413"/>
      <c r="K763" s="413"/>
      <c r="L763" s="413"/>
      <c r="M763" s="413"/>
      <c r="N763" s="413"/>
      <c r="O763" s="413"/>
      <c r="P763" s="413"/>
      <c r="Q763" s="413"/>
      <c r="R763" s="413"/>
      <c r="S763" s="413"/>
      <c r="T763" s="413"/>
      <c r="U763" s="413"/>
      <c r="V763" s="413"/>
      <c r="W763" s="413"/>
      <c r="X763" s="413"/>
      <c r="Y763" s="413"/>
      <c r="Z763" s="413"/>
      <c r="AA763" s="413"/>
      <c r="AB763" s="413"/>
      <c r="AC763" s="413"/>
      <c r="AD763" s="413"/>
      <c r="AE763" s="413"/>
      <c r="AF763" s="413"/>
      <c r="AG763" s="413"/>
    </row>
    <row r="764" spans="1:33" ht="11.25" customHeight="1">
      <c r="A764" s="413"/>
      <c r="B764" s="413"/>
      <c r="C764" s="413"/>
      <c r="D764" s="413"/>
      <c r="E764" s="413"/>
      <c r="F764" s="413"/>
      <c r="G764" s="413"/>
      <c r="H764" s="413"/>
      <c r="I764" s="413"/>
      <c r="J764" s="413"/>
      <c r="K764" s="413"/>
      <c r="L764" s="413"/>
      <c r="M764" s="413"/>
      <c r="N764" s="413"/>
      <c r="O764" s="413"/>
      <c r="P764" s="413"/>
      <c r="Q764" s="413"/>
      <c r="R764" s="413"/>
      <c r="S764" s="413"/>
      <c r="T764" s="413"/>
      <c r="U764" s="413"/>
      <c r="V764" s="413"/>
      <c r="W764" s="413"/>
      <c r="X764" s="413"/>
      <c r="Y764" s="413"/>
      <c r="Z764" s="413"/>
      <c r="AA764" s="413"/>
      <c r="AB764" s="413"/>
      <c r="AC764" s="413"/>
      <c r="AD764" s="413"/>
      <c r="AE764" s="413"/>
      <c r="AF764" s="413"/>
      <c r="AG764" s="413"/>
    </row>
    <row r="765" spans="1:33" ht="11.25" customHeight="1">
      <c r="A765" s="413"/>
      <c r="B765" s="413"/>
      <c r="C765" s="413"/>
      <c r="D765" s="413"/>
      <c r="E765" s="413"/>
      <c r="F765" s="413"/>
      <c r="G765" s="413"/>
      <c r="H765" s="413"/>
      <c r="I765" s="413"/>
      <c r="J765" s="413"/>
      <c r="K765" s="413"/>
      <c r="L765" s="413"/>
      <c r="M765" s="413"/>
      <c r="N765" s="413"/>
      <c r="O765" s="413"/>
      <c r="P765" s="413"/>
      <c r="Q765" s="413"/>
      <c r="R765" s="413"/>
      <c r="S765" s="413"/>
      <c r="T765" s="413"/>
      <c r="U765" s="413"/>
      <c r="V765" s="413"/>
      <c r="W765" s="413"/>
      <c r="X765" s="413"/>
      <c r="Y765" s="413"/>
      <c r="Z765" s="413"/>
      <c r="AA765" s="413"/>
      <c r="AB765" s="413"/>
      <c r="AC765" s="413"/>
      <c r="AD765" s="413"/>
      <c r="AE765" s="413"/>
      <c r="AF765" s="413"/>
      <c r="AG765" s="413"/>
    </row>
    <row r="766" spans="1:33" ht="11.25" customHeight="1">
      <c r="A766" s="413"/>
      <c r="B766" s="413"/>
      <c r="C766" s="413"/>
      <c r="D766" s="413"/>
      <c r="E766" s="413"/>
      <c r="F766" s="413"/>
      <c r="G766" s="413"/>
      <c r="H766" s="413"/>
      <c r="I766" s="413"/>
      <c r="J766" s="413"/>
      <c r="K766" s="413"/>
      <c r="L766" s="413"/>
      <c r="M766" s="413"/>
      <c r="N766" s="413"/>
      <c r="O766" s="413"/>
      <c r="P766" s="413"/>
      <c r="Q766" s="413"/>
      <c r="R766" s="413"/>
      <c r="S766" s="413"/>
      <c r="T766" s="413"/>
      <c r="U766" s="413"/>
      <c r="V766" s="413"/>
      <c r="W766" s="413"/>
      <c r="X766" s="413"/>
      <c r="Y766" s="413"/>
      <c r="Z766" s="413"/>
      <c r="AA766" s="413"/>
      <c r="AB766" s="413"/>
      <c r="AC766" s="413"/>
      <c r="AD766" s="413"/>
      <c r="AE766" s="413"/>
      <c r="AF766" s="413"/>
      <c r="AG766" s="413"/>
    </row>
    <row r="767" spans="1:33" ht="11.25" customHeight="1">
      <c r="A767" s="413"/>
      <c r="B767" s="413"/>
      <c r="C767" s="413"/>
      <c r="D767" s="413"/>
      <c r="E767" s="413"/>
      <c r="F767" s="413"/>
      <c r="G767" s="413"/>
      <c r="H767" s="413"/>
      <c r="I767" s="413"/>
      <c r="J767" s="413"/>
      <c r="K767" s="413"/>
      <c r="L767" s="413"/>
      <c r="M767" s="413"/>
      <c r="N767" s="413"/>
      <c r="O767" s="413"/>
      <c r="P767" s="413"/>
      <c r="Q767" s="413"/>
      <c r="R767" s="413"/>
      <c r="S767" s="413"/>
      <c r="T767" s="413"/>
      <c r="U767" s="413"/>
      <c r="V767" s="413"/>
      <c r="W767" s="413"/>
      <c r="X767" s="413"/>
      <c r="Y767" s="413"/>
      <c r="Z767" s="413"/>
      <c r="AA767" s="413"/>
      <c r="AB767" s="413"/>
      <c r="AC767" s="413"/>
      <c r="AD767" s="413"/>
      <c r="AE767" s="413"/>
      <c r="AF767" s="413"/>
      <c r="AG767" s="413"/>
    </row>
    <row r="768" spans="1:33" ht="11.25" customHeight="1">
      <c r="A768" s="413"/>
      <c r="B768" s="413"/>
      <c r="C768" s="413"/>
      <c r="D768" s="413"/>
      <c r="E768" s="413"/>
      <c r="F768" s="413"/>
      <c r="G768" s="413"/>
      <c r="H768" s="413"/>
      <c r="I768" s="413"/>
      <c r="J768" s="413"/>
      <c r="K768" s="413"/>
      <c r="L768" s="413"/>
      <c r="M768" s="413"/>
      <c r="N768" s="413"/>
      <c r="O768" s="413"/>
      <c r="P768" s="413"/>
      <c r="Q768" s="413"/>
      <c r="R768" s="413"/>
      <c r="S768" s="413"/>
      <c r="T768" s="413"/>
      <c r="U768" s="413"/>
      <c r="V768" s="413"/>
      <c r="W768" s="413"/>
      <c r="X768" s="413"/>
      <c r="Y768" s="413"/>
      <c r="Z768" s="413"/>
      <c r="AA768" s="413"/>
      <c r="AB768" s="413"/>
      <c r="AC768" s="413"/>
      <c r="AD768" s="413"/>
      <c r="AE768" s="413"/>
      <c r="AF768" s="413"/>
      <c r="AG768" s="413"/>
    </row>
    <row r="769" spans="1:33" ht="11.25" customHeight="1">
      <c r="A769" s="413"/>
      <c r="B769" s="413"/>
      <c r="C769" s="413"/>
      <c r="D769" s="413"/>
      <c r="E769" s="413"/>
      <c r="F769" s="413"/>
      <c r="G769" s="413"/>
      <c r="H769" s="413"/>
      <c r="I769" s="413"/>
      <c r="J769" s="413"/>
      <c r="K769" s="413"/>
      <c r="L769" s="413"/>
      <c r="M769" s="413"/>
      <c r="N769" s="413"/>
      <c r="O769" s="413"/>
      <c r="P769" s="413"/>
      <c r="Q769" s="413"/>
      <c r="R769" s="413"/>
      <c r="S769" s="413"/>
      <c r="T769" s="413"/>
      <c r="U769" s="413"/>
      <c r="V769" s="413"/>
      <c r="W769" s="413"/>
      <c r="X769" s="413"/>
      <c r="Y769" s="413"/>
      <c r="Z769" s="413"/>
      <c r="AA769" s="413"/>
      <c r="AB769" s="413"/>
      <c r="AC769" s="413"/>
      <c r="AD769" s="413"/>
      <c r="AE769" s="413"/>
      <c r="AF769" s="413"/>
      <c r="AG769" s="413"/>
    </row>
    <row r="770" spans="1:33" ht="11.25" customHeight="1">
      <c r="A770" s="413"/>
      <c r="B770" s="413"/>
      <c r="C770" s="413"/>
      <c r="D770" s="413"/>
      <c r="E770" s="413"/>
      <c r="F770" s="413"/>
      <c r="G770" s="413"/>
      <c r="H770" s="413"/>
      <c r="I770" s="413"/>
      <c r="J770" s="413"/>
      <c r="K770" s="413"/>
      <c r="L770" s="413"/>
      <c r="M770" s="413"/>
      <c r="N770" s="413"/>
      <c r="O770" s="413"/>
      <c r="P770" s="413"/>
      <c r="Q770" s="413"/>
      <c r="R770" s="413"/>
      <c r="S770" s="413"/>
      <c r="T770" s="413"/>
      <c r="U770" s="413"/>
      <c r="V770" s="413"/>
      <c r="W770" s="413"/>
      <c r="X770" s="413"/>
      <c r="Y770" s="413"/>
      <c r="Z770" s="413"/>
      <c r="AA770" s="413"/>
      <c r="AB770" s="413"/>
      <c r="AC770" s="413"/>
      <c r="AD770" s="413"/>
      <c r="AE770" s="413"/>
      <c r="AF770" s="413"/>
      <c r="AG770" s="413"/>
    </row>
    <row r="771" spans="1:33" ht="11.25" customHeight="1">
      <c r="A771" s="413"/>
      <c r="B771" s="413"/>
      <c r="C771" s="413"/>
      <c r="D771" s="413"/>
      <c r="E771" s="413"/>
      <c r="F771" s="413"/>
      <c r="G771" s="413"/>
      <c r="H771" s="413"/>
      <c r="I771" s="413"/>
      <c r="J771" s="413"/>
      <c r="K771" s="413"/>
      <c r="L771" s="413"/>
      <c r="M771" s="413"/>
      <c r="N771" s="413"/>
      <c r="O771" s="413"/>
      <c r="P771" s="413"/>
      <c r="Q771" s="413"/>
      <c r="R771" s="413"/>
      <c r="S771" s="413"/>
      <c r="T771" s="413"/>
      <c r="U771" s="413"/>
      <c r="V771" s="413"/>
      <c r="W771" s="413"/>
      <c r="X771" s="413"/>
      <c r="Y771" s="413"/>
      <c r="Z771" s="413"/>
      <c r="AA771" s="413"/>
      <c r="AB771" s="413"/>
      <c r="AC771" s="413"/>
      <c r="AD771" s="413"/>
      <c r="AE771" s="413"/>
      <c r="AF771" s="413"/>
      <c r="AG771" s="413"/>
    </row>
    <row r="772" spans="1:33" ht="11.25" customHeight="1">
      <c r="A772" s="413"/>
      <c r="B772" s="413"/>
      <c r="C772" s="413"/>
      <c r="D772" s="413"/>
      <c r="E772" s="413"/>
      <c r="F772" s="413"/>
      <c r="G772" s="413"/>
      <c r="H772" s="413"/>
      <c r="I772" s="413"/>
      <c r="J772" s="413"/>
      <c r="K772" s="413"/>
      <c r="L772" s="413"/>
      <c r="M772" s="413"/>
      <c r="N772" s="413"/>
      <c r="O772" s="413"/>
      <c r="P772" s="413"/>
      <c r="Q772" s="413"/>
      <c r="R772" s="413"/>
      <c r="S772" s="413"/>
      <c r="T772" s="413"/>
      <c r="U772" s="413"/>
      <c r="V772" s="413"/>
      <c r="W772" s="413"/>
      <c r="X772" s="413"/>
      <c r="Y772" s="413"/>
      <c r="Z772" s="413"/>
      <c r="AA772" s="413"/>
      <c r="AB772" s="413"/>
      <c r="AC772" s="413"/>
      <c r="AD772" s="413"/>
      <c r="AE772" s="413"/>
      <c r="AF772" s="413"/>
      <c r="AG772" s="413"/>
    </row>
    <row r="773" spans="1:33" ht="11.25" customHeight="1">
      <c r="A773" s="413"/>
      <c r="B773" s="413"/>
      <c r="C773" s="413"/>
      <c r="D773" s="413"/>
      <c r="E773" s="413"/>
      <c r="F773" s="413"/>
      <c r="G773" s="413"/>
      <c r="H773" s="413"/>
      <c r="I773" s="413"/>
      <c r="J773" s="413"/>
      <c r="K773" s="413"/>
      <c r="L773" s="413"/>
      <c r="M773" s="413"/>
      <c r="N773" s="413"/>
      <c r="O773" s="413"/>
      <c r="P773" s="413"/>
      <c r="Q773" s="413"/>
      <c r="R773" s="413"/>
      <c r="S773" s="413"/>
      <c r="T773" s="413"/>
      <c r="U773" s="413"/>
      <c r="V773" s="413"/>
      <c r="W773" s="413"/>
      <c r="X773" s="413"/>
      <c r="Y773" s="413"/>
      <c r="Z773" s="413"/>
      <c r="AA773" s="413"/>
      <c r="AB773" s="413"/>
      <c r="AC773" s="413"/>
      <c r="AD773" s="413"/>
      <c r="AE773" s="413"/>
      <c r="AF773" s="413"/>
      <c r="AG773" s="413"/>
    </row>
    <row r="774" spans="1:33" ht="11.25" customHeight="1">
      <c r="A774" s="413"/>
      <c r="B774" s="413"/>
      <c r="C774" s="413"/>
      <c r="D774" s="413"/>
      <c r="E774" s="413"/>
      <c r="F774" s="413"/>
      <c r="G774" s="413"/>
      <c r="H774" s="413"/>
      <c r="I774" s="413"/>
      <c r="J774" s="413"/>
      <c r="K774" s="413"/>
      <c r="L774" s="413"/>
      <c r="M774" s="413"/>
      <c r="N774" s="413"/>
      <c r="O774" s="413"/>
      <c r="P774" s="413"/>
      <c r="Q774" s="413"/>
      <c r="R774" s="413"/>
      <c r="S774" s="413"/>
      <c r="T774" s="413"/>
      <c r="U774" s="413"/>
      <c r="V774" s="413"/>
      <c r="W774" s="413"/>
      <c r="X774" s="413"/>
      <c r="Y774" s="413"/>
      <c r="Z774" s="413"/>
      <c r="AA774" s="413"/>
      <c r="AB774" s="413"/>
      <c r="AC774" s="413"/>
      <c r="AD774" s="413"/>
      <c r="AE774" s="413"/>
      <c r="AF774" s="413"/>
      <c r="AG774" s="413"/>
    </row>
    <row r="775" spans="1:33" ht="11.25" customHeight="1">
      <c r="A775" s="413"/>
      <c r="B775" s="413"/>
      <c r="C775" s="413"/>
      <c r="D775" s="413"/>
      <c r="E775" s="413"/>
      <c r="F775" s="413"/>
      <c r="G775" s="413"/>
      <c r="H775" s="413"/>
      <c r="I775" s="413"/>
      <c r="J775" s="413"/>
      <c r="K775" s="413"/>
      <c r="L775" s="413"/>
      <c r="M775" s="413"/>
      <c r="N775" s="413"/>
      <c r="O775" s="413"/>
      <c r="P775" s="413"/>
      <c r="Q775" s="413"/>
      <c r="R775" s="413"/>
      <c r="S775" s="413"/>
      <c r="T775" s="413"/>
      <c r="U775" s="413"/>
      <c r="V775" s="413"/>
      <c r="W775" s="413"/>
      <c r="X775" s="413"/>
      <c r="Y775" s="413"/>
      <c r="Z775" s="413"/>
      <c r="AA775" s="413"/>
      <c r="AB775" s="413"/>
      <c r="AC775" s="413"/>
      <c r="AD775" s="413"/>
      <c r="AE775" s="413"/>
      <c r="AF775" s="413"/>
      <c r="AG775" s="413"/>
    </row>
    <row r="776" spans="1:33" ht="11.25" customHeight="1">
      <c r="A776" s="413"/>
      <c r="B776" s="413"/>
      <c r="C776" s="413"/>
      <c r="D776" s="413"/>
      <c r="E776" s="413"/>
      <c r="F776" s="413"/>
      <c r="G776" s="413"/>
      <c r="H776" s="413"/>
      <c r="I776" s="413"/>
      <c r="J776" s="413"/>
      <c r="K776" s="413"/>
      <c r="L776" s="413"/>
      <c r="M776" s="413"/>
      <c r="N776" s="413"/>
      <c r="O776" s="413"/>
      <c r="P776" s="413"/>
      <c r="Q776" s="413"/>
      <c r="R776" s="413"/>
      <c r="S776" s="413"/>
      <c r="T776" s="413"/>
      <c r="U776" s="413"/>
      <c r="V776" s="413"/>
      <c r="W776" s="413"/>
      <c r="X776" s="413"/>
      <c r="Y776" s="413"/>
      <c r="Z776" s="413"/>
      <c r="AA776" s="413"/>
      <c r="AB776" s="413"/>
      <c r="AC776" s="413"/>
      <c r="AD776" s="413"/>
      <c r="AE776" s="413"/>
      <c r="AF776" s="413"/>
      <c r="AG776" s="413"/>
    </row>
    <row r="777" spans="1:33" ht="11.25" customHeight="1">
      <c r="A777" s="413"/>
      <c r="B777" s="413"/>
      <c r="C777" s="413"/>
      <c r="D777" s="413"/>
      <c r="E777" s="413"/>
      <c r="F777" s="413"/>
      <c r="G777" s="413"/>
      <c r="H777" s="413"/>
      <c r="I777" s="413"/>
      <c r="J777" s="413"/>
      <c r="K777" s="413"/>
      <c r="L777" s="413"/>
      <c r="M777" s="413"/>
      <c r="N777" s="413"/>
      <c r="O777" s="413"/>
      <c r="P777" s="413"/>
      <c r="Q777" s="413"/>
      <c r="R777" s="413"/>
      <c r="S777" s="413"/>
      <c r="T777" s="413"/>
      <c r="U777" s="413"/>
      <c r="V777" s="413"/>
      <c r="W777" s="413"/>
      <c r="X777" s="413"/>
      <c r="Y777" s="413"/>
      <c r="Z777" s="413"/>
      <c r="AA777" s="413"/>
      <c r="AB777" s="413"/>
      <c r="AC777" s="413"/>
      <c r="AD777" s="413"/>
      <c r="AE777" s="413"/>
      <c r="AF777" s="413"/>
      <c r="AG777" s="413"/>
    </row>
    <row r="778" spans="1:33" ht="11.25" customHeight="1">
      <c r="A778" s="413"/>
      <c r="B778" s="413"/>
      <c r="C778" s="413"/>
      <c r="D778" s="413"/>
      <c r="E778" s="413"/>
      <c r="F778" s="413"/>
      <c r="G778" s="413"/>
      <c r="H778" s="413"/>
      <c r="I778" s="413"/>
      <c r="J778" s="413"/>
      <c r="K778" s="413"/>
      <c r="L778" s="413"/>
      <c r="M778" s="413"/>
      <c r="N778" s="413"/>
      <c r="O778" s="413"/>
      <c r="P778" s="413"/>
      <c r="Q778" s="413"/>
      <c r="R778" s="413"/>
      <c r="S778" s="413"/>
      <c r="T778" s="413"/>
      <c r="U778" s="413"/>
      <c r="V778" s="413"/>
      <c r="W778" s="413"/>
      <c r="X778" s="413"/>
      <c r="Y778" s="413"/>
      <c r="Z778" s="413"/>
      <c r="AA778" s="413"/>
      <c r="AB778" s="413"/>
      <c r="AC778" s="413"/>
      <c r="AD778" s="413"/>
      <c r="AE778" s="413"/>
      <c r="AF778" s="413"/>
      <c r="AG778" s="413"/>
    </row>
    <row r="779" spans="1:33" ht="11.25" customHeight="1">
      <c r="A779" s="413"/>
      <c r="B779" s="413"/>
      <c r="C779" s="413"/>
      <c r="D779" s="413"/>
      <c r="E779" s="413"/>
      <c r="F779" s="413"/>
      <c r="G779" s="413"/>
      <c r="H779" s="413"/>
      <c r="I779" s="413"/>
      <c r="J779" s="413"/>
      <c r="K779" s="413"/>
      <c r="L779" s="413"/>
      <c r="M779" s="413"/>
      <c r="N779" s="413"/>
      <c r="O779" s="413"/>
      <c r="P779" s="413"/>
      <c r="Q779" s="413"/>
      <c r="R779" s="413"/>
      <c r="S779" s="413"/>
      <c r="T779" s="413"/>
      <c r="U779" s="413"/>
      <c r="V779" s="413"/>
      <c r="W779" s="413"/>
      <c r="X779" s="413"/>
      <c r="Y779" s="413"/>
      <c r="Z779" s="413"/>
      <c r="AA779" s="413"/>
      <c r="AB779" s="413"/>
      <c r="AC779" s="413"/>
      <c r="AD779" s="413"/>
      <c r="AE779" s="413"/>
      <c r="AF779" s="413"/>
      <c r="AG779" s="413"/>
    </row>
    <row r="780" spans="1:33" ht="11.25" customHeight="1">
      <c r="A780" s="413"/>
      <c r="B780" s="413"/>
      <c r="C780" s="413"/>
      <c r="D780" s="413"/>
      <c r="E780" s="413"/>
      <c r="F780" s="413"/>
      <c r="G780" s="413"/>
      <c r="H780" s="413"/>
      <c r="I780" s="413"/>
      <c r="J780" s="413"/>
      <c r="K780" s="413"/>
      <c r="L780" s="413"/>
      <c r="M780" s="413"/>
      <c r="N780" s="413"/>
      <c r="O780" s="413"/>
      <c r="P780" s="413"/>
      <c r="Q780" s="413"/>
      <c r="R780" s="413"/>
      <c r="S780" s="413"/>
      <c r="T780" s="413"/>
      <c r="U780" s="413"/>
      <c r="V780" s="413"/>
      <c r="W780" s="413"/>
      <c r="X780" s="413"/>
      <c r="Y780" s="413"/>
      <c r="Z780" s="413"/>
      <c r="AA780" s="413"/>
      <c r="AB780" s="413"/>
      <c r="AC780" s="413"/>
      <c r="AD780" s="413"/>
      <c r="AE780" s="413"/>
      <c r="AF780" s="413"/>
      <c r="AG780" s="413"/>
    </row>
    <row r="781" spans="1:33" ht="11.25" customHeight="1">
      <c r="A781" s="413"/>
      <c r="B781" s="413"/>
      <c r="C781" s="413"/>
      <c r="D781" s="413"/>
      <c r="E781" s="413"/>
      <c r="F781" s="413"/>
      <c r="G781" s="413"/>
      <c r="H781" s="413"/>
      <c r="I781" s="413"/>
      <c r="J781" s="413"/>
      <c r="K781" s="413"/>
      <c r="L781" s="413"/>
      <c r="M781" s="413"/>
      <c r="N781" s="413"/>
      <c r="O781" s="413"/>
      <c r="P781" s="413"/>
      <c r="Q781" s="413"/>
      <c r="R781" s="413"/>
      <c r="S781" s="413"/>
      <c r="T781" s="413"/>
      <c r="U781" s="413"/>
      <c r="V781" s="413"/>
      <c r="W781" s="413"/>
      <c r="X781" s="413"/>
      <c r="Y781" s="413"/>
      <c r="Z781" s="413"/>
      <c r="AA781" s="413"/>
      <c r="AB781" s="413"/>
      <c r="AC781" s="413"/>
      <c r="AD781" s="413"/>
      <c r="AE781" s="413"/>
      <c r="AF781" s="413"/>
      <c r="AG781" s="413"/>
    </row>
    <row r="782" spans="1:33" ht="11.25" customHeight="1">
      <c r="A782" s="413"/>
      <c r="B782" s="413"/>
      <c r="C782" s="413"/>
      <c r="D782" s="413"/>
      <c r="E782" s="413"/>
      <c r="F782" s="413"/>
      <c r="G782" s="413"/>
      <c r="H782" s="413"/>
      <c r="I782" s="413"/>
      <c r="J782" s="413"/>
      <c r="K782" s="413"/>
      <c r="L782" s="413"/>
      <c r="M782" s="413"/>
      <c r="N782" s="413"/>
      <c r="O782" s="413"/>
      <c r="P782" s="413"/>
      <c r="Q782" s="413"/>
      <c r="R782" s="413"/>
      <c r="S782" s="413"/>
      <c r="T782" s="413"/>
      <c r="U782" s="413"/>
      <c r="V782" s="413"/>
      <c r="W782" s="413"/>
      <c r="X782" s="413"/>
      <c r="Y782" s="413"/>
      <c r="Z782" s="413"/>
      <c r="AA782" s="413"/>
      <c r="AB782" s="413"/>
      <c r="AC782" s="413"/>
      <c r="AD782" s="413"/>
      <c r="AE782" s="413"/>
      <c r="AF782" s="413"/>
      <c r="AG782" s="413"/>
    </row>
    <row r="783" spans="1:33" ht="11.25" customHeight="1">
      <c r="A783" s="413"/>
      <c r="B783" s="413"/>
      <c r="C783" s="413"/>
      <c r="D783" s="413"/>
      <c r="E783" s="413"/>
      <c r="F783" s="413"/>
      <c r="G783" s="413"/>
      <c r="H783" s="413"/>
      <c r="I783" s="413"/>
      <c r="J783" s="413"/>
      <c r="K783" s="413"/>
      <c r="L783" s="413"/>
      <c r="M783" s="413"/>
      <c r="N783" s="413"/>
      <c r="O783" s="413"/>
      <c r="P783" s="413"/>
      <c r="Q783" s="413"/>
      <c r="R783" s="413"/>
      <c r="S783" s="413"/>
      <c r="T783" s="413"/>
      <c r="U783" s="413"/>
      <c r="V783" s="413"/>
      <c r="W783" s="413"/>
      <c r="X783" s="413"/>
      <c r="Y783" s="413"/>
      <c r="Z783" s="413"/>
      <c r="AA783" s="413"/>
      <c r="AB783" s="413"/>
      <c r="AC783" s="413"/>
      <c r="AD783" s="413"/>
      <c r="AE783" s="413"/>
      <c r="AF783" s="413"/>
      <c r="AG783" s="413"/>
    </row>
    <row r="784" spans="1:33" ht="11.25" customHeight="1">
      <c r="A784" s="413"/>
      <c r="B784" s="413"/>
      <c r="C784" s="413"/>
      <c r="D784" s="413"/>
      <c r="E784" s="413"/>
      <c r="F784" s="413"/>
      <c r="G784" s="413"/>
      <c r="H784" s="413"/>
      <c r="I784" s="413"/>
      <c r="J784" s="413"/>
      <c r="K784" s="413"/>
      <c r="L784" s="413"/>
      <c r="M784" s="413"/>
      <c r="N784" s="413"/>
      <c r="O784" s="413"/>
      <c r="P784" s="413"/>
      <c r="Q784" s="413"/>
      <c r="R784" s="413"/>
      <c r="S784" s="413"/>
      <c r="T784" s="413"/>
      <c r="U784" s="413"/>
      <c r="V784" s="413"/>
      <c r="W784" s="413"/>
      <c r="X784" s="413"/>
      <c r="Y784" s="413"/>
      <c r="Z784" s="413"/>
      <c r="AA784" s="413"/>
      <c r="AB784" s="413"/>
      <c r="AC784" s="413"/>
      <c r="AD784" s="413"/>
      <c r="AE784" s="413"/>
      <c r="AF784" s="413"/>
      <c r="AG784" s="413"/>
    </row>
    <row r="785" spans="1:33" ht="11.25" customHeight="1">
      <c r="A785" s="413"/>
      <c r="B785" s="413"/>
      <c r="C785" s="413"/>
      <c r="D785" s="413"/>
      <c r="E785" s="413"/>
      <c r="F785" s="413"/>
      <c r="G785" s="413"/>
      <c r="H785" s="413"/>
      <c r="I785" s="413"/>
      <c r="J785" s="413"/>
      <c r="K785" s="413"/>
      <c r="L785" s="413"/>
      <c r="M785" s="413"/>
      <c r="N785" s="413"/>
      <c r="O785" s="413"/>
      <c r="P785" s="413"/>
      <c r="Q785" s="413"/>
      <c r="R785" s="413"/>
      <c r="S785" s="413"/>
      <c r="T785" s="413"/>
      <c r="U785" s="413"/>
      <c r="V785" s="413"/>
      <c r="W785" s="413"/>
      <c r="X785" s="413"/>
      <c r="Y785" s="413"/>
      <c r="Z785" s="413"/>
      <c r="AA785" s="413"/>
      <c r="AB785" s="413"/>
      <c r="AC785" s="413"/>
      <c r="AD785" s="413"/>
      <c r="AE785" s="413"/>
      <c r="AF785" s="413"/>
      <c r="AG785" s="413"/>
    </row>
    <row r="786" spans="1:33" ht="11.25" customHeight="1">
      <c r="A786" s="413"/>
      <c r="B786" s="413"/>
      <c r="C786" s="413"/>
      <c r="D786" s="413"/>
      <c r="E786" s="413"/>
      <c r="F786" s="413"/>
      <c r="G786" s="413"/>
      <c r="H786" s="413"/>
      <c r="I786" s="413"/>
      <c r="J786" s="413"/>
      <c r="K786" s="413"/>
      <c r="L786" s="413"/>
      <c r="M786" s="413"/>
      <c r="N786" s="413"/>
      <c r="O786" s="413"/>
      <c r="P786" s="413"/>
      <c r="Q786" s="413"/>
      <c r="R786" s="413"/>
      <c r="S786" s="413"/>
      <c r="T786" s="413"/>
      <c r="U786" s="413"/>
      <c r="V786" s="413"/>
      <c r="W786" s="413"/>
      <c r="X786" s="413"/>
      <c r="Y786" s="413"/>
      <c r="Z786" s="413"/>
      <c r="AA786" s="413"/>
      <c r="AB786" s="413"/>
      <c r="AC786" s="413"/>
      <c r="AD786" s="413"/>
      <c r="AE786" s="413"/>
      <c r="AF786" s="413"/>
      <c r="AG786" s="413"/>
    </row>
    <row r="787" spans="1:33" ht="11.25" customHeight="1">
      <c r="A787" s="413"/>
      <c r="B787" s="413"/>
      <c r="C787" s="413"/>
      <c r="D787" s="413"/>
      <c r="E787" s="413"/>
      <c r="F787" s="413"/>
      <c r="G787" s="413"/>
      <c r="H787" s="413"/>
      <c r="I787" s="413"/>
      <c r="J787" s="413"/>
      <c r="K787" s="413"/>
      <c r="L787" s="413"/>
      <c r="M787" s="413"/>
      <c r="N787" s="413"/>
      <c r="O787" s="413"/>
      <c r="P787" s="413"/>
      <c r="Q787" s="413"/>
      <c r="R787" s="413"/>
      <c r="S787" s="413"/>
      <c r="T787" s="413"/>
      <c r="U787" s="413"/>
      <c r="V787" s="413"/>
      <c r="W787" s="413"/>
      <c r="X787" s="413"/>
      <c r="Y787" s="413"/>
      <c r="Z787" s="413"/>
      <c r="AA787" s="413"/>
      <c r="AB787" s="413"/>
      <c r="AC787" s="413"/>
      <c r="AD787" s="413"/>
      <c r="AE787" s="413"/>
      <c r="AF787" s="413"/>
      <c r="AG787" s="413"/>
    </row>
    <row r="788" spans="1:33" ht="11.25" customHeight="1">
      <c r="A788" s="413"/>
      <c r="B788" s="413"/>
      <c r="C788" s="413"/>
      <c r="D788" s="413"/>
      <c r="E788" s="413"/>
      <c r="F788" s="413"/>
      <c r="G788" s="413"/>
      <c r="H788" s="413"/>
      <c r="I788" s="413"/>
      <c r="J788" s="413"/>
      <c r="K788" s="413"/>
      <c r="L788" s="413"/>
      <c r="M788" s="413"/>
      <c r="N788" s="413"/>
      <c r="O788" s="413"/>
      <c r="P788" s="413"/>
      <c r="Q788" s="413"/>
      <c r="R788" s="413"/>
      <c r="S788" s="413"/>
      <c r="T788" s="413"/>
      <c r="U788" s="413"/>
      <c r="V788" s="413"/>
      <c r="W788" s="413"/>
      <c r="X788" s="413"/>
      <c r="Y788" s="413"/>
      <c r="Z788" s="413"/>
      <c r="AA788" s="413"/>
      <c r="AB788" s="413"/>
      <c r="AC788" s="413"/>
      <c r="AD788" s="413"/>
      <c r="AE788" s="413"/>
      <c r="AF788" s="413"/>
      <c r="AG788" s="413"/>
    </row>
    <row r="789" spans="1:33" ht="11.25" customHeight="1">
      <c r="A789" s="413"/>
      <c r="B789" s="413"/>
      <c r="C789" s="413"/>
      <c r="D789" s="413"/>
      <c r="E789" s="413"/>
      <c r="F789" s="413"/>
      <c r="G789" s="413"/>
      <c r="H789" s="413"/>
      <c r="I789" s="413"/>
      <c r="J789" s="413"/>
      <c r="K789" s="413"/>
      <c r="L789" s="413"/>
      <c r="M789" s="413"/>
      <c r="N789" s="413"/>
      <c r="O789" s="413"/>
      <c r="P789" s="413"/>
      <c r="Q789" s="413"/>
      <c r="R789" s="413"/>
      <c r="S789" s="413"/>
      <c r="T789" s="413"/>
      <c r="U789" s="413"/>
      <c r="V789" s="413"/>
      <c r="W789" s="413"/>
      <c r="X789" s="413"/>
      <c r="Y789" s="413"/>
      <c r="Z789" s="413"/>
      <c r="AA789" s="413"/>
      <c r="AB789" s="413"/>
      <c r="AC789" s="413"/>
      <c r="AD789" s="413"/>
      <c r="AE789" s="413"/>
      <c r="AF789" s="413"/>
      <c r="AG789" s="413"/>
    </row>
    <row r="790" spans="1:33" ht="11.25" customHeight="1">
      <c r="A790" s="413"/>
      <c r="B790" s="413"/>
      <c r="C790" s="413"/>
      <c r="D790" s="413"/>
      <c r="E790" s="413"/>
      <c r="F790" s="413"/>
      <c r="G790" s="413"/>
      <c r="H790" s="413"/>
      <c r="I790" s="413"/>
      <c r="J790" s="413"/>
      <c r="K790" s="413"/>
      <c r="L790" s="413"/>
      <c r="M790" s="413"/>
      <c r="N790" s="413"/>
      <c r="O790" s="413"/>
      <c r="P790" s="413"/>
      <c r="Q790" s="413"/>
      <c r="R790" s="413"/>
      <c r="S790" s="413"/>
      <c r="T790" s="413"/>
      <c r="U790" s="413"/>
      <c r="V790" s="413"/>
      <c r="W790" s="413"/>
      <c r="X790" s="413"/>
      <c r="Y790" s="413"/>
      <c r="Z790" s="413"/>
      <c r="AA790" s="413"/>
      <c r="AB790" s="413"/>
      <c r="AC790" s="413"/>
      <c r="AD790" s="413"/>
      <c r="AE790" s="413"/>
      <c r="AF790" s="413"/>
      <c r="AG790" s="413"/>
    </row>
    <row r="791" spans="1:33" ht="11.25" customHeight="1">
      <c r="A791" s="413"/>
      <c r="B791" s="413"/>
      <c r="C791" s="413"/>
      <c r="D791" s="413"/>
      <c r="E791" s="413"/>
      <c r="F791" s="413"/>
      <c r="G791" s="413"/>
      <c r="H791" s="413"/>
      <c r="I791" s="413"/>
      <c r="J791" s="413"/>
      <c r="K791" s="413"/>
      <c r="L791" s="413"/>
      <c r="M791" s="413"/>
      <c r="N791" s="413"/>
      <c r="O791" s="413"/>
      <c r="P791" s="413"/>
      <c r="Q791" s="413"/>
      <c r="R791" s="413"/>
      <c r="S791" s="413"/>
      <c r="T791" s="413"/>
      <c r="U791" s="413"/>
      <c r="V791" s="413"/>
      <c r="W791" s="413"/>
      <c r="X791" s="413"/>
      <c r="Y791" s="413"/>
      <c r="Z791" s="413"/>
      <c r="AA791" s="413"/>
      <c r="AB791" s="413"/>
      <c r="AC791" s="413"/>
      <c r="AD791" s="413"/>
      <c r="AE791" s="413"/>
      <c r="AF791" s="413"/>
      <c r="AG791" s="413"/>
    </row>
    <row r="792" spans="1:33" ht="11.25" customHeight="1">
      <c r="A792" s="413"/>
      <c r="B792" s="413"/>
      <c r="C792" s="413"/>
      <c r="D792" s="413"/>
      <c r="E792" s="413"/>
      <c r="F792" s="413"/>
      <c r="G792" s="413"/>
      <c r="H792" s="413"/>
      <c r="I792" s="413"/>
      <c r="J792" s="413"/>
      <c r="K792" s="413"/>
      <c r="L792" s="413"/>
      <c r="M792" s="413"/>
      <c r="N792" s="413"/>
      <c r="O792" s="413"/>
      <c r="P792" s="413"/>
      <c r="Q792" s="413"/>
      <c r="R792" s="413"/>
      <c r="S792" s="413"/>
      <c r="T792" s="413"/>
      <c r="U792" s="413"/>
      <c r="V792" s="413"/>
      <c r="W792" s="413"/>
      <c r="X792" s="413"/>
      <c r="Y792" s="413"/>
      <c r="Z792" s="413"/>
      <c r="AA792" s="413"/>
      <c r="AB792" s="413"/>
      <c r="AC792" s="413"/>
      <c r="AD792" s="413"/>
      <c r="AE792" s="413"/>
      <c r="AF792" s="413"/>
      <c r="AG792" s="413"/>
    </row>
    <row r="793" spans="1:33" ht="11.25" customHeight="1">
      <c r="A793" s="413"/>
      <c r="B793" s="413"/>
      <c r="C793" s="413"/>
      <c r="D793" s="413"/>
      <c r="E793" s="413"/>
      <c r="F793" s="413"/>
      <c r="G793" s="413"/>
      <c r="H793" s="413"/>
      <c r="I793" s="413"/>
      <c r="J793" s="413"/>
      <c r="K793" s="413"/>
      <c r="L793" s="413"/>
      <c r="M793" s="413"/>
      <c r="N793" s="413"/>
      <c r="O793" s="413"/>
      <c r="P793" s="413"/>
      <c r="Q793" s="413"/>
      <c r="R793" s="413"/>
      <c r="S793" s="413"/>
      <c r="T793" s="413"/>
      <c r="U793" s="413"/>
      <c r="V793" s="413"/>
      <c r="W793" s="413"/>
      <c r="X793" s="413"/>
      <c r="Y793" s="413"/>
      <c r="Z793" s="413"/>
      <c r="AA793" s="413"/>
      <c r="AB793" s="413"/>
      <c r="AC793" s="413"/>
      <c r="AD793" s="413"/>
      <c r="AE793" s="413"/>
      <c r="AF793" s="413"/>
      <c r="AG793" s="413"/>
    </row>
    <row r="794" spans="1:33" ht="11.25" customHeight="1">
      <c r="A794" s="413"/>
      <c r="B794" s="413"/>
      <c r="C794" s="413"/>
      <c r="D794" s="413"/>
      <c r="E794" s="413"/>
      <c r="F794" s="413"/>
      <c r="G794" s="413"/>
      <c r="H794" s="413"/>
      <c r="I794" s="413"/>
      <c r="J794" s="413"/>
      <c r="K794" s="413"/>
      <c r="L794" s="413"/>
      <c r="M794" s="413"/>
      <c r="N794" s="413"/>
      <c r="O794" s="413"/>
      <c r="P794" s="413"/>
      <c r="Q794" s="413"/>
      <c r="R794" s="413"/>
      <c r="S794" s="413"/>
      <c r="T794" s="413"/>
      <c r="U794" s="413"/>
      <c r="V794" s="413"/>
      <c r="W794" s="413"/>
      <c r="X794" s="413"/>
      <c r="Y794" s="413"/>
      <c r="Z794" s="413"/>
      <c r="AA794" s="413"/>
      <c r="AB794" s="413"/>
      <c r="AC794" s="413"/>
      <c r="AD794" s="413"/>
      <c r="AE794" s="413"/>
      <c r="AF794" s="413"/>
      <c r="AG794" s="413"/>
    </row>
    <row r="795" spans="1:33" ht="11.25" customHeight="1">
      <c r="A795" s="413"/>
      <c r="B795" s="413"/>
      <c r="C795" s="413"/>
      <c r="D795" s="413"/>
      <c r="E795" s="413"/>
      <c r="F795" s="413"/>
      <c r="G795" s="413"/>
      <c r="H795" s="413"/>
      <c r="I795" s="413"/>
      <c r="J795" s="413"/>
      <c r="K795" s="413"/>
      <c r="L795" s="413"/>
      <c r="M795" s="413"/>
      <c r="N795" s="413"/>
      <c r="O795" s="413"/>
      <c r="P795" s="413"/>
      <c r="Q795" s="413"/>
      <c r="R795" s="413"/>
      <c r="S795" s="413"/>
      <c r="T795" s="413"/>
      <c r="U795" s="413"/>
      <c r="V795" s="413"/>
      <c r="W795" s="413"/>
      <c r="X795" s="413"/>
      <c r="Y795" s="413"/>
      <c r="Z795" s="413"/>
      <c r="AA795" s="413"/>
      <c r="AB795" s="413"/>
      <c r="AC795" s="413"/>
      <c r="AD795" s="413"/>
      <c r="AE795" s="413"/>
      <c r="AF795" s="413"/>
      <c r="AG795" s="413"/>
    </row>
    <row r="796" spans="1:33" ht="11.25" customHeight="1">
      <c r="A796" s="413"/>
      <c r="B796" s="413"/>
      <c r="C796" s="413"/>
      <c r="D796" s="413"/>
      <c r="E796" s="413"/>
      <c r="F796" s="413"/>
      <c r="G796" s="413"/>
      <c r="H796" s="413"/>
      <c r="I796" s="413"/>
      <c r="J796" s="413"/>
      <c r="K796" s="413"/>
      <c r="L796" s="413"/>
      <c r="M796" s="413"/>
      <c r="N796" s="413"/>
      <c r="O796" s="413"/>
      <c r="P796" s="413"/>
      <c r="Q796" s="413"/>
      <c r="R796" s="413"/>
      <c r="S796" s="413"/>
      <c r="T796" s="413"/>
      <c r="U796" s="413"/>
      <c r="V796" s="413"/>
      <c r="W796" s="413"/>
      <c r="X796" s="413"/>
      <c r="Y796" s="413"/>
      <c r="Z796" s="413"/>
      <c r="AA796" s="413"/>
      <c r="AB796" s="413"/>
      <c r="AC796" s="413"/>
      <c r="AD796" s="413"/>
      <c r="AE796" s="413"/>
      <c r="AF796" s="413"/>
      <c r="AG796" s="413"/>
    </row>
    <row r="797" spans="1:33" ht="11.25" customHeight="1">
      <c r="A797" s="413"/>
      <c r="B797" s="413"/>
      <c r="C797" s="413"/>
      <c r="D797" s="413"/>
      <c r="E797" s="413"/>
      <c r="F797" s="413"/>
      <c r="G797" s="413"/>
      <c r="H797" s="413"/>
      <c r="I797" s="413"/>
      <c r="J797" s="413"/>
      <c r="K797" s="413"/>
      <c r="L797" s="413"/>
      <c r="M797" s="413"/>
      <c r="N797" s="413"/>
      <c r="O797" s="413"/>
      <c r="P797" s="413"/>
      <c r="Q797" s="413"/>
      <c r="R797" s="413"/>
      <c r="S797" s="413"/>
      <c r="T797" s="413"/>
      <c r="U797" s="413"/>
      <c r="V797" s="413"/>
      <c r="W797" s="413"/>
      <c r="X797" s="413"/>
      <c r="Y797" s="413"/>
      <c r="Z797" s="413"/>
      <c r="AA797" s="413"/>
      <c r="AB797" s="413"/>
      <c r="AC797" s="413"/>
      <c r="AD797" s="413"/>
      <c r="AE797" s="413"/>
      <c r="AF797" s="413"/>
      <c r="AG797" s="413"/>
    </row>
    <row r="798" spans="1:33" ht="11.25" customHeight="1">
      <c r="A798" s="413"/>
      <c r="B798" s="413"/>
      <c r="C798" s="413"/>
      <c r="D798" s="413"/>
      <c r="E798" s="413"/>
      <c r="F798" s="413"/>
      <c r="G798" s="413"/>
      <c r="H798" s="413"/>
      <c r="I798" s="413"/>
      <c r="J798" s="413"/>
      <c r="K798" s="413"/>
      <c r="L798" s="413"/>
      <c r="M798" s="413"/>
      <c r="N798" s="413"/>
      <c r="O798" s="413"/>
      <c r="P798" s="413"/>
      <c r="Q798" s="413"/>
      <c r="R798" s="413"/>
      <c r="S798" s="413"/>
      <c r="T798" s="413"/>
      <c r="U798" s="413"/>
      <c r="V798" s="413"/>
      <c r="W798" s="413"/>
      <c r="X798" s="413"/>
      <c r="Y798" s="413"/>
      <c r="Z798" s="413"/>
      <c r="AA798" s="413"/>
      <c r="AB798" s="413"/>
      <c r="AC798" s="413"/>
      <c r="AD798" s="413"/>
      <c r="AE798" s="413"/>
      <c r="AF798" s="413"/>
      <c r="AG798" s="413"/>
    </row>
    <row r="799" spans="1:33" ht="11.25" customHeight="1">
      <c r="A799" s="413"/>
      <c r="B799" s="413"/>
      <c r="C799" s="413"/>
      <c r="D799" s="413"/>
      <c r="E799" s="413"/>
      <c r="F799" s="413"/>
      <c r="G799" s="413"/>
      <c r="H799" s="413"/>
      <c r="I799" s="413"/>
      <c r="J799" s="413"/>
      <c r="K799" s="413"/>
      <c r="L799" s="413"/>
      <c r="M799" s="413"/>
      <c r="N799" s="413"/>
      <c r="O799" s="413"/>
      <c r="P799" s="413"/>
      <c r="Q799" s="413"/>
      <c r="R799" s="413"/>
      <c r="S799" s="413"/>
      <c r="T799" s="413"/>
      <c r="U799" s="413"/>
      <c r="V799" s="413"/>
      <c r="W799" s="413"/>
      <c r="X799" s="413"/>
      <c r="Y799" s="413"/>
      <c r="Z799" s="413"/>
      <c r="AA799" s="413"/>
      <c r="AB799" s="413"/>
      <c r="AC799" s="413"/>
      <c r="AD799" s="413"/>
      <c r="AE799" s="413"/>
      <c r="AF799" s="413"/>
      <c r="AG799" s="413"/>
    </row>
    <row r="800" spans="1:33" ht="11.25" customHeight="1">
      <c r="A800" s="413"/>
      <c r="B800" s="413"/>
      <c r="C800" s="413"/>
      <c r="D800" s="413"/>
      <c r="E800" s="413"/>
      <c r="F800" s="413"/>
      <c r="G800" s="413"/>
      <c r="H800" s="413"/>
      <c r="I800" s="413"/>
      <c r="J800" s="413"/>
      <c r="K800" s="413"/>
      <c r="L800" s="413"/>
      <c r="M800" s="413"/>
      <c r="N800" s="413"/>
      <c r="O800" s="413"/>
      <c r="P800" s="413"/>
      <c r="Q800" s="413"/>
      <c r="R800" s="413"/>
      <c r="S800" s="413"/>
      <c r="T800" s="413"/>
      <c r="U800" s="413"/>
      <c r="V800" s="413"/>
      <c r="W800" s="413"/>
      <c r="X800" s="413"/>
      <c r="Y800" s="413"/>
      <c r="Z800" s="413"/>
      <c r="AA800" s="413"/>
      <c r="AB800" s="413"/>
      <c r="AC800" s="413"/>
      <c r="AD800" s="413"/>
      <c r="AE800" s="413"/>
      <c r="AF800" s="413"/>
      <c r="AG800" s="413"/>
    </row>
    <row r="801" spans="1:33" ht="11.25" customHeight="1">
      <c r="A801" s="413"/>
      <c r="B801" s="413"/>
      <c r="C801" s="413"/>
      <c r="D801" s="413"/>
      <c r="E801" s="413"/>
      <c r="F801" s="413"/>
      <c r="G801" s="413"/>
      <c r="H801" s="413"/>
      <c r="I801" s="413"/>
      <c r="J801" s="413"/>
      <c r="K801" s="413"/>
      <c r="L801" s="413"/>
      <c r="M801" s="413"/>
      <c r="N801" s="413"/>
      <c r="O801" s="413"/>
      <c r="P801" s="413"/>
      <c r="Q801" s="413"/>
      <c r="R801" s="413"/>
      <c r="S801" s="413"/>
      <c r="T801" s="413"/>
      <c r="U801" s="413"/>
      <c r="V801" s="413"/>
      <c r="W801" s="413"/>
      <c r="X801" s="413"/>
      <c r="Y801" s="413"/>
      <c r="Z801" s="413"/>
      <c r="AA801" s="413"/>
      <c r="AB801" s="413"/>
      <c r="AC801" s="413"/>
      <c r="AD801" s="413"/>
      <c r="AE801" s="413"/>
      <c r="AF801" s="413"/>
      <c r="AG801" s="413"/>
    </row>
    <row r="802" spans="1:33" ht="11.25" customHeight="1">
      <c r="A802" s="413"/>
      <c r="B802" s="413"/>
      <c r="C802" s="413"/>
      <c r="D802" s="413"/>
      <c r="E802" s="413"/>
      <c r="F802" s="413"/>
      <c r="G802" s="413"/>
      <c r="H802" s="413"/>
      <c r="I802" s="413"/>
      <c r="J802" s="413"/>
      <c r="K802" s="413"/>
      <c r="L802" s="413"/>
      <c r="M802" s="413"/>
      <c r="N802" s="413"/>
      <c r="O802" s="413"/>
      <c r="P802" s="413"/>
      <c r="Q802" s="413"/>
      <c r="R802" s="413"/>
      <c r="S802" s="413"/>
      <c r="T802" s="413"/>
      <c r="U802" s="413"/>
      <c r="V802" s="413"/>
      <c r="W802" s="413"/>
      <c r="X802" s="413"/>
      <c r="Y802" s="413"/>
      <c r="Z802" s="413"/>
      <c r="AA802" s="413"/>
      <c r="AB802" s="413"/>
      <c r="AC802" s="413"/>
      <c r="AD802" s="413"/>
      <c r="AE802" s="413"/>
      <c r="AF802" s="413"/>
      <c r="AG802" s="413"/>
    </row>
    <row r="803" spans="1:33" ht="11.25" customHeight="1">
      <c r="A803" s="413"/>
      <c r="B803" s="413"/>
      <c r="C803" s="413"/>
      <c r="D803" s="413"/>
      <c r="E803" s="413"/>
      <c r="F803" s="413"/>
      <c r="G803" s="413"/>
      <c r="H803" s="413"/>
      <c r="I803" s="413"/>
      <c r="J803" s="413"/>
      <c r="K803" s="413"/>
      <c r="L803" s="413"/>
      <c r="M803" s="413"/>
      <c r="N803" s="413"/>
      <c r="O803" s="413"/>
      <c r="P803" s="413"/>
      <c r="Q803" s="413"/>
      <c r="R803" s="413"/>
      <c r="S803" s="413"/>
      <c r="T803" s="413"/>
      <c r="U803" s="413"/>
      <c r="V803" s="413"/>
      <c r="W803" s="413"/>
      <c r="X803" s="413"/>
      <c r="Y803" s="413"/>
      <c r="Z803" s="413"/>
      <c r="AA803" s="413"/>
      <c r="AB803" s="413"/>
      <c r="AC803" s="413"/>
      <c r="AD803" s="413"/>
      <c r="AE803" s="413"/>
      <c r="AF803" s="413"/>
      <c r="AG803" s="413"/>
    </row>
    <row r="804" spans="1:33" ht="11.25" customHeight="1">
      <c r="A804" s="413"/>
      <c r="B804" s="413"/>
      <c r="C804" s="413"/>
      <c r="D804" s="413"/>
      <c r="E804" s="413"/>
      <c r="F804" s="413"/>
      <c r="G804" s="413"/>
      <c r="H804" s="413"/>
      <c r="I804" s="413"/>
      <c r="J804" s="413"/>
      <c r="K804" s="413"/>
      <c r="L804" s="413"/>
      <c r="M804" s="413"/>
      <c r="N804" s="413"/>
      <c r="O804" s="413"/>
      <c r="P804" s="413"/>
      <c r="Q804" s="413"/>
      <c r="R804" s="413"/>
      <c r="S804" s="413"/>
      <c r="T804" s="413"/>
      <c r="U804" s="413"/>
      <c r="V804" s="413"/>
      <c r="W804" s="413"/>
      <c r="X804" s="413"/>
      <c r="Y804" s="413"/>
      <c r="Z804" s="413"/>
      <c r="AA804" s="413"/>
      <c r="AB804" s="413"/>
      <c r="AC804" s="413"/>
      <c r="AD804" s="413"/>
      <c r="AE804" s="413"/>
      <c r="AF804" s="413"/>
      <c r="AG804" s="413"/>
    </row>
    <row r="805" spans="1:33" ht="11.25" customHeight="1">
      <c r="A805" s="413"/>
      <c r="B805" s="413"/>
      <c r="C805" s="413"/>
      <c r="D805" s="413"/>
      <c r="E805" s="413"/>
      <c r="F805" s="413"/>
      <c r="G805" s="413"/>
      <c r="H805" s="413"/>
      <c r="I805" s="413"/>
      <c r="J805" s="413"/>
      <c r="K805" s="413"/>
      <c r="L805" s="413"/>
      <c r="M805" s="413"/>
      <c r="N805" s="413"/>
      <c r="O805" s="413"/>
      <c r="P805" s="413"/>
      <c r="Q805" s="413"/>
      <c r="R805" s="413"/>
      <c r="S805" s="413"/>
      <c r="T805" s="413"/>
      <c r="U805" s="413"/>
      <c r="V805" s="413"/>
      <c r="W805" s="413"/>
      <c r="X805" s="413"/>
      <c r="Y805" s="413"/>
      <c r="Z805" s="413"/>
      <c r="AA805" s="413"/>
      <c r="AB805" s="413"/>
      <c r="AC805" s="413"/>
      <c r="AD805" s="413"/>
      <c r="AE805" s="413"/>
      <c r="AF805" s="413"/>
      <c r="AG805" s="413"/>
    </row>
    <row r="806" spans="1:33" ht="11.25" customHeight="1">
      <c r="A806" s="413"/>
      <c r="B806" s="413"/>
      <c r="C806" s="413"/>
      <c r="D806" s="413"/>
      <c r="E806" s="413"/>
      <c r="F806" s="413"/>
      <c r="G806" s="413"/>
      <c r="H806" s="413"/>
      <c r="I806" s="413"/>
      <c r="J806" s="413"/>
      <c r="K806" s="413"/>
      <c r="L806" s="413"/>
      <c r="M806" s="413"/>
      <c r="N806" s="413"/>
      <c r="O806" s="413"/>
      <c r="P806" s="413"/>
      <c r="Q806" s="413"/>
      <c r="R806" s="413"/>
      <c r="S806" s="413"/>
      <c r="T806" s="413"/>
      <c r="U806" s="413"/>
      <c r="V806" s="413"/>
      <c r="W806" s="413"/>
      <c r="X806" s="413"/>
      <c r="Y806" s="413"/>
      <c r="Z806" s="413"/>
      <c r="AA806" s="413"/>
      <c r="AB806" s="413"/>
      <c r="AC806" s="413"/>
      <c r="AD806" s="413"/>
      <c r="AE806" s="413"/>
      <c r="AF806" s="413"/>
      <c r="AG806" s="413"/>
    </row>
    <row r="807" spans="1:33" ht="11.25" customHeight="1">
      <c r="A807" s="413"/>
      <c r="B807" s="413"/>
      <c r="C807" s="413"/>
      <c r="D807" s="413"/>
      <c r="E807" s="413"/>
      <c r="F807" s="413"/>
      <c r="G807" s="413"/>
      <c r="H807" s="413"/>
      <c r="I807" s="413"/>
      <c r="J807" s="413"/>
      <c r="K807" s="413"/>
      <c r="L807" s="413"/>
      <c r="M807" s="413"/>
      <c r="N807" s="413"/>
      <c r="O807" s="413"/>
      <c r="P807" s="413"/>
      <c r="Q807" s="413"/>
      <c r="R807" s="413"/>
      <c r="S807" s="413"/>
      <c r="T807" s="413"/>
      <c r="U807" s="413"/>
      <c r="V807" s="413"/>
      <c r="W807" s="413"/>
      <c r="X807" s="413"/>
      <c r="Y807" s="413"/>
      <c r="Z807" s="413"/>
      <c r="AA807" s="413"/>
      <c r="AB807" s="413"/>
      <c r="AC807" s="413"/>
      <c r="AD807" s="413"/>
      <c r="AE807" s="413"/>
      <c r="AF807" s="413"/>
      <c r="AG807" s="413"/>
    </row>
    <row r="808" spans="1:33" ht="11.25" customHeight="1">
      <c r="A808" s="413"/>
      <c r="B808" s="413"/>
      <c r="C808" s="413"/>
      <c r="D808" s="413"/>
      <c r="E808" s="413"/>
      <c r="F808" s="413"/>
      <c r="G808" s="413"/>
      <c r="H808" s="413"/>
      <c r="I808" s="413"/>
      <c r="J808" s="413"/>
      <c r="K808" s="413"/>
      <c r="L808" s="413"/>
      <c r="M808" s="413"/>
      <c r="N808" s="413"/>
      <c r="O808" s="413"/>
      <c r="P808" s="413"/>
      <c r="Q808" s="413"/>
      <c r="R808" s="413"/>
      <c r="S808" s="413"/>
      <c r="T808" s="413"/>
      <c r="U808" s="413"/>
      <c r="V808" s="413"/>
      <c r="W808" s="413"/>
      <c r="X808" s="413"/>
      <c r="Y808" s="413"/>
      <c r="Z808" s="413"/>
      <c r="AA808" s="413"/>
      <c r="AB808" s="413"/>
      <c r="AC808" s="413"/>
      <c r="AD808" s="413"/>
      <c r="AE808" s="413"/>
      <c r="AF808" s="413"/>
      <c r="AG808" s="413"/>
    </row>
    <row r="809" spans="1:33" ht="11.25" customHeight="1">
      <c r="A809" s="413"/>
      <c r="B809" s="413"/>
      <c r="C809" s="413"/>
      <c r="D809" s="413"/>
      <c r="E809" s="413"/>
      <c r="F809" s="413"/>
      <c r="G809" s="413"/>
      <c r="H809" s="413"/>
      <c r="I809" s="413"/>
      <c r="J809" s="413"/>
      <c r="K809" s="413"/>
      <c r="L809" s="413"/>
      <c r="M809" s="413"/>
      <c r="N809" s="413"/>
      <c r="O809" s="413"/>
      <c r="P809" s="413"/>
      <c r="Q809" s="413"/>
      <c r="R809" s="413"/>
      <c r="S809" s="413"/>
      <c r="T809" s="413"/>
      <c r="U809" s="413"/>
      <c r="V809" s="413"/>
      <c r="W809" s="413"/>
      <c r="X809" s="413"/>
      <c r="Y809" s="413"/>
      <c r="Z809" s="413"/>
      <c r="AA809" s="413"/>
      <c r="AB809" s="413"/>
      <c r="AC809" s="413"/>
      <c r="AD809" s="413"/>
      <c r="AE809" s="413"/>
      <c r="AF809" s="413"/>
      <c r="AG809" s="413"/>
    </row>
    <row r="810" spans="1:33" ht="11.25" customHeight="1">
      <c r="A810" s="413"/>
      <c r="B810" s="413"/>
      <c r="C810" s="413"/>
      <c r="D810" s="413"/>
      <c r="E810" s="413"/>
      <c r="F810" s="413"/>
      <c r="G810" s="413"/>
      <c r="H810" s="413"/>
      <c r="I810" s="413"/>
      <c r="J810" s="413"/>
      <c r="K810" s="413"/>
      <c r="L810" s="413"/>
      <c r="M810" s="413"/>
      <c r="N810" s="413"/>
      <c r="O810" s="413"/>
      <c r="P810" s="413"/>
      <c r="Q810" s="413"/>
      <c r="R810" s="413"/>
      <c r="S810" s="413"/>
      <c r="T810" s="413"/>
      <c r="U810" s="413"/>
      <c r="V810" s="413"/>
      <c r="W810" s="413"/>
      <c r="X810" s="413"/>
      <c r="Y810" s="413"/>
      <c r="Z810" s="413"/>
      <c r="AA810" s="413"/>
      <c r="AB810" s="413"/>
      <c r="AC810" s="413"/>
      <c r="AD810" s="413"/>
      <c r="AE810" s="413"/>
      <c r="AF810" s="413"/>
      <c r="AG810" s="413"/>
    </row>
    <row r="811" spans="1:33" ht="11.25" customHeight="1">
      <c r="A811" s="413"/>
      <c r="B811" s="413"/>
      <c r="C811" s="413"/>
      <c r="D811" s="413"/>
      <c r="E811" s="413"/>
      <c r="F811" s="413"/>
      <c r="G811" s="413"/>
      <c r="H811" s="413"/>
      <c r="I811" s="413"/>
      <c r="J811" s="413"/>
      <c r="K811" s="413"/>
      <c r="L811" s="413"/>
      <c r="M811" s="413"/>
      <c r="N811" s="413"/>
      <c r="O811" s="413"/>
      <c r="P811" s="413"/>
      <c r="Q811" s="413"/>
      <c r="R811" s="413"/>
      <c r="S811" s="413"/>
      <c r="T811" s="413"/>
      <c r="U811" s="413"/>
      <c r="V811" s="413"/>
      <c r="W811" s="413"/>
      <c r="X811" s="413"/>
      <c r="Y811" s="413"/>
      <c r="Z811" s="413"/>
      <c r="AA811" s="413"/>
      <c r="AB811" s="413"/>
      <c r="AC811" s="413"/>
      <c r="AD811" s="413"/>
      <c r="AE811" s="413"/>
      <c r="AF811" s="413"/>
      <c r="AG811" s="413"/>
    </row>
    <row r="812" spans="1:33" ht="11.25" customHeight="1">
      <c r="A812" s="413"/>
      <c r="B812" s="413"/>
      <c r="C812" s="413"/>
      <c r="D812" s="413"/>
      <c r="E812" s="413"/>
      <c r="F812" s="413"/>
      <c r="G812" s="413"/>
      <c r="H812" s="413"/>
      <c r="I812" s="413"/>
      <c r="J812" s="413"/>
      <c r="K812" s="413"/>
      <c r="L812" s="413"/>
      <c r="M812" s="413"/>
      <c r="N812" s="413"/>
      <c r="O812" s="413"/>
      <c r="P812" s="413"/>
      <c r="Q812" s="413"/>
      <c r="R812" s="413"/>
      <c r="S812" s="413"/>
      <c r="T812" s="413"/>
      <c r="U812" s="413"/>
      <c r="V812" s="413"/>
      <c r="W812" s="413"/>
      <c r="X812" s="413"/>
      <c r="Y812" s="413"/>
      <c r="Z812" s="413"/>
      <c r="AA812" s="413"/>
      <c r="AB812" s="413"/>
      <c r="AC812" s="413"/>
      <c r="AD812" s="413"/>
      <c r="AE812" s="413"/>
      <c r="AF812" s="413"/>
      <c r="AG812" s="413"/>
    </row>
    <row r="813" spans="1:33" ht="11.25" customHeight="1">
      <c r="A813" s="413"/>
      <c r="B813" s="413"/>
      <c r="C813" s="413"/>
      <c r="D813" s="413"/>
      <c r="E813" s="413"/>
      <c r="F813" s="413"/>
      <c r="G813" s="413"/>
      <c r="H813" s="413"/>
      <c r="I813" s="413"/>
      <c r="J813" s="413"/>
      <c r="K813" s="413"/>
      <c r="L813" s="413"/>
      <c r="M813" s="413"/>
      <c r="N813" s="413"/>
      <c r="O813" s="413"/>
      <c r="P813" s="413"/>
      <c r="Q813" s="413"/>
      <c r="R813" s="413"/>
      <c r="S813" s="413"/>
      <c r="T813" s="413"/>
      <c r="U813" s="413"/>
      <c r="V813" s="413"/>
      <c r="W813" s="413"/>
      <c r="X813" s="413"/>
      <c r="Y813" s="413"/>
      <c r="Z813" s="413"/>
      <c r="AA813" s="413"/>
      <c r="AB813" s="413"/>
      <c r="AC813" s="413"/>
      <c r="AD813" s="413"/>
      <c r="AE813" s="413"/>
      <c r="AF813" s="413"/>
      <c r="AG813" s="413"/>
    </row>
    <row r="814" spans="1:33" ht="11.25" customHeight="1">
      <c r="A814" s="413"/>
      <c r="B814" s="413"/>
      <c r="C814" s="413"/>
      <c r="D814" s="413"/>
      <c r="E814" s="413"/>
      <c r="F814" s="413"/>
      <c r="G814" s="413"/>
      <c r="H814" s="413"/>
      <c r="I814" s="413"/>
      <c r="J814" s="413"/>
      <c r="K814" s="413"/>
      <c r="L814" s="413"/>
      <c r="M814" s="413"/>
      <c r="N814" s="413"/>
      <c r="O814" s="413"/>
      <c r="P814" s="413"/>
      <c r="Q814" s="413"/>
      <c r="R814" s="413"/>
      <c r="S814" s="413"/>
      <c r="T814" s="413"/>
      <c r="U814" s="413"/>
      <c r="V814" s="413"/>
      <c r="W814" s="413"/>
      <c r="X814" s="413"/>
      <c r="Y814" s="413"/>
      <c r="Z814" s="413"/>
      <c r="AA814" s="413"/>
      <c r="AB814" s="413"/>
      <c r="AC814" s="413"/>
      <c r="AD814" s="413"/>
      <c r="AE814" s="413"/>
      <c r="AF814" s="413"/>
      <c r="AG814" s="413"/>
    </row>
    <row r="815" spans="1:33" ht="11.25" customHeight="1">
      <c r="A815" s="413"/>
      <c r="B815" s="413"/>
      <c r="C815" s="413"/>
      <c r="D815" s="413"/>
      <c r="E815" s="413"/>
      <c r="F815" s="413"/>
      <c r="G815" s="413"/>
      <c r="H815" s="413"/>
      <c r="I815" s="413"/>
      <c r="J815" s="413"/>
      <c r="K815" s="413"/>
      <c r="L815" s="413"/>
      <c r="M815" s="413"/>
      <c r="N815" s="413"/>
      <c r="O815" s="413"/>
      <c r="P815" s="413"/>
      <c r="Q815" s="413"/>
      <c r="R815" s="413"/>
      <c r="S815" s="413"/>
      <c r="T815" s="413"/>
      <c r="U815" s="413"/>
      <c r="V815" s="413"/>
      <c r="W815" s="413"/>
      <c r="X815" s="413"/>
      <c r="Y815" s="413"/>
      <c r="Z815" s="413"/>
      <c r="AA815" s="413"/>
      <c r="AB815" s="413"/>
      <c r="AC815" s="413"/>
      <c r="AD815" s="413"/>
      <c r="AE815" s="413"/>
      <c r="AF815" s="413"/>
      <c r="AG815" s="413"/>
    </row>
    <row r="816" spans="1:33" ht="11.25" customHeight="1">
      <c r="A816" s="413"/>
      <c r="B816" s="413"/>
      <c r="C816" s="413"/>
      <c r="D816" s="413"/>
      <c r="E816" s="413"/>
      <c r="F816" s="413"/>
      <c r="G816" s="413"/>
      <c r="H816" s="413"/>
      <c r="I816" s="413"/>
      <c r="J816" s="413"/>
      <c r="K816" s="413"/>
      <c r="L816" s="413"/>
      <c r="M816" s="413"/>
      <c r="N816" s="413"/>
      <c r="O816" s="413"/>
      <c r="P816" s="413"/>
      <c r="Q816" s="413"/>
      <c r="R816" s="413"/>
      <c r="S816" s="413"/>
      <c r="T816" s="413"/>
      <c r="U816" s="413"/>
      <c r="V816" s="413"/>
      <c r="W816" s="413"/>
      <c r="X816" s="413"/>
      <c r="Y816" s="413"/>
      <c r="Z816" s="413"/>
      <c r="AA816" s="413"/>
      <c r="AB816" s="413"/>
      <c r="AC816" s="413"/>
      <c r="AD816" s="413"/>
      <c r="AE816" s="413"/>
      <c r="AF816" s="413"/>
      <c r="AG816" s="413"/>
    </row>
    <row r="817" spans="1:33" ht="11.25" customHeight="1">
      <c r="A817" s="413"/>
      <c r="B817" s="413"/>
      <c r="C817" s="413"/>
      <c r="D817" s="413"/>
      <c r="E817" s="413"/>
      <c r="F817" s="413"/>
      <c r="G817" s="413"/>
      <c r="H817" s="413"/>
      <c r="I817" s="413"/>
      <c r="J817" s="413"/>
      <c r="K817" s="413"/>
      <c r="L817" s="413"/>
      <c r="M817" s="413"/>
      <c r="N817" s="413"/>
      <c r="O817" s="413"/>
      <c r="P817" s="413"/>
      <c r="Q817" s="413"/>
      <c r="R817" s="413"/>
      <c r="S817" s="413"/>
      <c r="T817" s="413"/>
      <c r="U817" s="413"/>
      <c r="V817" s="413"/>
      <c r="W817" s="413"/>
      <c r="X817" s="413"/>
      <c r="Y817" s="413"/>
      <c r="Z817" s="413"/>
      <c r="AA817" s="413"/>
      <c r="AB817" s="413"/>
      <c r="AC817" s="413"/>
      <c r="AD817" s="413"/>
      <c r="AE817" s="413"/>
      <c r="AF817" s="413"/>
      <c r="AG817" s="413"/>
    </row>
    <row r="818" spans="1:33" ht="11.25" customHeight="1">
      <c r="A818" s="413"/>
      <c r="B818" s="413"/>
      <c r="C818" s="413"/>
      <c r="D818" s="413"/>
      <c r="E818" s="413"/>
      <c r="F818" s="413"/>
      <c r="G818" s="413"/>
      <c r="H818" s="413"/>
      <c r="I818" s="413"/>
      <c r="J818" s="413"/>
      <c r="K818" s="413"/>
      <c r="L818" s="413"/>
      <c r="M818" s="413"/>
      <c r="N818" s="413"/>
      <c r="O818" s="413"/>
      <c r="P818" s="413"/>
      <c r="Q818" s="413"/>
      <c r="R818" s="413"/>
      <c r="S818" s="413"/>
      <c r="T818" s="413"/>
      <c r="U818" s="413"/>
      <c r="V818" s="413"/>
      <c r="W818" s="413"/>
      <c r="X818" s="413"/>
      <c r="Y818" s="413"/>
      <c r="Z818" s="413"/>
      <c r="AA818" s="413"/>
      <c r="AB818" s="413"/>
      <c r="AC818" s="413"/>
      <c r="AD818" s="413"/>
      <c r="AE818" s="413"/>
      <c r="AF818" s="413"/>
      <c r="AG818" s="413"/>
    </row>
    <row r="819" spans="1:33" ht="11.25" customHeight="1">
      <c r="A819" s="413"/>
      <c r="B819" s="413"/>
      <c r="C819" s="413"/>
      <c r="D819" s="413"/>
      <c r="E819" s="413"/>
      <c r="F819" s="413"/>
      <c r="G819" s="413"/>
      <c r="H819" s="413"/>
      <c r="I819" s="413"/>
      <c r="J819" s="413"/>
      <c r="K819" s="413"/>
      <c r="L819" s="413"/>
      <c r="M819" s="413"/>
      <c r="N819" s="413"/>
      <c r="O819" s="413"/>
      <c r="P819" s="413"/>
      <c r="Q819" s="413"/>
      <c r="R819" s="413"/>
      <c r="S819" s="413"/>
      <c r="T819" s="413"/>
      <c r="U819" s="413"/>
      <c r="V819" s="413"/>
      <c r="W819" s="413"/>
      <c r="X819" s="413"/>
      <c r="Y819" s="413"/>
      <c r="Z819" s="413"/>
      <c r="AA819" s="413"/>
      <c r="AB819" s="413"/>
      <c r="AC819" s="413"/>
      <c r="AD819" s="413"/>
      <c r="AE819" s="413"/>
      <c r="AF819" s="413"/>
      <c r="AG819" s="413"/>
    </row>
    <row r="820" spans="1:33" ht="11.25" customHeight="1">
      <c r="A820" s="413"/>
      <c r="B820" s="413"/>
      <c r="C820" s="413"/>
      <c r="D820" s="413"/>
      <c r="E820" s="413"/>
      <c r="F820" s="413"/>
      <c r="G820" s="413"/>
      <c r="H820" s="413"/>
      <c r="I820" s="413"/>
      <c r="J820" s="413"/>
      <c r="K820" s="413"/>
      <c r="L820" s="413"/>
      <c r="M820" s="413"/>
      <c r="N820" s="413"/>
      <c r="O820" s="413"/>
      <c r="P820" s="413"/>
      <c r="Q820" s="413"/>
      <c r="R820" s="413"/>
      <c r="S820" s="413"/>
      <c r="T820" s="413"/>
      <c r="U820" s="413"/>
      <c r="V820" s="413"/>
      <c r="W820" s="413"/>
      <c r="X820" s="413"/>
      <c r="Y820" s="413"/>
      <c r="Z820" s="413"/>
      <c r="AA820" s="413"/>
      <c r="AB820" s="413"/>
      <c r="AC820" s="413"/>
      <c r="AD820" s="413"/>
      <c r="AE820" s="413"/>
      <c r="AF820" s="413"/>
      <c r="AG820" s="413"/>
    </row>
    <row r="821" spans="1:33" ht="11.25" customHeight="1">
      <c r="A821" s="413"/>
      <c r="B821" s="413"/>
      <c r="C821" s="413"/>
      <c r="D821" s="413"/>
      <c r="E821" s="413"/>
      <c r="F821" s="413"/>
      <c r="G821" s="413"/>
      <c r="H821" s="413"/>
      <c r="I821" s="413"/>
      <c r="J821" s="413"/>
      <c r="K821" s="413"/>
      <c r="L821" s="413"/>
      <c r="M821" s="413"/>
      <c r="N821" s="413"/>
      <c r="O821" s="413"/>
      <c r="P821" s="413"/>
      <c r="Q821" s="413"/>
      <c r="R821" s="413"/>
      <c r="S821" s="413"/>
      <c r="T821" s="413"/>
      <c r="U821" s="413"/>
      <c r="V821" s="413"/>
      <c r="W821" s="413"/>
      <c r="X821" s="413"/>
      <c r="Y821" s="413"/>
      <c r="Z821" s="413"/>
      <c r="AA821" s="413"/>
      <c r="AB821" s="413"/>
      <c r="AC821" s="413"/>
      <c r="AD821" s="413"/>
      <c r="AE821" s="413"/>
      <c r="AF821" s="413"/>
      <c r="AG821" s="413"/>
    </row>
    <row r="822" spans="1:33" ht="11.25" customHeight="1">
      <c r="A822" s="413"/>
      <c r="B822" s="413"/>
      <c r="C822" s="413"/>
      <c r="D822" s="413"/>
      <c r="E822" s="413"/>
      <c r="F822" s="413"/>
      <c r="G822" s="413"/>
      <c r="H822" s="413"/>
      <c r="I822" s="413"/>
      <c r="J822" s="413"/>
      <c r="K822" s="413"/>
      <c r="L822" s="413"/>
      <c r="M822" s="413"/>
      <c r="N822" s="413"/>
      <c r="O822" s="413"/>
      <c r="P822" s="413"/>
      <c r="Q822" s="413"/>
      <c r="R822" s="413"/>
      <c r="S822" s="413"/>
      <c r="T822" s="413"/>
      <c r="U822" s="413"/>
      <c r="V822" s="413"/>
      <c r="W822" s="413"/>
      <c r="X822" s="413"/>
      <c r="Y822" s="413"/>
      <c r="Z822" s="413"/>
      <c r="AA822" s="413"/>
      <c r="AB822" s="413"/>
      <c r="AC822" s="413"/>
      <c r="AD822" s="413"/>
      <c r="AE822" s="413"/>
      <c r="AF822" s="413"/>
      <c r="AG822" s="413"/>
    </row>
    <row r="823" spans="1:33" ht="11.25" customHeight="1">
      <c r="A823" s="413"/>
      <c r="B823" s="413"/>
      <c r="C823" s="413"/>
      <c r="D823" s="413"/>
      <c r="E823" s="413"/>
      <c r="F823" s="413"/>
      <c r="G823" s="413"/>
      <c r="H823" s="413"/>
      <c r="I823" s="413"/>
      <c r="J823" s="413"/>
      <c r="K823" s="413"/>
      <c r="L823" s="413"/>
      <c r="M823" s="413"/>
      <c r="N823" s="413"/>
      <c r="O823" s="413"/>
      <c r="P823" s="413"/>
      <c r="Q823" s="413"/>
      <c r="R823" s="413"/>
      <c r="S823" s="413"/>
      <c r="T823" s="413"/>
      <c r="U823" s="413"/>
      <c r="V823" s="413"/>
      <c r="W823" s="413"/>
      <c r="X823" s="413"/>
      <c r="Y823" s="413"/>
      <c r="Z823" s="413"/>
      <c r="AA823" s="413"/>
      <c r="AB823" s="413"/>
      <c r="AC823" s="413"/>
      <c r="AD823" s="413"/>
      <c r="AE823" s="413"/>
      <c r="AF823" s="413"/>
      <c r="AG823" s="413"/>
    </row>
    <row r="824" spans="1:33" ht="11.25" customHeight="1">
      <c r="A824" s="413"/>
      <c r="B824" s="413"/>
      <c r="C824" s="413"/>
      <c r="D824" s="413"/>
      <c r="E824" s="413"/>
      <c r="F824" s="413"/>
      <c r="G824" s="413"/>
      <c r="H824" s="413"/>
      <c r="I824" s="413"/>
      <c r="J824" s="413"/>
      <c r="K824" s="413"/>
      <c r="L824" s="413"/>
      <c r="M824" s="413"/>
      <c r="N824" s="413"/>
      <c r="O824" s="413"/>
      <c r="P824" s="413"/>
      <c r="Q824" s="413"/>
      <c r="R824" s="413"/>
      <c r="S824" s="413"/>
      <c r="T824" s="413"/>
      <c r="U824" s="413"/>
      <c r="V824" s="413"/>
      <c r="W824" s="413"/>
      <c r="X824" s="413"/>
      <c r="Y824" s="413"/>
      <c r="Z824" s="413"/>
      <c r="AA824" s="413"/>
      <c r="AB824" s="413"/>
      <c r="AC824" s="413"/>
      <c r="AD824" s="413"/>
      <c r="AE824" s="413"/>
      <c r="AF824" s="413"/>
      <c r="AG824" s="413"/>
    </row>
    <row r="825" spans="1:33" ht="11.25" customHeight="1">
      <c r="A825" s="413"/>
      <c r="B825" s="413"/>
      <c r="C825" s="413"/>
      <c r="D825" s="413"/>
      <c r="E825" s="413"/>
      <c r="F825" s="413"/>
      <c r="G825" s="413"/>
      <c r="H825" s="413"/>
      <c r="I825" s="413"/>
      <c r="J825" s="413"/>
      <c r="K825" s="413"/>
      <c r="L825" s="413"/>
      <c r="M825" s="413"/>
      <c r="N825" s="413"/>
      <c r="O825" s="413"/>
      <c r="P825" s="413"/>
      <c r="Q825" s="413"/>
      <c r="R825" s="413"/>
      <c r="S825" s="413"/>
      <c r="T825" s="413"/>
      <c r="U825" s="413"/>
      <c r="V825" s="413"/>
      <c r="W825" s="413"/>
      <c r="X825" s="413"/>
      <c r="Y825" s="413"/>
      <c r="Z825" s="413"/>
      <c r="AA825" s="413"/>
      <c r="AB825" s="413"/>
      <c r="AC825" s="413"/>
      <c r="AD825" s="413"/>
      <c r="AE825" s="413"/>
      <c r="AF825" s="413"/>
      <c r="AG825" s="413"/>
    </row>
    <row r="826" spans="1:33" ht="11.25" customHeight="1">
      <c r="A826" s="413"/>
      <c r="B826" s="413"/>
      <c r="C826" s="413"/>
      <c r="D826" s="413"/>
      <c r="E826" s="413"/>
      <c r="F826" s="413"/>
      <c r="G826" s="413"/>
      <c r="H826" s="413"/>
      <c r="I826" s="413"/>
      <c r="J826" s="413"/>
      <c r="K826" s="413"/>
      <c r="L826" s="413"/>
      <c r="M826" s="413"/>
      <c r="N826" s="413"/>
      <c r="O826" s="413"/>
      <c r="P826" s="413"/>
      <c r="Q826" s="413"/>
      <c r="R826" s="413"/>
      <c r="S826" s="413"/>
      <c r="T826" s="413"/>
      <c r="U826" s="413"/>
      <c r="V826" s="413"/>
      <c r="W826" s="413"/>
      <c r="X826" s="413"/>
      <c r="Y826" s="413"/>
      <c r="Z826" s="413"/>
      <c r="AA826" s="413"/>
      <c r="AB826" s="413"/>
      <c r="AC826" s="413"/>
      <c r="AD826" s="413"/>
      <c r="AE826" s="413"/>
      <c r="AF826" s="413"/>
      <c r="AG826" s="413"/>
    </row>
    <row r="827" spans="1:33" ht="11.25" customHeight="1">
      <c r="A827" s="413"/>
      <c r="B827" s="413"/>
      <c r="C827" s="413"/>
      <c r="D827" s="413"/>
      <c r="E827" s="413"/>
      <c r="F827" s="413"/>
      <c r="G827" s="413"/>
      <c r="H827" s="413"/>
      <c r="I827" s="413"/>
      <c r="J827" s="413"/>
      <c r="K827" s="413"/>
      <c r="L827" s="413"/>
      <c r="M827" s="413"/>
      <c r="N827" s="413"/>
      <c r="O827" s="413"/>
      <c r="P827" s="413"/>
      <c r="Q827" s="413"/>
      <c r="R827" s="413"/>
      <c r="S827" s="413"/>
      <c r="T827" s="413"/>
      <c r="U827" s="413"/>
      <c r="V827" s="413"/>
      <c r="W827" s="413"/>
      <c r="X827" s="413"/>
      <c r="Y827" s="413"/>
      <c r="Z827" s="413"/>
      <c r="AA827" s="413"/>
      <c r="AB827" s="413"/>
      <c r="AC827" s="413"/>
      <c r="AD827" s="413"/>
      <c r="AE827" s="413"/>
      <c r="AF827" s="413"/>
      <c r="AG827" s="413"/>
    </row>
    <row r="828" spans="1:33" ht="11.25" customHeight="1">
      <c r="A828" s="413"/>
      <c r="B828" s="413"/>
      <c r="C828" s="413"/>
      <c r="D828" s="413"/>
      <c r="E828" s="413"/>
      <c r="F828" s="413"/>
      <c r="G828" s="413"/>
      <c r="H828" s="413"/>
      <c r="I828" s="413"/>
      <c r="J828" s="413"/>
      <c r="K828" s="413"/>
      <c r="L828" s="413"/>
      <c r="M828" s="413"/>
      <c r="N828" s="413"/>
      <c r="O828" s="413"/>
      <c r="P828" s="413"/>
      <c r="Q828" s="413"/>
      <c r="R828" s="413"/>
      <c r="S828" s="413"/>
      <c r="T828" s="413"/>
      <c r="U828" s="413"/>
      <c r="V828" s="413"/>
      <c r="W828" s="413"/>
      <c r="X828" s="413"/>
      <c r="Y828" s="413"/>
      <c r="Z828" s="413"/>
      <c r="AA828" s="413"/>
      <c r="AB828" s="413"/>
      <c r="AC828" s="413"/>
      <c r="AD828" s="413"/>
      <c r="AE828" s="413"/>
      <c r="AF828" s="413"/>
      <c r="AG828" s="413"/>
    </row>
    <row r="829" spans="1:33" ht="11.25" customHeight="1">
      <c r="A829" s="413"/>
      <c r="B829" s="413"/>
      <c r="C829" s="413"/>
      <c r="D829" s="413"/>
      <c r="E829" s="413"/>
      <c r="F829" s="413"/>
      <c r="G829" s="413"/>
      <c r="H829" s="413"/>
      <c r="I829" s="413"/>
      <c r="J829" s="413"/>
      <c r="K829" s="413"/>
      <c r="L829" s="413"/>
      <c r="M829" s="413"/>
      <c r="N829" s="413"/>
      <c r="O829" s="413"/>
      <c r="P829" s="413"/>
      <c r="Q829" s="413"/>
      <c r="R829" s="413"/>
      <c r="S829" s="413"/>
      <c r="T829" s="413"/>
      <c r="U829" s="413"/>
      <c r="V829" s="413"/>
      <c r="W829" s="413"/>
      <c r="X829" s="413"/>
      <c r="Y829" s="413"/>
      <c r="Z829" s="413"/>
      <c r="AA829" s="413"/>
      <c r="AB829" s="413"/>
      <c r="AC829" s="413"/>
      <c r="AD829" s="413"/>
      <c r="AE829" s="413"/>
      <c r="AF829" s="413"/>
      <c r="AG829" s="413"/>
    </row>
    <row r="830" spans="1:33" ht="11.25" customHeight="1">
      <c r="A830" s="413"/>
      <c r="B830" s="413"/>
      <c r="C830" s="413"/>
      <c r="D830" s="413"/>
      <c r="E830" s="413"/>
      <c r="F830" s="413"/>
      <c r="G830" s="413"/>
      <c r="H830" s="413"/>
      <c r="I830" s="413"/>
      <c r="J830" s="413"/>
      <c r="K830" s="413"/>
      <c r="L830" s="413"/>
      <c r="M830" s="413"/>
      <c r="N830" s="413"/>
      <c r="O830" s="413"/>
      <c r="P830" s="413"/>
      <c r="Q830" s="413"/>
      <c r="R830" s="413"/>
      <c r="S830" s="413"/>
      <c r="T830" s="413"/>
      <c r="U830" s="413"/>
      <c r="V830" s="413"/>
      <c r="W830" s="413"/>
      <c r="X830" s="413"/>
      <c r="Y830" s="413"/>
      <c r="Z830" s="413"/>
      <c r="AA830" s="413"/>
      <c r="AB830" s="413"/>
      <c r="AC830" s="413"/>
      <c r="AD830" s="413"/>
      <c r="AE830" s="413"/>
      <c r="AF830" s="413"/>
      <c r="AG830" s="413"/>
    </row>
    <row r="831" spans="1:33" ht="11.25" customHeight="1">
      <c r="A831" s="413"/>
      <c r="B831" s="413"/>
      <c r="C831" s="413"/>
      <c r="D831" s="413"/>
      <c r="E831" s="413"/>
      <c r="F831" s="413"/>
      <c r="G831" s="413"/>
      <c r="H831" s="413"/>
      <c r="I831" s="413"/>
      <c r="J831" s="413"/>
      <c r="K831" s="413"/>
      <c r="L831" s="413"/>
      <c r="M831" s="413"/>
      <c r="N831" s="413"/>
      <c r="O831" s="413"/>
      <c r="P831" s="413"/>
      <c r="Q831" s="413"/>
      <c r="R831" s="413"/>
      <c r="S831" s="413"/>
      <c r="T831" s="413"/>
      <c r="U831" s="413"/>
      <c r="V831" s="413"/>
      <c r="W831" s="413"/>
      <c r="X831" s="413"/>
      <c r="Y831" s="413"/>
      <c r="Z831" s="413"/>
      <c r="AA831" s="413"/>
      <c r="AB831" s="413"/>
      <c r="AC831" s="413"/>
      <c r="AD831" s="413"/>
      <c r="AE831" s="413"/>
      <c r="AF831" s="413"/>
      <c r="AG831" s="413"/>
    </row>
    <row r="832" spans="1:33" ht="11.25" customHeight="1">
      <c r="A832" s="413"/>
      <c r="B832" s="413"/>
      <c r="C832" s="413"/>
      <c r="D832" s="413"/>
      <c r="E832" s="413"/>
      <c r="F832" s="413"/>
      <c r="G832" s="413"/>
      <c r="H832" s="413"/>
      <c r="I832" s="413"/>
      <c r="J832" s="413"/>
      <c r="K832" s="413"/>
      <c r="L832" s="413"/>
      <c r="M832" s="413"/>
      <c r="N832" s="413"/>
      <c r="O832" s="413"/>
      <c r="P832" s="413"/>
      <c r="Q832" s="413"/>
      <c r="R832" s="413"/>
      <c r="S832" s="413"/>
      <c r="T832" s="413"/>
      <c r="U832" s="413"/>
      <c r="V832" s="413"/>
      <c r="W832" s="413"/>
      <c r="X832" s="413"/>
      <c r="Y832" s="413"/>
      <c r="Z832" s="413"/>
      <c r="AA832" s="413"/>
      <c r="AB832" s="413"/>
      <c r="AC832" s="413"/>
      <c r="AD832" s="413"/>
      <c r="AE832" s="413"/>
      <c r="AF832" s="413"/>
      <c r="AG832" s="413"/>
    </row>
    <row r="833" spans="1:33" ht="11.25" customHeight="1">
      <c r="A833" s="413"/>
      <c r="B833" s="413"/>
      <c r="C833" s="413"/>
      <c r="D833" s="413"/>
      <c r="E833" s="413"/>
      <c r="F833" s="413"/>
      <c r="G833" s="413"/>
      <c r="H833" s="413"/>
      <c r="I833" s="413"/>
      <c r="J833" s="413"/>
      <c r="K833" s="413"/>
      <c r="L833" s="413"/>
      <c r="M833" s="413"/>
      <c r="N833" s="413"/>
      <c r="O833" s="413"/>
      <c r="P833" s="413"/>
      <c r="Q833" s="413"/>
      <c r="R833" s="413"/>
      <c r="S833" s="413"/>
      <c r="T833" s="413"/>
      <c r="U833" s="413"/>
      <c r="V833" s="413"/>
      <c r="W833" s="413"/>
      <c r="X833" s="413"/>
      <c r="Y833" s="413"/>
      <c r="Z833" s="413"/>
      <c r="AA833" s="413"/>
      <c r="AB833" s="413"/>
      <c r="AC833" s="413"/>
      <c r="AD833" s="413"/>
      <c r="AE833" s="413"/>
      <c r="AF833" s="413"/>
      <c r="AG833" s="413"/>
    </row>
    <row r="834" spans="1:33" ht="11.25" customHeight="1">
      <c r="A834" s="413"/>
      <c r="B834" s="413"/>
      <c r="C834" s="413"/>
      <c r="D834" s="413"/>
      <c r="E834" s="413"/>
      <c r="F834" s="413"/>
      <c r="G834" s="413"/>
      <c r="H834" s="413"/>
      <c r="I834" s="413"/>
      <c r="J834" s="413"/>
      <c r="K834" s="413"/>
      <c r="L834" s="413"/>
      <c r="M834" s="413"/>
      <c r="N834" s="413"/>
      <c r="O834" s="413"/>
      <c r="P834" s="413"/>
      <c r="Q834" s="413"/>
      <c r="R834" s="413"/>
      <c r="S834" s="413"/>
      <c r="T834" s="413"/>
      <c r="U834" s="413"/>
      <c r="V834" s="413"/>
      <c r="W834" s="413"/>
      <c r="X834" s="413"/>
      <c r="Y834" s="413"/>
      <c r="Z834" s="413"/>
      <c r="AA834" s="413"/>
      <c r="AB834" s="413"/>
      <c r="AC834" s="413"/>
      <c r="AD834" s="413"/>
      <c r="AE834" s="413"/>
      <c r="AF834" s="413"/>
      <c r="AG834" s="413"/>
    </row>
    <row r="835" spans="1:33" ht="11.25" customHeight="1">
      <c r="A835" s="413"/>
      <c r="B835" s="413"/>
      <c r="C835" s="413"/>
      <c r="D835" s="413"/>
      <c r="E835" s="413"/>
      <c r="F835" s="413"/>
      <c r="G835" s="413"/>
      <c r="H835" s="413"/>
      <c r="I835" s="413"/>
      <c r="J835" s="413"/>
      <c r="K835" s="413"/>
      <c r="L835" s="413"/>
      <c r="M835" s="413"/>
      <c r="N835" s="413"/>
      <c r="O835" s="413"/>
      <c r="P835" s="413"/>
      <c r="Q835" s="413"/>
      <c r="R835" s="413"/>
      <c r="S835" s="413"/>
      <c r="T835" s="413"/>
      <c r="U835" s="413"/>
      <c r="V835" s="413"/>
      <c r="W835" s="413"/>
      <c r="X835" s="413"/>
      <c r="Y835" s="413"/>
      <c r="Z835" s="413"/>
      <c r="AA835" s="413"/>
      <c r="AB835" s="413"/>
      <c r="AC835" s="413"/>
      <c r="AD835" s="413"/>
      <c r="AE835" s="413"/>
      <c r="AF835" s="413"/>
      <c r="AG835" s="413"/>
    </row>
    <row r="836" spans="1:33" ht="11.25" customHeight="1">
      <c r="A836" s="413"/>
      <c r="B836" s="413"/>
      <c r="C836" s="413"/>
      <c r="D836" s="413"/>
      <c r="E836" s="413"/>
      <c r="F836" s="413"/>
      <c r="G836" s="413"/>
      <c r="H836" s="413"/>
      <c r="I836" s="413"/>
      <c r="J836" s="413"/>
      <c r="K836" s="413"/>
      <c r="L836" s="413"/>
      <c r="M836" s="413"/>
      <c r="N836" s="413"/>
      <c r="O836" s="413"/>
      <c r="P836" s="413"/>
      <c r="Q836" s="413"/>
      <c r="R836" s="413"/>
      <c r="S836" s="413"/>
      <c r="T836" s="413"/>
      <c r="U836" s="413"/>
      <c r="V836" s="413"/>
      <c r="W836" s="413"/>
      <c r="X836" s="413"/>
      <c r="Y836" s="413"/>
      <c r="Z836" s="413"/>
      <c r="AA836" s="413"/>
      <c r="AB836" s="413"/>
      <c r="AC836" s="413"/>
      <c r="AD836" s="413"/>
      <c r="AE836" s="413"/>
      <c r="AF836" s="413"/>
      <c r="AG836" s="413"/>
    </row>
    <row r="837" spans="1:33" ht="11.25" customHeight="1">
      <c r="A837" s="413"/>
      <c r="B837" s="413"/>
      <c r="C837" s="413"/>
      <c r="D837" s="413"/>
      <c r="E837" s="413"/>
      <c r="F837" s="413"/>
      <c r="G837" s="413"/>
      <c r="H837" s="413"/>
      <c r="I837" s="413"/>
      <c r="J837" s="413"/>
      <c r="K837" s="413"/>
      <c r="L837" s="413"/>
      <c r="M837" s="413"/>
      <c r="N837" s="413"/>
      <c r="O837" s="413"/>
      <c r="P837" s="413"/>
      <c r="Q837" s="413"/>
      <c r="R837" s="413"/>
      <c r="S837" s="413"/>
      <c r="T837" s="413"/>
      <c r="U837" s="413"/>
      <c r="V837" s="413"/>
      <c r="W837" s="413"/>
      <c r="X837" s="413"/>
      <c r="Y837" s="413"/>
      <c r="Z837" s="413"/>
      <c r="AA837" s="413"/>
      <c r="AB837" s="413"/>
      <c r="AC837" s="413"/>
      <c r="AD837" s="413"/>
      <c r="AE837" s="413"/>
      <c r="AF837" s="413"/>
      <c r="AG837" s="413"/>
    </row>
    <row r="838" spans="1:33" ht="11.25" customHeight="1">
      <c r="A838" s="413"/>
      <c r="B838" s="413"/>
      <c r="C838" s="413"/>
      <c r="D838" s="413"/>
      <c r="E838" s="413"/>
      <c r="F838" s="413"/>
      <c r="G838" s="413"/>
      <c r="H838" s="413"/>
      <c r="I838" s="413"/>
      <c r="J838" s="413"/>
      <c r="K838" s="413"/>
      <c r="L838" s="413"/>
      <c r="M838" s="413"/>
      <c r="N838" s="413"/>
      <c r="O838" s="413"/>
      <c r="P838" s="413"/>
      <c r="Q838" s="413"/>
      <c r="R838" s="413"/>
      <c r="S838" s="413"/>
      <c r="T838" s="413"/>
      <c r="U838" s="413"/>
      <c r="V838" s="413"/>
      <c r="W838" s="413"/>
      <c r="X838" s="413"/>
      <c r="Y838" s="413"/>
      <c r="Z838" s="413"/>
      <c r="AA838" s="413"/>
      <c r="AB838" s="413"/>
      <c r="AC838" s="413"/>
      <c r="AD838" s="413"/>
      <c r="AE838" s="413"/>
      <c r="AF838" s="413"/>
      <c r="AG838" s="413"/>
    </row>
    <row r="839" spans="1:33" ht="11.25" customHeight="1">
      <c r="A839" s="413"/>
      <c r="B839" s="413"/>
      <c r="C839" s="413"/>
      <c r="D839" s="413"/>
      <c r="E839" s="413"/>
      <c r="F839" s="413"/>
      <c r="G839" s="413"/>
      <c r="H839" s="413"/>
      <c r="I839" s="413"/>
      <c r="J839" s="413"/>
      <c r="K839" s="413"/>
      <c r="L839" s="413"/>
      <c r="M839" s="413"/>
      <c r="N839" s="413"/>
      <c r="O839" s="413"/>
      <c r="P839" s="413"/>
      <c r="Q839" s="413"/>
      <c r="R839" s="413"/>
      <c r="S839" s="413"/>
      <c r="T839" s="413"/>
      <c r="U839" s="413"/>
      <c r="V839" s="413"/>
      <c r="W839" s="413"/>
      <c r="X839" s="413"/>
      <c r="Y839" s="413"/>
      <c r="Z839" s="413"/>
      <c r="AA839" s="413"/>
      <c r="AB839" s="413"/>
      <c r="AC839" s="413"/>
      <c r="AD839" s="413"/>
      <c r="AE839" s="413"/>
      <c r="AF839" s="413"/>
      <c r="AG839" s="413"/>
    </row>
    <row r="840" spans="1:33" ht="11.25" customHeight="1">
      <c r="A840" s="413"/>
      <c r="B840" s="413"/>
      <c r="C840" s="413"/>
      <c r="D840" s="413"/>
      <c r="E840" s="413"/>
      <c r="F840" s="413"/>
      <c r="G840" s="413"/>
      <c r="H840" s="413"/>
      <c r="I840" s="413"/>
      <c r="J840" s="413"/>
      <c r="K840" s="413"/>
      <c r="L840" s="413"/>
      <c r="M840" s="413"/>
      <c r="N840" s="413"/>
      <c r="O840" s="413"/>
      <c r="P840" s="413"/>
      <c r="Q840" s="413"/>
      <c r="R840" s="413"/>
      <c r="S840" s="413"/>
      <c r="T840" s="413"/>
      <c r="U840" s="413"/>
      <c r="V840" s="413"/>
      <c r="W840" s="413"/>
      <c r="X840" s="413"/>
      <c r="Y840" s="413"/>
      <c r="Z840" s="413"/>
      <c r="AA840" s="413"/>
      <c r="AB840" s="413"/>
      <c r="AC840" s="413"/>
      <c r="AD840" s="413"/>
      <c r="AE840" s="413"/>
      <c r="AF840" s="413"/>
      <c r="AG840" s="413"/>
    </row>
    <row r="841" spans="1:33" ht="11.25" customHeight="1">
      <c r="A841" s="413"/>
      <c r="B841" s="413"/>
      <c r="C841" s="413"/>
      <c r="D841" s="413"/>
      <c r="E841" s="413"/>
      <c r="F841" s="413"/>
      <c r="G841" s="413"/>
      <c r="H841" s="413"/>
      <c r="I841" s="413"/>
      <c r="J841" s="413"/>
      <c r="K841" s="413"/>
      <c r="L841" s="413"/>
      <c r="M841" s="413"/>
      <c r="N841" s="413"/>
      <c r="O841" s="413"/>
      <c r="P841" s="413"/>
      <c r="Q841" s="413"/>
      <c r="R841" s="413"/>
      <c r="S841" s="413"/>
      <c r="T841" s="413"/>
      <c r="U841" s="413"/>
      <c r="V841" s="413"/>
      <c r="W841" s="413"/>
      <c r="X841" s="413"/>
      <c r="Y841" s="413"/>
      <c r="Z841" s="413"/>
      <c r="AA841" s="413"/>
      <c r="AB841" s="413"/>
      <c r="AC841" s="413"/>
      <c r="AD841" s="413"/>
      <c r="AE841" s="413"/>
      <c r="AF841" s="413"/>
      <c r="AG841" s="413"/>
    </row>
    <row r="842" spans="1:33" ht="11.25" customHeight="1">
      <c r="A842" s="413"/>
      <c r="B842" s="413"/>
      <c r="C842" s="413"/>
      <c r="D842" s="413"/>
      <c r="E842" s="413"/>
      <c r="F842" s="413"/>
      <c r="G842" s="413"/>
      <c r="H842" s="413"/>
      <c r="I842" s="413"/>
      <c r="J842" s="413"/>
      <c r="K842" s="413"/>
      <c r="L842" s="413"/>
      <c r="M842" s="413"/>
      <c r="N842" s="413"/>
      <c r="O842" s="413"/>
      <c r="P842" s="413"/>
      <c r="Q842" s="413"/>
      <c r="R842" s="413"/>
      <c r="S842" s="413"/>
      <c r="T842" s="413"/>
      <c r="U842" s="413"/>
      <c r="V842" s="413"/>
      <c r="W842" s="413"/>
      <c r="X842" s="413"/>
      <c r="Y842" s="413"/>
      <c r="Z842" s="413"/>
      <c r="AA842" s="413"/>
      <c r="AB842" s="413"/>
      <c r="AC842" s="413"/>
      <c r="AD842" s="413"/>
      <c r="AE842" s="413"/>
      <c r="AF842" s="413"/>
      <c r="AG842" s="413"/>
    </row>
    <row r="843" spans="1:33" ht="11.25" customHeight="1">
      <c r="A843" s="413"/>
      <c r="B843" s="413"/>
      <c r="C843" s="413"/>
      <c r="D843" s="413"/>
      <c r="E843" s="413"/>
      <c r="F843" s="413"/>
      <c r="G843" s="413"/>
      <c r="H843" s="413"/>
      <c r="I843" s="413"/>
      <c r="J843" s="413"/>
      <c r="K843" s="413"/>
      <c r="L843" s="413"/>
      <c r="M843" s="413"/>
      <c r="N843" s="413"/>
      <c r="O843" s="413"/>
      <c r="P843" s="413"/>
      <c r="Q843" s="413"/>
      <c r="R843" s="413"/>
      <c r="S843" s="413"/>
      <c r="T843" s="413"/>
      <c r="U843" s="413"/>
      <c r="V843" s="413"/>
      <c r="W843" s="413"/>
      <c r="X843" s="413"/>
      <c r="Y843" s="413"/>
      <c r="Z843" s="413"/>
      <c r="AA843" s="413"/>
      <c r="AB843" s="413"/>
      <c r="AC843" s="413"/>
      <c r="AD843" s="413"/>
      <c r="AE843" s="413"/>
      <c r="AF843" s="413"/>
      <c r="AG843" s="413"/>
    </row>
    <row r="844" spans="1:33" ht="11.25" customHeight="1">
      <c r="A844" s="413"/>
      <c r="B844" s="413"/>
      <c r="C844" s="413"/>
      <c r="D844" s="413"/>
      <c r="E844" s="413"/>
      <c r="F844" s="413"/>
      <c r="G844" s="413"/>
      <c r="H844" s="413"/>
      <c r="I844" s="413"/>
      <c r="J844" s="413"/>
      <c r="K844" s="413"/>
      <c r="L844" s="413"/>
      <c r="M844" s="413"/>
      <c r="N844" s="413"/>
      <c r="O844" s="413"/>
      <c r="P844" s="413"/>
      <c r="Q844" s="413"/>
      <c r="R844" s="413"/>
      <c r="S844" s="413"/>
      <c r="T844" s="413"/>
      <c r="U844" s="413"/>
      <c r="V844" s="413"/>
      <c r="W844" s="413"/>
      <c r="X844" s="413"/>
      <c r="Y844" s="413"/>
      <c r="Z844" s="413"/>
      <c r="AA844" s="413"/>
      <c r="AB844" s="413"/>
      <c r="AC844" s="413"/>
      <c r="AD844" s="413"/>
      <c r="AE844" s="413"/>
      <c r="AF844" s="413"/>
      <c r="AG844" s="413"/>
    </row>
    <row r="845" spans="1:33" ht="11.25" customHeight="1">
      <c r="A845" s="413"/>
      <c r="B845" s="413"/>
      <c r="C845" s="413"/>
      <c r="D845" s="413"/>
      <c r="E845" s="413"/>
      <c r="F845" s="413"/>
      <c r="G845" s="413"/>
      <c r="H845" s="413"/>
      <c r="I845" s="413"/>
      <c r="J845" s="413"/>
      <c r="K845" s="413"/>
      <c r="L845" s="413"/>
      <c r="M845" s="413"/>
      <c r="N845" s="413"/>
      <c r="O845" s="413"/>
      <c r="P845" s="413"/>
      <c r="Q845" s="413"/>
      <c r="R845" s="413"/>
      <c r="S845" s="413"/>
      <c r="T845" s="413"/>
      <c r="U845" s="413"/>
      <c r="V845" s="413"/>
      <c r="W845" s="413"/>
      <c r="X845" s="413"/>
      <c r="Y845" s="413"/>
      <c r="Z845" s="413"/>
      <c r="AA845" s="413"/>
      <c r="AB845" s="413"/>
      <c r="AC845" s="413"/>
      <c r="AD845" s="413"/>
      <c r="AE845" s="413"/>
      <c r="AF845" s="413"/>
      <c r="AG845" s="413"/>
    </row>
    <row r="846" spans="1:33" ht="11.25" customHeight="1">
      <c r="A846" s="413"/>
      <c r="B846" s="413"/>
      <c r="C846" s="413"/>
      <c r="D846" s="413"/>
      <c r="E846" s="413"/>
      <c r="F846" s="413"/>
      <c r="G846" s="413"/>
      <c r="H846" s="413"/>
      <c r="I846" s="413"/>
      <c r="J846" s="413"/>
      <c r="K846" s="413"/>
      <c r="L846" s="413"/>
      <c r="M846" s="413"/>
      <c r="N846" s="413"/>
      <c r="O846" s="413"/>
      <c r="P846" s="413"/>
      <c r="Q846" s="413"/>
      <c r="R846" s="413"/>
      <c r="S846" s="413"/>
      <c r="T846" s="413"/>
      <c r="U846" s="413"/>
      <c r="V846" s="413"/>
      <c r="W846" s="413"/>
      <c r="X846" s="413"/>
      <c r="Y846" s="413"/>
      <c r="Z846" s="413"/>
      <c r="AA846" s="413"/>
      <c r="AB846" s="413"/>
      <c r="AC846" s="413"/>
      <c r="AD846" s="413"/>
      <c r="AE846" s="413"/>
      <c r="AF846" s="413"/>
      <c r="AG846" s="413"/>
    </row>
    <row r="847" spans="1:33" ht="11.25" customHeight="1">
      <c r="A847" s="413"/>
      <c r="B847" s="413"/>
      <c r="C847" s="413"/>
      <c r="D847" s="413"/>
      <c r="E847" s="413"/>
      <c r="F847" s="413"/>
      <c r="G847" s="413"/>
      <c r="H847" s="413"/>
      <c r="I847" s="413"/>
      <c r="J847" s="413"/>
      <c r="K847" s="413"/>
      <c r="L847" s="413"/>
      <c r="M847" s="413"/>
      <c r="N847" s="413"/>
      <c r="O847" s="413"/>
      <c r="P847" s="413"/>
      <c r="Q847" s="413"/>
      <c r="R847" s="413"/>
      <c r="S847" s="413"/>
      <c r="T847" s="413"/>
      <c r="U847" s="413"/>
      <c r="V847" s="413"/>
      <c r="W847" s="413"/>
      <c r="X847" s="413"/>
      <c r="Y847" s="413"/>
      <c r="Z847" s="413"/>
      <c r="AA847" s="413"/>
      <c r="AB847" s="413"/>
      <c r="AC847" s="413"/>
      <c r="AD847" s="413"/>
      <c r="AE847" s="413"/>
      <c r="AF847" s="413"/>
      <c r="AG847" s="413"/>
    </row>
    <row r="848" spans="1:33" ht="11.25" customHeight="1">
      <c r="A848" s="413"/>
      <c r="B848" s="413"/>
      <c r="C848" s="413"/>
      <c r="D848" s="413"/>
      <c r="E848" s="413"/>
      <c r="F848" s="413"/>
      <c r="G848" s="413"/>
      <c r="H848" s="413"/>
      <c r="I848" s="413"/>
      <c r="J848" s="413"/>
      <c r="K848" s="413"/>
      <c r="L848" s="413"/>
      <c r="M848" s="413"/>
      <c r="N848" s="413"/>
      <c r="O848" s="413"/>
      <c r="P848" s="413"/>
      <c r="Q848" s="413"/>
      <c r="R848" s="413"/>
      <c r="S848" s="413"/>
      <c r="T848" s="413"/>
      <c r="U848" s="413"/>
      <c r="V848" s="413"/>
      <c r="W848" s="413"/>
      <c r="X848" s="413"/>
      <c r="Y848" s="413"/>
      <c r="Z848" s="413"/>
      <c r="AA848" s="413"/>
      <c r="AB848" s="413"/>
      <c r="AC848" s="413"/>
      <c r="AD848" s="413"/>
      <c r="AE848" s="413"/>
      <c r="AF848" s="413"/>
      <c r="AG848" s="413"/>
    </row>
    <row r="849" spans="1:33" ht="11.25" customHeight="1">
      <c r="A849" s="413"/>
      <c r="B849" s="413"/>
      <c r="C849" s="413"/>
      <c r="D849" s="413"/>
      <c r="E849" s="413"/>
      <c r="F849" s="413"/>
      <c r="G849" s="413"/>
      <c r="H849" s="413"/>
      <c r="I849" s="413"/>
      <c r="J849" s="413"/>
      <c r="K849" s="413"/>
      <c r="L849" s="413"/>
      <c r="M849" s="413"/>
      <c r="N849" s="413"/>
      <c r="O849" s="413"/>
      <c r="P849" s="413"/>
      <c r="Q849" s="413"/>
      <c r="R849" s="413"/>
      <c r="S849" s="413"/>
      <c r="T849" s="413"/>
      <c r="U849" s="413"/>
      <c r="V849" s="413"/>
      <c r="W849" s="413"/>
      <c r="X849" s="413"/>
      <c r="Y849" s="413"/>
      <c r="Z849" s="413"/>
      <c r="AA849" s="413"/>
      <c r="AB849" s="413"/>
      <c r="AC849" s="413"/>
      <c r="AD849" s="413"/>
      <c r="AE849" s="413"/>
      <c r="AF849" s="413"/>
      <c r="AG849" s="413"/>
    </row>
    <row r="850" spans="1:33" ht="11.25" customHeight="1">
      <c r="A850" s="413"/>
      <c r="B850" s="413"/>
      <c r="C850" s="413"/>
      <c r="D850" s="413"/>
      <c r="E850" s="413"/>
      <c r="F850" s="413"/>
      <c r="G850" s="413"/>
      <c r="H850" s="413"/>
      <c r="I850" s="413"/>
      <c r="J850" s="413"/>
      <c r="K850" s="413"/>
      <c r="L850" s="413"/>
      <c r="M850" s="413"/>
      <c r="N850" s="413"/>
      <c r="O850" s="413"/>
      <c r="P850" s="413"/>
      <c r="Q850" s="413"/>
      <c r="R850" s="413"/>
      <c r="S850" s="413"/>
      <c r="T850" s="413"/>
      <c r="U850" s="413"/>
      <c r="V850" s="413"/>
      <c r="W850" s="413"/>
      <c r="X850" s="413"/>
      <c r="Y850" s="413"/>
      <c r="Z850" s="413"/>
      <c r="AA850" s="413"/>
      <c r="AB850" s="413"/>
      <c r="AC850" s="413"/>
      <c r="AD850" s="413"/>
      <c r="AE850" s="413"/>
      <c r="AF850" s="413"/>
      <c r="AG850" s="413"/>
    </row>
    <row r="851" spans="1:33" ht="11.25" customHeight="1">
      <c r="A851" s="413"/>
      <c r="B851" s="413"/>
      <c r="C851" s="413"/>
      <c r="D851" s="413"/>
      <c r="E851" s="413"/>
      <c r="F851" s="413"/>
      <c r="G851" s="413"/>
      <c r="H851" s="413"/>
      <c r="I851" s="413"/>
      <c r="J851" s="413"/>
      <c r="K851" s="413"/>
      <c r="L851" s="413"/>
      <c r="M851" s="413"/>
      <c r="N851" s="413"/>
      <c r="O851" s="413"/>
      <c r="P851" s="413"/>
      <c r="Q851" s="413"/>
      <c r="R851" s="413"/>
      <c r="S851" s="413"/>
      <c r="T851" s="413"/>
      <c r="U851" s="413"/>
      <c r="V851" s="413"/>
      <c r="W851" s="413"/>
      <c r="X851" s="413"/>
      <c r="Y851" s="413"/>
      <c r="Z851" s="413"/>
      <c r="AA851" s="413"/>
      <c r="AB851" s="413"/>
      <c r="AC851" s="413"/>
      <c r="AD851" s="413"/>
      <c r="AE851" s="413"/>
      <c r="AF851" s="413"/>
      <c r="AG851" s="413"/>
    </row>
    <row r="852" spans="1:33" ht="11.25" customHeight="1">
      <c r="A852" s="413"/>
      <c r="B852" s="413"/>
      <c r="C852" s="413"/>
      <c r="D852" s="413"/>
      <c r="E852" s="413"/>
      <c r="F852" s="413"/>
      <c r="G852" s="413"/>
      <c r="H852" s="413"/>
      <c r="I852" s="413"/>
      <c r="J852" s="413"/>
      <c r="K852" s="413"/>
      <c r="L852" s="413"/>
      <c r="M852" s="413"/>
      <c r="N852" s="413"/>
      <c r="O852" s="413"/>
      <c r="P852" s="413"/>
      <c r="Q852" s="413"/>
      <c r="R852" s="413"/>
      <c r="S852" s="413"/>
      <c r="T852" s="413"/>
      <c r="U852" s="413"/>
      <c r="V852" s="413"/>
      <c r="W852" s="413"/>
      <c r="X852" s="413"/>
      <c r="Y852" s="413"/>
      <c r="Z852" s="413"/>
      <c r="AA852" s="413"/>
      <c r="AB852" s="413"/>
      <c r="AC852" s="413"/>
      <c r="AD852" s="413"/>
      <c r="AE852" s="413"/>
      <c r="AF852" s="413"/>
      <c r="AG852" s="413"/>
    </row>
    <row r="853" spans="1:33" ht="11.25" customHeight="1">
      <c r="A853" s="413"/>
      <c r="B853" s="413"/>
      <c r="C853" s="413"/>
      <c r="D853" s="413"/>
      <c r="E853" s="413"/>
      <c r="F853" s="413"/>
      <c r="G853" s="413"/>
      <c r="H853" s="413"/>
      <c r="I853" s="413"/>
      <c r="J853" s="413"/>
      <c r="K853" s="413"/>
      <c r="L853" s="413"/>
      <c r="M853" s="413"/>
      <c r="N853" s="413"/>
      <c r="O853" s="413"/>
      <c r="P853" s="413"/>
      <c r="Q853" s="413"/>
      <c r="R853" s="413"/>
      <c r="S853" s="413"/>
      <c r="T853" s="413"/>
      <c r="U853" s="413"/>
      <c r="V853" s="413"/>
      <c r="W853" s="413"/>
      <c r="X853" s="413"/>
      <c r="Y853" s="413"/>
      <c r="Z853" s="413"/>
      <c r="AA853" s="413"/>
      <c r="AB853" s="413"/>
      <c r="AC853" s="413"/>
      <c r="AD853" s="413"/>
      <c r="AE853" s="413"/>
      <c r="AF853" s="413"/>
      <c r="AG853" s="413"/>
    </row>
    <row r="854" spans="1:33" ht="11.25" customHeight="1">
      <c r="A854" s="413"/>
      <c r="B854" s="413"/>
      <c r="C854" s="413"/>
      <c r="D854" s="413"/>
      <c r="E854" s="413"/>
      <c r="F854" s="413"/>
      <c r="G854" s="413"/>
      <c r="H854" s="413"/>
      <c r="I854" s="413"/>
      <c r="J854" s="413"/>
      <c r="K854" s="413"/>
      <c r="L854" s="413"/>
      <c r="M854" s="413"/>
      <c r="N854" s="413"/>
      <c r="O854" s="413"/>
      <c r="P854" s="413"/>
      <c r="Q854" s="413"/>
      <c r="R854" s="413"/>
      <c r="S854" s="413"/>
      <c r="T854" s="413"/>
      <c r="U854" s="413"/>
      <c r="V854" s="413"/>
      <c r="W854" s="413"/>
      <c r="X854" s="413"/>
      <c r="Y854" s="413"/>
      <c r="Z854" s="413"/>
      <c r="AA854" s="413"/>
      <c r="AB854" s="413"/>
      <c r="AC854" s="413"/>
      <c r="AD854" s="413"/>
      <c r="AE854" s="413"/>
      <c r="AF854" s="413"/>
      <c r="AG854" s="413"/>
    </row>
    <row r="855" spans="1:33" ht="11.25" customHeight="1">
      <c r="A855" s="413"/>
      <c r="B855" s="413"/>
      <c r="C855" s="413"/>
      <c r="D855" s="413"/>
      <c r="E855" s="413"/>
      <c r="F855" s="413"/>
      <c r="G855" s="413"/>
      <c r="H855" s="413"/>
      <c r="I855" s="413"/>
      <c r="J855" s="413"/>
      <c r="K855" s="413"/>
      <c r="L855" s="413"/>
      <c r="M855" s="413"/>
      <c r="N855" s="413"/>
      <c r="O855" s="413"/>
      <c r="P855" s="413"/>
      <c r="Q855" s="413"/>
      <c r="R855" s="413"/>
      <c r="S855" s="413"/>
      <c r="T855" s="413"/>
      <c r="U855" s="413"/>
      <c r="V855" s="413"/>
      <c r="W855" s="413"/>
      <c r="X855" s="413"/>
      <c r="Y855" s="413"/>
      <c r="Z855" s="413"/>
      <c r="AA855" s="413"/>
      <c r="AB855" s="413"/>
      <c r="AC855" s="413"/>
      <c r="AD855" s="413"/>
      <c r="AE855" s="413"/>
      <c r="AF855" s="413"/>
      <c r="AG855" s="413"/>
    </row>
    <row r="856" spans="1:33" ht="11.25" customHeight="1">
      <c r="A856" s="413"/>
      <c r="B856" s="413"/>
      <c r="C856" s="413"/>
      <c r="D856" s="413"/>
      <c r="E856" s="413"/>
      <c r="F856" s="413"/>
      <c r="G856" s="413"/>
      <c r="H856" s="413"/>
      <c r="I856" s="413"/>
      <c r="J856" s="413"/>
      <c r="K856" s="413"/>
      <c r="L856" s="413"/>
      <c r="M856" s="413"/>
      <c r="N856" s="413"/>
      <c r="O856" s="413"/>
      <c r="P856" s="413"/>
      <c r="Q856" s="413"/>
      <c r="R856" s="413"/>
      <c r="S856" s="413"/>
      <c r="T856" s="413"/>
      <c r="U856" s="413"/>
      <c r="V856" s="413"/>
      <c r="W856" s="413"/>
      <c r="X856" s="413"/>
      <c r="Y856" s="413"/>
      <c r="Z856" s="413"/>
      <c r="AA856" s="413"/>
      <c r="AB856" s="413"/>
      <c r="AC856" s="413"/>
      <c r="AD856" s="413"/>
      <c r="AE856" s="413"/>
      <c r="AF856" s="413"/>
      <c r="AG856" s="413"/>
    </row>
    <row r="857" spans="1:33" ht="11.25" customHeight="1">
      <c r="A857" s="413"/>
      <c r="B857" s="413"/>
      <c r="C857" s="413"/>
      <c r="D857" s="413"/>
      <c r="E857" s="413"/>
      <c r="F857" s="413"/>
      <c r="G857" s="413"/>
      <c r="H857" s="413"/>
      <c r="I857" s="413"/>
      <c r="J857" s="413"/>
      <c r="K857" s="413"/>
      <c r="L857" s="413"/>
      <c r="M857" s="413"/>
      <c r="N857" s="413"/>
      <c r="O857" s="413"/>
      <c r="P857" s="413"/>
      <c r="Q857" s="413"/>
      <c r="R857" s="413"/>
      <c r="S857" s="413"/>
      <c r="T857" s="413"/>
      <c r="U857" s="413"/>
      <c r="V857" s="413"/>
      <c r="W857" s="413"/>
      <c r="X857" s="413"/>
      <c r="Y857" s="413"/>
      <c r="Z857" s="413"/>
      <c r="AA857" s="413"/>
      <c r="AB857" s="413"/>
      <c r="AC857" s="413"/>
      <c r="AD857" s="413"/>
      <c r="AE857" s="413"/>
      <c r="AF857" s="413"/>
      <c r="AG857" s="413"/>
    </row>
    <row r="858" spans="1:33" ht="11.25" customHeight="1">
      <c r="A858" s="413"/>
      <c r="B858" s="413"/>
      <c r="C858" s="413"/>
      <c r="D858" s="413"/>
      <c r="E858" s="413"/>
      <c r="F858" s="413"/>
      <c r="G858" s="413"/>
      <c r="H858" s="413"/>
      <c r="I858" s="413"/>
      <c r="J858" s="413"/>
      <c r="K858" s="413"/>
      <c r="L858" s="413"/>
      <c r="M858" s="413"/>
      <c r="N858" s="413"/>
      <c r="O858" s="413"/>
      <c r="P858" s="413"/>
      <c r="Q858" s="413"/>
      <c r="R858" s="413"/>
      <c r="S858" s="413"/>
      <c r="T858" s="413"/>
      <c r="U858" s="413"/>
      <c r="V858" s="413"/>
      <c r="W858" s="413"/>
      <c r="X858" s="413"/>
      <c r="Y858" s="413"/>
      <c r="Z858" s="413"/>
      <c r="AA858" s="413"/>
      <c r="AB858" s="413"/>
      <c r="AC858" s="413"/>
      <c r="AD858" s="413"/>
      <c r="AE858" s="413"/>
      <c r="AF858" s="413"/>
      <c r="AG858" s="413"/>
    </row>
    <row r="859" spans="1:33" ht="11.25" customHeight="1">
      <c r="A859" s="413"/>
      <c r="B859" s="413"/>
      <c r="C859" s="413"/>
      <c r="D859" s="413"/>
      <c r="E859" s="413"/>
      <c r="F859" s="413"/>
      <c r="G859" s="413"/>
      <c r="H859" s="413"/>
      <c r="I859" s="413"/>
      <c r="J859" s="413"/>
      <c r="K859" s="413"/>
      <c r="L859" s="413"/>
      <c r="M859" s="413"/>
      <c r="N859" s="413"/>
      <c r="O859" s="413"/>
      <c r="P859" s="413"/>
      <c r="Q859" s="413"/>
      <c r="R859" s="413"/>
      <c r="S859" s="413"/>
      <c r="T859" s="413"/>
      <c r="U859" s="413"/>
      <c r="V859" s="413"/>
      <c r="W859" s="413"/>
      <c r="X859" s="413"/>
      <c r="Y859" s="413"/>
      <c r="Z859" s="413"/>
      <c r="AA859" s="413"/>
      <c r="AB859" s="413"/>
      <c r="AC859" s="413"/>
      <c r="AD859" s="413"/>
      <c r="AE859" s="413"/>
      <c r="AF859" s="413"/>
      <c r="AG859" s="413"/>
    </row>
    <row r="860" spans="1:33" ht="11.25" customHeight="1">
      <c r="A860" s="413"/>
      <c r="B860" s="413"/>
      <c r="C860" s="413"/>
      <c r="D860" s="413"/>
      <c r="E860" s="413"/>
      <c r="F860" s="413"/>
      <c r="G860" s="413"/>
      <c r="H860" s="413"/>
      <c r="I860" s="413"/>
      <c r="J860" s="413"/>
      <c r="K860" s="413"/>
      <c r="L860" s="413"/>
      <c r="M860" s="413"/>
      <c r="N860" s="413"/>
      <c r="O860" s="413"/>
      <c r="P860" s="413"/>
      <c r="Q860" s="413"/>
      <c r="R860" s="413"/>
      <c r="S860" s="413"/>
      <c r="T860" s="413"/>
      <c r="U860" s="413"/>
      <c r="V860" s="413"/>
      <c r="W860" s="413"/>
      <c r="X860" s="413"/>
      <c r="Y860" s="413"/>
      <c r="Z860" s="413"/>
      <c r="AA860" s="413"/>
      <c r="AB860" s="413"/>
      <c r="AC860" s="413"/>
      <c r="AD860" s="413"/>
      <c r="AE860" s="413"/>
      <c r="AF860" s="413"/>
      <c r="AG860" s="413"/>
    </row>
    <row r="861" spans="1:33" ht="11.25" customHeight="1">
      <c r="A861" s="413"/>
      <c r="B861" s="413"/>
      <c r="C861" s="413"/>
      <c r="D861" s="413"/>
      <c r="E861" s="413"/>
      <c r="F861" s="413"/>
      <c r="G861" s="413"/>
      <c r="H861" s="413"/>
      <c r="I861" s="413"/>
      <c r="J861" s="413"/>
      <c r="K861" s="413"/>
      <c r="L861" s="413"/>
      <c r="M861" s="413"/>
      <c r="N861" s="413"/>
      <c r="O861" s="413"/>
      <c r="P861" s="413"/>
      <c r="Q861" s="413"/>
      <c r="R861" s="413"/>
      <c r="S861" s="413"/>
      <c r="T861" s="413"/>
      <c r="U861" s="413"/>
      <c r="V861" s="413"/>
      <c r="W861" s="413"/>
      <c r="X861" s="413"/>
      <c r="Y861" s="413"/>
      <c r="Z861" s="413"/>
      <c r="AA861" s="413"/>
      <c r="AB861" s="413"/>
      <c r="AC861" s="413"/>
      <c r="AD861" s="413"/>
      <c r="AE861" s="413"/>
      <c r="AF861" s="413"/>
      <c r="AG861" s="413"/>
    </row>
    <row r="862" spans="1:33" ht="11.25" customHeight="1">
      <c r="A862" s="413"/>
      <c r="B862" s="413"/>
      <c r="C862" s="413"/>
      <c r="D862" s="413"/>
      <c r="E862" s="413"/>
      <c r="F862" s="413"/>
      <c r="G862" s="413"/>
      <c r="H862" s="413"/>
      <c r="I862" s="413"/>
      <c r="J862" s="413"/>
      <c r="K862" s="413"/>
      <c r="L862" s="413"/>
      <c r="M862" s="413"/>
      <c r="N862" s="413"/>
      <c r="O862" s="413"/>
      <c r="P862" s="413"/>
      <c r="Q862" s="413"/>
      <c r="R862" s="413"/>
      <c r="S862" s="413"/>
      <c r="T862" s="413"/>
      <c r="U862" s="413"/>
      <c r="V862" s="413"/>
      <c r="W862" s="413"/>
      <c r="X862" s="413"/>
      <c r="Y862" s="413"/>
      <c r="Z862" s="413"/>
      <c r="AA862" s="413"/>
      <c r="AB862" s="413"/>
      <c r="AC862" s="413"/>
      <c r="AD862" s="413"/>
      <c r="AE862" s="413"/>
      <c r="AF862" s="413"/>
      <c r="AG862" s="413"/>
    </row>
    <row r="863" spans="1:33" ht="11.25" customHeight="1">
      <c r="A863" s="413"/>
      <c r="B863" s="413"/>
      <c r="C863" s="413"/>
      <c r="D863" s="413"/>
      <c r="E863" s="413"/>
      <c r="F863" s="413"/>
      <c r="G863" s="413"/>
      <c r="H863" s="413"/>
      <c r="I863" s="413"/>
      <c r="J863" s="413"/>
      <c r="K863" s="413"/>
      <c r="L863" s="413"/>
      <c r="M863" s="413"/>
      <c r="N863" s="413"/>
      <c r="O863" s="413"/>
      <c r="P863" s="413"/>
      <c r="Q863" s="413"/>
      <c r="R863" s="413"/>
      <c r="S863" s="413"/>
      <c r="T863" s="413"/>
      <c r="U863" s="413"/>
      <c r="V863" s="413"/>
      <c r="W863" s="413"/>
      <c r="X863" s="413"/>
      <c r="Y863" s="413"/>
      <c r="Z863" s="413"/>
      <c r="AA863" s="413"/>
      <c r="AB863" s="413"/>
      <c r="AC863" s="413"/>
      <c r="AD863" s="413"/>
      <c r="AE863" s="413"/>
      <c r="AF863" s="413"/>
      <c r="AG863" s="413"/>
    </row>
    <row r="864" spans="1:33" ht="11.25" customHeight="1">
      <c r="A864" s="413"/>
      <c r="B864" s="413"/>
      <c r="C864" s="413"/>
      <c r="D864" s="413"/>
      <c r="E864" s="413"/>
      <c r="F864" s="413"/>
      <c r="G864" s="413"/>
      <c r="H864" s="413"/>
      <c r="I864" s="413"/>
      <c r="J864" s="413"/>
      <c r="K864" s="413"/>
      <c r="L864" s="413"/>
      <c r="M864" s="413"/>
      <c r="N864" s="413"/>
      <c r="O864" s="413"/>
      <c r="P864" s="413"/>
      <c r="Q864" s="413"/>
      <c r="R864" s="413"/>
      <c r="S864" s="413"/>
      <c r="T864" s="413"/>
      <c r="U864" s="413"/>
      <c r="V864" s="413"/>
      <c r="W864" s="413"/>
      <c r="X864" s="413"/>
      <c r="Y864" s="413"/>
      <c r="Z864" s="413"/>
      <c r="AA864" s="413"/>
      <c r="AB864" s="413"/>
      <c r="AC864" s="413"/>
      <c r="AD864" s="413"/>
      <c r="AE864" s="413"/>
      <c r="AF864" s="413"/>
      <c r="AG864" s="413"/>
    </row>
    <row r="865" spans="1:33" ht="11.25" customHeight="1">
      <c r="A865" s="413"/>
      <c r="B865" s="413"/>
      <c r="C865" s="413"/>
      <c r="D865" s="413"/>
      <c r="E865" s="413"/>
      <c r="F865" s="413"/>
      <c r="G865" s="413"/>
      <c r="H865" s="413"/>
      <c r="I865" s="413"/>
      <c r="J865" s="413"/>
      <c r="K865" s="413"/>
      <c r="L865" s="413"/>
      <c r="M865" s="413"/>
      <c r="N865" s="413"/>
      <c r="O865" s="413"/>
      <c r="P865" s="413"/>
      <c r="Q865" s="413"/>
      <c r="R865" s="413"/>
      <c r="S865" s="413"/>
      <c r="T865" s="413"/>
      <c r="U865" s="413"/>
      <c r="V865" s="413"/>
      <c r="W865" s="413"/>
      <c r="X865" s="413"/>
      <c r="Y865" s="413"/>
      <c r="Z865" s="413"/>
      <c r="AA865" s="413"/>
      <c r="AB865" s="413"/>
      <c r="AC865" s="413"/>
      <c r="AD865" s="413"/>
      <c r="AE865" s="413"/>
      <c r="AF865" s="413"/>
      <c r="AG865" s="413"/>
    </row>
    <row r="866" spans="1:33" ht="11.25" customHeight="1">
      <c r="A866" s="413"/>
      <c r="B866" s="413"/>
      <c r="C866" s="413"/>
      <c r="D866" s="413"/>
      <c r="E866" s="413"/>
      <c r="F866" s="413"/>
      <c r="G866" s="413"/>
      <c r="H866" s="413"/>
      <c r="I866" s="413"/>
      <c r="J866" s="413"/>
      <c r="K866" s="413"/>
      <c r="L866" s="413"/>
      <c r="M866" s="413"/>
      <c r="N866" s="413"/>
      <c r="O866" s="413"/>
      <c r="P866" s="413"/>
      <c r="Q866" s="413"/>
      <c r="R866" s="413"/>
      <c r="S866" s="413"/>
      <c r="T866" s="413"/>
      <c r="U866" s="413"/>
      <c r="V866" s="413"/>
      <c r="W866" s="413"/>
      <c r="X866" s="413"/>
      <c r="Y866" s="413"/>
      <c r="Z866" s="413"/>
      <c r="AA866" s="413"/>
      <c r="AB866" s="413"/>
      <c r="AC866" s="413"/>
      <c r="AD866" s="413"/>
      <c r="AE866" s="413"/>
      <c r="AF866" s="413"/>
      <c r="AG866" s="413"/>
    </row>
    <row r="867" spans="1:33" ht="11.25" customHeight="1">
      <c r="A867" s="413"/>
      <c r="B867" s="413"/>
      <c r="C867" s="413"/>
      <c r="D867" s="413"/>
      <c r="E867" s="413"/>
      <c r="F867" s="413"/>
      <c r="G867" s="413"/>
      <c r="H867" s="413"/>
      <c r="I867" s="413"/>
      <c r="J867" s="413"/>
      <c r="K867" s="413"/>
      <c r="L867" s="413"/>
      <c r="M867" s="413"/>
      <c r="N867" s="413"/>
      <c r="O867" s="413"/>
      <c r="P867" s="413"/>
      <c r="Q867" s="413"/>
      <c r="R867" s="413"/>
      <c r="S867" s="413"/>
      <c r="T867" s="413"/>
      <c r="U867" s="413"/>
      <c r="V867" s="413"/>
      <c r="W867" s="413"/>
      <c r="X867" s="413"/>
      <c r="Y867" s="413"/>
      <c r="Z867" s="413"/>
      <c r="AA867" s="413"/>
      <c r="AB867" s="413"/>
      <c r="AC867" s="413"/>
      <c r="AD867" s="413"/>
      <c r="AE867" s="413"/>
      <c r="AF867" s="413"/>
      <c r="AG867" s="413"/>
    </row>
    <row r="868" spans="1:33" ht="11.25" customHeight="1">
      <c r="A868" s="413"/>
      <c r="B868" s="413"/>
      <c r="C868" s="413"/>
      <c r="D868" s="413"/>
      <c r="E868" s="413"/>
      <c r="F868" s="413"/>
      <c r="G868" s="413"/>
      <c r="H868" s="413"/>
      <c r="I868" s="413"/>
      <c r="J868" s="413"/>
      <c r="K868" s="413"/>
      <c r="L868" s="413"/>
      <c r="M868" s="413"/>
      <c r="N868" s="413"/>
      <c r="O868" s="413"/>
      <c r="P868" s="413"/>
      <c r="Q868" s="413"/>
      <c r="R868" s="413"/>
      <c r="S868" s="413"/>
      <c r="T868" s="413"/>
      <c r="U868" s="413"/>
      <c r="V868" s="413"/>
      <c r="W868" s="413"/>
      <c r="X868" s="413"/>
      <c r="Y868" s="413"/>
      <c r="Z868" s="413"/>
      <c r="AA868" s="413"/>
      <c r="AB868" s="413"/>
      <c r="AC868" s="413"/>
      <c r="AD868" s="413"/>
      <c r="AE868" s="413"/>
      <c r="AF868" s="413"/>
      <c r="AG868" s="413"/>
    </row>
    <row r="869" spans="1:33" ht="11.25" customHeight="1">
      <c r="A869" s="413"/>
      <c r="B869" s="413"/>
      <c r="C869" s="413"/>
      <c r="D869" s="413"/>
      <c r="E869" s="413"/>
      <c r="F869" s="413"/>
      <c r="G869" s="413"/>
      <c r="H869" s="413"/>
      <c r="I869" s="413"/>
      <c r="J869" s="413"/>
      <c r="K869" s="413"/>
      <c r="L869" s="413"/>
      <c r="M869" s="413"/>
      <c r="N869" s="413"/>
      <c r="O869" s="413"/>
      <c r="P869" s="413"/>
      <c r="Q869" s="413"/>
      <c r="R869" s="413"/>
      <c r="S869" s="413"/>
      <c r="T869" s="413"/>
      <c r="U869" s="413"/>
      <c r="V869" s="413"/>
      <c r="W869" s="413"/>
      <c r="X869" s="413"/>
      <c r="Y869" s="413"/>
      <c r="Z869" s="413"/>
      <c r="AA869" s="413"/>
      <c r="AB869" s="413"/>
      <c r="AC869" s="413"/>
      <c r="AD869" s="413"/>
      <c r="AE869" s="413"/>
      <c r="AF869" s="413"/>
      <c r="AG869" s="413"/>
    </row>
    <row r="870" spans="1:33" ht="11.25" customHeight="1">
      <c r="A870" s="413"/>
      <c r="B870" s="413"/>
      <c r="C870" s="413"/>
      <c r="D870" s="413"/>
      <c r="E870" s="413"/>
      <c r="F870" s="413"/>
      <c r="G870" s="413"/>
      <c r="H870" s="413"/>
      <c r="I870" s="413"/>
      <c r="J870" s="413"/>
      <c r="K870" s="413"/>
      <c r="L870" s="413"/>
      <c r="M870" s="413"/>
      <c r="N870" s="413"/>
      <c r="O870" s="413"/>
      <c r="P870" s="413"/>
      <c r="Q870" s="413"/>
      <c r="R870" s="413"/>
      <c r="S870" s="413"/>
      <c r="T870" s="413"/>
      <c r="U870" s="413"/>
      <c r="V870" s="413"/>
      <c r="W870" s="413"/>
      <c r="X870" s="413"/>
      <c r="Y870" s="413"/>
      <c r="Z870" s="413"/>
      <c r="AA870" s="413"/>
      <c r="AB870" s="413"/>
      <c r="AC870" s="413"/>
      <c r="AD870" s="413"/>
      <c r="AE870" s="413"/>
      <c r="AF870" s="413"/>
      <c r="AG870" s="413"/>
    </row>
    <row r="871" spans="1:33" ht="11.25" customHeight="1">
      <c r="A871" s="413"/>
      <c r="B871" s="413"/>
      <c r="C871" s="413"/>
      <c r="D871" s="413"/>
      <c r="E871" s="413"/>
      <c r="F871" s="413"/>
      <c r="G871" s="413"/>
      <c r="H871" s="413"/>
      <c r="I871" s="413"/>
      <c r="J871" s="413"/>
      <c r="K871" s="413"/>
      <c r="L871" s="413"/>
      <c r="M871" s="413"/>
      <c r="N871" s="413"/>
      <c r="O871" s="413"/>
      <c r="P871" s="413"/>
      <c r="Q871" s="413"/>
      <c r="R871" s="413"/>
      <c r="S871" s="413"/>
      <c r="T871" s="413"/>
      <c r="U871" s="413"/>
      <c r="V871" s="413"/>
      <c r="W871" s="413"/>
      <c r="X871" s="413"/>
      <c r="Y871" s="413"/>
      <c r="Z871" s="413"/>
      <c r="AA871" s="413"/>
      <c r="AB871" s="413"/>
      <c r="AC871" s="413"/>
      <c r="AD871" s="413"/>
      <c r="AE871" s="413"/>
      <c r="AF871" s="413"/>
      <c r="AG871" s="413"/>
    </row>
    <row r="872" spans="1:33" ht="11.25" customHeight="1">
      <c r="A872" s="413"/>
      <c r="B872" s="413"/>
      <c r="C872" s="413"/>
      <c r="D872" s="413"/>
      <c r="E872" s="413"/>
      <c r="F872" s="413"/>
      <c r="G872" s="413"/>
      <c r="H872" s="413"/>
      <c r="I872" s="413"/>
      <c r="J872" s="413"/>
      <c r="K872" s="413"/>
      <c r="L872" s="413"/>
      <c r="M872" s="413"/>
      <c r="N872" s="413"/>
      <c r="O872" s="413"/>
      <c r="P872" s="413"/>
      <c r="Q872" s="413"/>
      <c r="R872" s="413"/>
      <c r="S872" s="413"/>
      <c r="T872" s="413"/>
      <c r="U872" s="413"/>
      <c r="V872" s="413"/>
      <c r="W872" s="413"/>
      <c r="X872" s="413"/>
      <c r="Y872" s="413"/>
      <c r="Z872" s="413"/>
      <c r="AA872" s="413"/>
      <c r="AB872" s="413"/>
      <c r="AC872" s="413"/>
      <c r="AD872" s="413"/>
      <c r="AE872" s="413"/>
      <c r="AF872" s="413"/>
      <c r="AG872" s="413"/>
    </row>
    <row r="873" spans="1:33" ht="11.25" customHeight="1">
      <c r="A873" s="413"/>
      <c r="B873" s="413"/>
      <c r="C873" s="413"/>
      <c r="D873" s="413"/>
      <c r="E873" s="413"/>
      <c r="F873" s="413"/>
      <c r="G873" s="413"/>
      <c r="H873" s="413"/>
      <c r="I873" s="413"/>
      <c r="J873" s="413"/>
      <c r="K873" s="413"/>
      <c r="L873" s="413"/>
      <c r="M873" s="413"/>
      <c r="N873" s="413"/>
      <c r="O873" s="413"/>
      <c r="P873" s="413"/>
      <c r="Q873" s="413"/>
      <c r="R873" s="413"/>
      <c r="S873" s="413"/>
      <c r="T873" s="413"/>
      <c r="U873" s="413"/>
      <c r="V873" s="413"/>
      <c r="W873" s="413"/>
      <c r="X873" s="413"/>
      <c r="Y873" s="413"/>
      <c r="Z873" s="413"/>
      <c r="AA873" s="413"/>
      <c r="AB873" s="413"/>
      <c r="AC873" s="413"/>
      <c r="AD873" s="413"/>
      <c r="AE873" s="413"/>
      <c r="AF873" s="413"/>
      <c r="AG873" s="413"/>
    </row>
    <row r="874" spans="1:33" ht="11.25" customHeight="1">
      <c r="A874" s="413"/>
      <c r="B874" s="413"/>
      <c r="C874" s="413"/>
      <c r="D874" s="413"/>
      <c r="E874" s="413"/>
      <c r="F874" s="413"/>
      <c r="G874" s="413"/>
      <c r="H874" s="413"/>
      <c r="I874" s="413"/>
      <c r="J874" s="413"/>
      <c r="K874" s="413"/>
      <c r="L874" s="413"/>
      <c r="M874" s="413"/>
      <c r="N874" s="413"/>
      <c r="O874" s="413"/>
      <c r="P874" s="413"/>
      <c r="Q874" s="413"/>
      <c r="R874" s="413"/>
      <c r="S874" s="413"/>
      <c r="T874" s="413"/>
      <c r="U874" s="413"/>
      <c r="V874" s="413"/>
      <c r="W874" s="413"/>
      <c r="X874" s="413"/>
      <c r="Y874" s="413"/>
      <c r="Z874" s="413"/>
      <c r="AA874" s="413"/>
      <c r="AB874" s="413"/>
      <c r="AC874" s="413"/>
      <c r="AD874" s="413"/>
      <c r="AE874" s="413"/>
      <c r="AF874" s="413"/>
      <c r="AG874" s="413"/>
    </row>
    <row r="875" spans="1:33" ht="11.25" customHeight="1">
      <c r="A875" s="413"/>
      <c r="B875" s="413"/>
      <c r="C875" s="413"/>
      <c r="D875" s="413"/>
      <c r="E875" s="413"/>
      <c r="F875" s="413"/>
      <c r="G875" s="413"/>
      <c r="H875" s="413"/>
      <c r="I875" s="413"/>
      <c r="J875" s="413"/>
      <c r="K875" s="413"/>
      <c r="L875" s="413"/>
      <c r="M875" s="413"/>
      <c r="N875" s="413"/>
      <c r="O875" s="413"/>
      <c r="P875" s="413"/>
      <c r="Q875" s="413"/>
      <c r="R875" s="413"/>
      <c r="S875" s="413"/>
      <c r="T875" s="413"/>
      <c r="U875" s="413"/>
      <c r="V875" s="413"/>
      <c r="W875" s="413"/>
      <c r="X875" s="413"/>
      <c r="Y875" s="413"/>
      <c r="Z875" s="413"/>
      <c r="AA875" s="413"/>
      <c r="AB875" s="413"/>
      <c r="AC875" s="413"/>
      <c r="AD875" s="413"/>
      <c r="AE875" s="413"/>
      <c r="AF875" s="413"/>
      <c r="AG875" s="413"/>
    </row>
    <row r="876" spans="1:33" ht="11.25" customHeight="1">
      <c r="A876" s="413"/>
      <c r="B876" s="413"/>
      <c r="C876" s="413"/>
      <c r="D876" s="413"/>
      <c r="E876" s="413"/>
      <c r="F876" s="413"/>
      <c r="G876" s="413"/>
      <c r="H876" s="413"/>
      <c r="I876" s="413"/>
      <c r="J876" s="413"/>
      <c r="K876" s="413"/>
      <c r="L876" s="413"/>
      <c r="M876" s="413"/>
      <c r="N876" s="413"/>
      <c r="O876" s="413"/>
      <c r="P876" s="413"/>
      <c r="Q876" s="413"/>
      <c r="R876" s="413"/>
      <c r="S876" s="413"/>
      <c r="T876" s="413"/>
      <c r="U876" s="413"/>
      <c r="V876" s="413"/>
      <c r="W876" s="413"/>
      <c r="X876" s="413"/>
      <c r="Y876" s="413"/>
      <c r="Z876" s="413"/>
      <c r="AA876" s="413"/>
      <c r="AB876" s="413"/>
      <c r="AC876" s="413"/>
      <c r="AD876" s="413"/>
      <c r="AE876" s="413"/>
      <c r="AF876" s="413"/>
      <c r="AG876" s="413"/>
    </row>
    <row r="877" spans="1:33" ht="11.25" customHeight="1">
      <c r="A877" s="413"/>
      <c r="B877" s="413"/>
      <c r="C877" s="413"/>
      <c r="D877" s="413"/>
      <c r="E877" s="413"/>
      <c r="F877" s="413"/>
      <c r="G877" s="413"/>
      <c r="H877" s="413"/>
      <c r="I877" s="413"/>
      <c r="J877" s="413"/>
      <c r="K877" s="413"/>
      <c r="L877" s="413"/>
      <c r="M877" s="413"/>
      <c r="N877" s="413"/>
      <c r="O877" s="413"/>
      <c r="P877" s="413"/>
      <c r="Q877" s="413"/>
      <c r="R877" s="413"/>
      <c r="S877" s="413"/>
      <c r="T877" s="413"/>
      <c r="U877" s="413"/>
      <c r="V877" s="413"/>
      <c r="W877" s="413"/>
      <c r="X877" s="413"/>
      <c r="Y877" s="413"/>
      <c r="Z877" s="413"/>
      <c r="AA877" s="413"/>
      <c r="AB877" s="413"/>
      <c r="AC877" s="413"/>
      <c r="AD877" s="413"/>
      <c r="AE877" s="413"/>
      <c r="AF877" s="413"/>
      <c r="AG877" s="413"/>
    </row>
    <row r="878" spans="1:33" ht="11.25" customHeight="1">
      <c r="A878" s="413"/>
      <c r="B878" s="413"/>
      <c r="C878" s="413"/>
      <c r="D878" s="413"/>
      <c r="E878" s="413"/>
      <c r="F878" s="413"/>
      <c r="G878" s="413"/>
      <c r="H878" s="413"/>
      <c r="I878" s="413"/>
      <c r="J878" s="413"/>
      <c r="K878" s="413"/>
      <c r="L878" s="413"/>
      <c r="M878" s="413"/>
      <c r="N878" s="413"/>
      <c r="O878" s="413"/>
      <c r="P878" s="413"/>
      <c r="Q878" s="413"/>
      <c r="R878" s="413"/>
      <c r="S878" s="413"/>
      <c r="T878" s="413"/>
      <c r="U878" s="413"/>
      <c r="V878" s="413"/>
      <c r="W878" s="413"/>
      <c r="X878" s="413"/>
      <c r="Y878" s="413"/>
      <c r="Z878" s="413"/>
      <c r="AA878" s="413"/>
      <c r="AB878" s="413"/>
      <c r="AC878" s="413"/>
      <c r="AD878" s="413"/>
      <c r="AE878" s="413"/>
      <c r="AF878" s="413"/>
      <c r="AG878" s="413"/>
    </row>
    <row r="879" spans="1:33" ht="11.25" customHeight="1">
      <c r="A879" s="413"/>
      <c r="B879" s="413"/>
      <c r="C879" s="413"/>
      <c r="D879" s="413"/>
      <c r="E879" s="413"/>
      <c r="F879" s="413"/>
      <c r="G879" s="413"/>
      <c r="H879" s="413"/>
      <c r="I879" s="413"/>
      <c r="J879" s="413"/>
      <c r="K879" s="413"/>
      <c r="L879" s="413"/>
      <c r="M879" s="413"/>
      <c r="N879" s="413"/>
      <c r="O879" s="413"/>
      <c r="P879" s="413"/>
      <c r="Q879" s="413"/>
      <c r="R879" s="413"/>
      <c r="S879" s="413"/>
      <c r="T879" s="413"/>
      <c r="U879" s="413"/>
      <c r="V879" s="413"/>
      <c r="W879" s="413"/>
      <c r="X879" s="413"/>
      <c r="Y879" s="413"/>
      <c r="Z879" s="413"/>
      <c r="AA879" s="413"/>
      <c r="AB879" s="413"/>
      <c r="AC879" s="413"/>
      <c r="AD879" s="413"/>
      <c r="AE879" s="413"/>
      <c r="AF879" s="413"/>
      <c r="AG879" s="413"/>
    </row>
    <row r="880" spans="1:33" ht="11.25" customHeight="1">
      <c r="A880" s="413"/>
      <c r="B880" s="413"/>
      <c r="C880" s="413"/>
      <c r="D880" s="413"/>
      <c r="E880" s="413"/>
      <c r="F880" s="413"/>
      <c r="G880" s="413"/>
      <c r="H880" s="413"/>
      <c r="I880" s="413"/>
      <c r="J880" s="413"/>
      <c r="K880" s="413"/>
      <c r="L880" s="413"/>
      <c r="M880" s="413"/>
      <c r="N880" s="413"/>
      <c r="O880" s="413"/>
      <c r="P880" s="413"/>
      <c r="Q880" s="413"/>
      <c r="R880" s="413"/>
      <c r="S880" s="413"/>
      <c r="T880" s="413"/>
      <c r="U880" s="413"/>
      <c r="V880" s="413"/>
      <c r="W880" s="413"/>
      <c r="X880" s="413"/>
      <c r="Y880" s="413"/>
      <c r="Z880" s="413"/>
      <c r="AA880" s="413"/>
      <c r="AB880" s="413"/>
      <c r="AC880" s="413"/>
      <c r="AD880" s="413"/>
      <c r="AE880" s="413"/>
      <c r="AF880" s="413"/>
      <c r="AG880" s="413"/>
    </row>
    <row r="881" spans="1:33" ht="11.25" customHeight="1">
      <c r="A881" s="413"/>
      <c r="B881" s="413"/>
      <c r="C881" s="413"/>
      <c r="D881" s="413"/>
      <c r="E881" s="413"/>
      <c r="F881" s="413"/>
      <c r="G881" s="413"/>
      <c r="H881" s="413"/>
      <c r="I881" s="413"/>
      <c r="J881" s="413"/>
      <c r="K881" s="413"/>
      <c r="L881" s="413"/>
      <c r="M881" s="413"/>
      <c r="N881" s="413"/>
      <c r="O881" s="413"/>
      <c r="P881" s="413"/>
      <c r="Q881" s="413"/>
      <c r="R881" s="413"/>
      <c r="S881" s="413"/>
      <c r="T881" s="413"/>
      <c r="U881" s="413"/>
      <c r="V881" s="413"/>
      <c r="W881" s="413"/>
      <c r="X881" s="413"/>
      <c r="Y881" s="413"/>
      <c r="Z881" s="413"/>
      <c r="AA881" s="413"/>
      <c r="AB881" s="413"/>
      <c r="AC881" s="413"/>
      <c r="AD881" s="413"/>
      <c r="AE881" s="413"/>
      <c r="AF881" s="413"/>
      <c r="AG881" s="413"/>
    </row>
    <row r="882" spans="1:33" ht="11.25" customHeight="1">
      <c r="A882" s="413"/>
      <c r="B882" s="413"/>
      <c r="C882" s="413"/>
      <c r="D882" s="413"/>
      <c r="E882" s="413"/>
      <c r="F882" s="413"/>
      <c r="G882" s="413"/>
      <c r="H882" s="413"/>
      <c r="I882" s="413"/>
      <c r="J882" s="413"/>
      <c r="K882" s="413"/>
      <c r="L882" s="413"/>
      <c r="M882" s="413"/>
      <c r="N882" s="413"/>
      <c r="O882" s="413"/>
      <c r="P882" s="413"/>
      <c r="Q882" s="413"/>
      <c r="R882" s="413"/>
      <c r="S882" s="413"/>
      <c r="T882" s="413"/>
      <c r="U882" s="413"/>
      <c r="V882" s="413"/>
      <c r="W882" s="413"/>
      <c r="X882" s="413"/>
      <c r="Y882" s="413"/>
      <c r="Z882" s="413"/>
      <c r="AA882" s="413"/>
      <c r="AB882" s="413"/>
      <c r="AC882" s="413"/>
      <c r="AD882" s="413"/>
      <c r="AE882" s="413"/>
      <c r="AF882" s="413"/>
      <c r="AG882" s="413"/>
    </row>
    <row r="883" spans="1:33" ht="11.25" customHeight="1">
      <c r="A883" s="413"/>
      <c r="B883" s="413"/>
      <c r="C883" s="413"/>
      <c r="D883" s="413"/>
      <c r="E883" s="413"/>
      <c r="F883" s="413"/>
      <c r="G883" s="413"/>
      <c r="H883" s="413"/>
      <c r="I883" s="413"/>
      <c r="J883" s="413"/>
      <c r="K883" s="413"/>
      <c r="L883" s="413"/>
      <c r="M883" s="413"/>
      <c r="N883" s="413"/>
      <c r="O883" s="413"/>
      <c r="P883" s="413"/>
      <c r="Q883" s="413"/>
      <c r="R883" s="413"/>
      <c r="S883" s="413"/>
      <c r="T883" s="413"/>
      <c r="U883" s="413"/>
      <c r="V883" s="413"/>
      <c r="W883" s="413"/>
      <c r="X883" s="413"/>
      <c r="Y883" s="413"/>
      <c r="Z883" s="413"/>
      <c r="AA883" s="413"/>
      <c r="AB883" s="413"/>
      <c r="AC883" s="413"/>
      <c r="AD883" s="413"/>
      <c r="AE883" s="413"/>
      <c r="AF883" s="413"/>
      <c r="AG883" s="413"/>
    </row>
    <row r="884" spans="1:33" ht="11.25" customHeight="1">
      <c r="A884" s="413"/>
      <c r="B884" s="413"/>
      <c r="C884" s="413"/>
      <c r="D884" s="413"/>
      <c r="E884" s="413"/>
      <c r="F884" s="413"/>
      <c r="G884" s="413"/>
      <c r="H884" s="413"/>
      <c r="I884" s="413"/>
      <c r="J884" s="413"/>
      <c r="K884" s="413"/>
      <c r="L884" s="413"/>
      <c r="M884" s="413"/>
      <c r="N884" s="413"/>
      <c r="O884" s="413"/>
      <c r="P884" s="413"/>
      <c r="Q884" s="413"/>
      <c r="R884" s="413"/>
      <c r="S884" s="413"/>
      <c r="T884" s="413"/>
      <c r="U884" s="413"/>
      <c r="V884" s="413"/>
      <c r="W884" s="413"/>
      <c r="X884" s="413"/>
      <c r="Y884" s="413"/>
      <c r="Z884" s="413"/>
      <c r="AA884" s="413"/>
      <c r="AB884" s="413"/>
      <c r="AC884" s="413"/>
      <c r="AD884" s="413"/>
      <c r="AE884" s="413"/>
      <c r="AF884" s="413"/>
      <c r="AG884" s="413"/>
    </row>
    <row r="885" spans="1:33" ht="11.25" customHeight="1">
      <c r="A885" s="413"/>
      <c r="B885" s="413"/>
      <c r="C885" s="413"/>
      <c r="D885" s="413"/>
      <c r="E885" s="413"/>
      <c r="F885" s="413"/>
      <c r="G885" s="413"/>
      <c r="H885" s="413"/>
      <c r="I885" s="413"/>
      <c r="J885" s="413"/>
      <c r="K885" s="413"/>
      <c r="L885" s="413"/>
      <c r="M885" s="413"/>
      <c r="N885" s="413"/>
      <c r="O885" s="413"/>
      <c r="P885" s="413"/>
      <c r="Q885" s="413"/>
      <c r="R885" s="413"/>
      <c r="S885" s="413"/>
      <c r="T885" s="413"/>
      <c r="U885" s="413"/>
      <c r="V885" s="413"/>
      <c r="W885" s="413"/>
      <c r="X885" s="413"/>
      <c r="Y885" s="413"/>
      <c r="Z885" s="413"/>
      <c r="AA885" s="413"/>
      <c r="AB885" s="413"/>
      <c r="AC885" s="413"/>
      <c r="AD885" s="413"/>
      <c r="AE885" s="413"/>
      <c r="AF885" s="413"/>
      <c r="AG885" s="413"/>
    </row>
    <row r="886" spans="1:33" ht="11.25" customHeight="1">
      <c r="A886" s="413"/>
      <c r="B886" s="413"/>
      <c r="C886" s="413"/>
      <c r="D886" s="413"/>
      <c r="E886" s="413"/>
      <c r="F886" s="413"/>
      <c r="G886" s="413"/>
      <c r="H886" s="413"/>
      <c r="I886" s="413"/>
      <c r="J886" s="413"/>
      <c r="K886" s="413"/>
      <c r="L886" s="413"/>
      <c r="M886" s="413"/>
      <c r="N886" s="413"/>
      <c r="O886" s="413"/>
      <c r="P886" s="413"/>
      <c r="Q886" s="413"/>
      <c r="R886" s="413"/>
      <c r="S886" s="413"/>
      <c r="T886" s="413"/>
      <c r="U886" s="413"/>
      <c r="V886" s="413"/>
      <c r="W886" s="413"/>
      <c r="X886" s="413"/>
      <c r="Y886" s="413"/>
      <c r="Z886" s="413"/>
      <c r="AA886" s="413"/>
      <c r="AB886" s="413"/>
      <c r="AC886" s="413"/>
      <c r="AD886" s="413"/>
      <c r="AE886" s="413"/>
      <c r="AF886" s="413"/>
      <c r="AG886" s="413"/>
    </row>
    <row r="887" spans="1:33" ht="11.25" customHeight="1">
      <c r="A887" s="413"/>
      <c r="B887" s="413"/>
      <c r="C887" s="413"/>
      <c r="D887" s="413"/>
      <c r="E887" s="413"/>
      <c r="F887" s="413"/>
      <c r="G887" s="413"/>
      <c r="H887" s="413"/>
      <c r="I887" s="413"/>
      <c r="J887" s="413"/>
      <c r="K887" s="413"/>
      <c r="L887" s="413"/>
      <c r="M887" s="413"/>
      <c r="N887" s="413"/>
      <c r="O887" s="413"/>
      <c r="P887" s="413"/>
      <c r="Q887" s="413"/>
      <c r="R887" s="413"/>
      <c r="S887" s="413"/>
      <c r="T887" s="413"/>
      <c r="U887" s="413"/>
      <c r="V887" s="413"/>
      <c r="W887" s="413"/>
      <c r="X887" s="413"/>
      <c r="Y887" s="413"/>
      <c r="Z887" s="413"/>
      <c r="AA887" s="413"/>
      <c r="AB887" s="413"/>
      <c r="AC887" s="413"/>
      <c r="AD887" s="413"/>
      <c r="AE887" s="413"/>
      <c r="AF887" s="413"/>
      <c r="AG887" s="413"/>
    </row>
    <row r="888" spans="1:33" ht="11.25" customHeight="1">
      <c r="A888" s="413"/>
      <c r="B888" s="413"/>
      <c r="C888" s="413"/>
      <c r="D888" s="413"/>
      <c r="E888" s="413"/>
      <c r="F888" s="413"/>
      <c r="G888" s="413"/>
      <c r="H888" s="413"/>
      <c r="I888" s="413"/>
      <c r="J888" s="413"/>
      <c r="K888" s="413"/>
      <c r="L888" s="413"/>
      <c r="M888" s="413"/>
      <c r="N888" s="413"/>
      <c r="O888" s="413"/>
      <c r="P888" s="413"/>
      <c r="Q888" s="413"/>
      <c r="R888" s="413"/>
      <c r="S888" s="413"/>
      <c r="T888" s="413"/>
      <c r="U888" s="413"/>
      <c r="V888" s="413"/>
      <c r="W888" s="413"/>
      <c r="X888" s="413"/>
      <c r="Y888" s="413"/>
      <c r="Z888" s="413"/>
      <c r="AA888" s="413"/>
      <c r="AB888" s="413"/>
      <c r="AC888" s="413"/>
      <c r="AD888" s="413"/>
      <c r="AE888" s="413"/>
      <c r="AF888" s="413"/>
      <c r="AG888" s="413"/>
    </row>
    <row r="889" spans="1:33" ht="11.25" customHeight="1">
      <c r="A889" s="413"/>
      <c r="B889" s="413"/>
      <c r="C889" s="413"/>
      <c r="D889" s="413"/>
      <c r="E889" s="413"/>
      <c r="F889" s="413"/>
      <c r="G889" s="413"/>
      <c r="H889" s="413"/>
      <c r="I889" s="413"/>
      <c r="J889" s="413"/>
      <c r="K889" s="413"/>
      <c r="L889" s="413"/>
      <c r="M889" s="413"/>
      <c r="N889" s="413"/>
      <c r="O889" s="413"/>
      <c r="P889" s="413"/>
      <c r="Q889" s="413"/>
      <c r="R889" s="413"/>
      <c r="S889" s="413"/>
      <c r="T889" s="413"/>
      <c r="U889" s="413"/>
      <c r="V889" s="413"/>
      <c r="W889" s="413"/>
      <c r="X889" s="413"/>
      <c r="Y889" s="413"/>
      <c r="Z889" s="413"/>
      <c r="AA889" s="413"/>
      <c r="AB889" s="413"/>
      <c r="AC889" s="413"/>
      <c r="AD889" s="413"/>
      <c r="AE889" s="413"/>
      <c r="AF889" s="413"/>
      <c r="AG889" s="413"/>
    </row>
    <row r="890" spans="1:33" ht="11.25" customHeight="1">
      <c r="A890" s="413"/>
      <c r="B890" s="413"/>
      <c r="C890" s="413"/>
      <c r="D890" s="413"/>
      <c r="E890" s="413"/>
      <c r="F890" s="413"/>
      <c r="G890" s="413"/>
      <c r="H890" s="413"/>
      <c r="I890" s="413"/>
      <c r="J890" s="413"/>
      <c r="K890" s="413"/>
      <c r="L890" s="413"/>
      <c r="M890" s="413"/>
      <c r="N890" s="413"/>
      <c r="O890" s="413"/>
      <c r="P890" s="413"/>
      <c r="Q890" s="413"/>
      <c r="R890" s="413"/>
      <c r="S890" s="413"/>
      <c r="T890" s="413"/>
      <c r="U890" s="413"/>
      <c r="V890" s="413"/>
      <c r="W890" s="413"/>
      <c r="X890" s="413"/>
      <c r="Y890" s="413"/>
      <c r="Z890" s="413"/>
      <c r="AA890" s="413"/>
      <c r="AB890" s="413"/>
      <c r="AC890" s="413"/>
      <c r="AD890" s="413"/>
      <c r="AE890" s="413"/>
      <c r="AF890" s="413"/>
      <c r="AG890" s="413"/>
    </row>
    <row r="891" spans="1:33" ht="11.25" customHeight="1">
      <c r="A891" s="413"/>
      <c r="B891" s="413"/>
      <c r="C891" s="413"/>
      <c r="D891" s="413"/>
      <c r="E891" s="413"/>
      <c r="F891" s="413"/>
      <c r="G891" s="413"/>
      <c r="H891" s="413"/>
      <c r="I891" s="413"/>
      <c r="J891" s="413"/>
      <c r="K891" s="413"/>
      <c r="L891" s="413"/>
      <c r="M891" s="413"/>
      <c r="N891" s="413"/>
      <c r="O891" s="413"/>
      <c r="P891" s="413"/>
      <c r="Q891" s="413"/>
      <c r="R891" s="413"/>
      <c r="S891" s="413"/>
      <c r="T891" s="413"/>
      <c r="U891" s="413"/>
      <c r="V891" s="413"/>
      <c r="W891" s="413"/>
      <c r="X891" s="413"/>
      <c r="Y891" s="413"/>
      <c r="Z891" s="413"/>
      <c r="AA891" s="413"/>
      <c r="AB891" s="413"/>
      <c r="AC891" s="413"/>
      <c r="AD891" s="413"/>
      <c r="AE891" s="413"/>
      <c r="AF891" s="413"/>
      <c r="AG891" s="413"/>
    </row>
    <row r="892" spans="1:33" ht="11.25" customHeight="1">
      <c r="A892" s="413"/>
      <c r="B892" s="413"/>
      <c r="C892" s="413"/>
      <c r="D892" s="413"/>
      <c r="E892" s="413"/>
      <c r="F892" s="413"/>
      <c r="G892" s="413"/>
      <c r="H892" s="413"/>
      <c r="I892" s="413"/>
      <c r="J892" s="413"/>
      <c r="K892" s="413"/>
      <c r="L892" s="413"/>
      <c r="M892" s="413"/>
      <c r="N892" s="413"/>
      <c r="O892" s="413"/>
      <c r="P892" s="413"/>
      <c r="Q892" s="413"/>
      <c r="R892" s="413"/>
      <c r="S892" s="413"/>
      <c r="T892" s="413"/>
      <c r="U892" s="413"/>
      <c r="V892" s="413"/>
      <c r="W892" s="413"/>
      <c r="X892" s="413"/>
      <c r="Y892" s="413"/>
      <c r="Z892" s="413"/>
      <c r="AA892" s="413"/>
      <c r="AB892" s="413"/>
      <c r="AC892" s="413"/>
      <c r="AD892" s="413"/>
      <c r="AE892" s="413"/>
      <c r="AF892" s="413"/>
      <c r="AG892" s="413"/>
    </row>
    <row r="893" spans="1:33" ht="11.25" customHeight="1">
      <c r="A893" s="413"/>
      <c r="B893" s="413"/>
      <c r="C893" s="413"/>
      <c r="D893" s="413"/>
      <c r="E893" s="413"/>
      <c r="F893" s="413"/>
      <c r="G893" s="413"/>
      <c r="H893" s="413"/>
      <c r="I893" s="413"/>
      <c r="J893" s="413"/>
      <c r="K893" s="413"/>
      <c r="L893" s="413"/>
      <c r="M893" s="413"/>
      <c r="N893" s="413"/>
      <c r="O893" s="413"/>
      <c r="P893" s="413"/>
      <c r="Q893" s="413"/>
      <c r="R893" s="413"/>
      <c r="S893" s="413"/>
      <c r="T893" s="413"/>
      <c r="U893" s="413"/>
      <c r="V893" s="413"/>
      <c r="W893" s="413"/>
      <c r="X893" s="413"/>
      <c r="Y893" s="413"/>
      <c r="Z893" s="413"/>
      <c r="AA893" s="413"/>
      <c r="AB893" s="413"/>
      <c r="AC893" s="413"/>
      <c r="AD893" s="413"/>
      <c r="AE893" s="413"/>
      <c r="AF893" s="413"/>
      <c r="AG893" s="413"/>
    </row>
    <row r="894" spans="1:33" ht="11.25" customHeight="1">
      <c r="A894" s="413"/>
      <c r="B894" s="413"/>
      <c r="C894" s="413"/>
      <c r="D894" s="413"/>
      <c r="E894" s="413"/>
      <c r="F894" s="413"/>
      <c r="G894" s="413"/>
      <c r="H894" s="413"/>
      <c r="I894" s="413"/>
      <c r="J894" s="413"/>
      <c r="K894" s="413"/>
      <c r="L894" s="413"/>
      <c r="M894" s="413"/>
      <c r="N894" s="413"/>
      <c r="O894" s="413"/>
      <c r="P894" s="413"/>
      <c r="Q894" s="413"/>
      <c r="R894" s="413"/>
      <c r="S894" s="413"/>
      <c r="T894" s="413"/>
      <c r="U894" s="413"/>
      <c r="V894" s="413"/>
      <c r="W894" s="413"/>
      <c r="X894" s="413"/>
      <c r="Y894" s="413"/>
      <c r="Z894" s="413"/>
      <c r="AA894" s="413"/>
      <c r="AB894" s="413"/>
      <c r="AC894" s="413"/>
      <c r="AD894" s="413"/>
      <c r="AE894" s="413"/>
      <c r="AF894" s="413"/>
      <c r="AG894" s="413"/>
    </row>
    <row r="895" spans="1:33" ht="11.25" customHeight="1">
      <c r="A895" s="413"/>
      <c r="B895" s="413"/>
      <c r="C895" s="413"/>
      <c r="D895" s="413"/>
      <c r="E895" s="413"/>
      <c r="F895" s="413"/>
      <c r="G895" s="413"/>
      <c r="H895" s="413"/>
      <c r="I895" s="413"/>
      <c r="J895" s="413"/>
      <c r="K895" s="413"/>
      <c r="L895" s="413"/>
      <c r="M895" s="413"/>
      <c r="N895" s="413"/>
      <c r="O895" s="413"/>
      <c r="P895" s="413"/>
      <c r="Q895" s="413"/>
      <c r="R895" s="413"/>
      <c r="S895" s="413"/>
      <c r="T895" s="413"/>
      <c r="U895" s="413"/>
      <c r="V895" s="413"/>
      <c r="W895" s="413"/>
      <c r="X895" s="413"/>
      <c r="Y895" s="413"/>
      <c r="Z895" s="413"/>
      <c r="AA895" s="413"/>
      <c r="AB895" s="413"/>
      <c r="AC895" s="413"/>
      <c r="AD895" s="413"/>
      <c r="AE895" s="413"/>
      <c r="AF895" s="413"/>
      <c r="AG895" s="413"/>
    </row>
    <row r="896" spans="1:33" ht="11.25" customHeight="1">
      <c r="A896" s="413"/>
      <c r="B896" s="413"/>
      <c r="C896" s="413"/>
      <c r="D896" s="413"/>
      <c r="E896" s="413"/>
      <c r="F896" s="413"/>
      <c r="G896" s="413"/>
      <c r="H896" s="413"/>
      <c r="I896" s="413"/>
      <c r="J896" s="413"/>
      <c r="K896" s="413"/>
      <c r="L896" s="413"/>
      <c r="M896" s="413"/>
      <c r="N896" s="413"/>
      <c r="O896" s="413"/>
      <c r="P896" s="413"/>
      <c r="Q896" s="413"/>
      <c r="R896" s="413"/>
      <c r="S896" s="413"/>
      <c r="T896" s="413"/>
      <c r="U896" s="413"/>
      <c r="V896" s="413"/>
      <c r="W896" s="413"/>
      <c r="X896" s="413"/>
      <c r="Y896" s="413"/>
      <c r="Z896" s="413"/>
      <c r="AA896" s="413"/>
      <c r="AB896" s="413"/>
      <c r="AC896" s="413"/>
      <c r="AD896" s="413"/>
      <c r="AE896" s="413"/>
      <c r="AF896" s="413"/>
      <c r="AG896" s="413"/>
    </row>
    <row r="897" spans="1:33" ht="11.25" customHeight="1">
      <c r="A897" s="413"/>
      <c r="B897" s="413"/>
      <c r="C897" s="413"/>
      <c r="D897" s="413"/>
      <c r="E897" s="413"/>
      <c r="F897" s="413"/>
      <c r="G897" s="413"/>
      <c r="H897" s="413"/>
      <c r="I897" s="413"/>
      <c r="J897" s="413"/>
      <c r="K897" s="413"/>
      <c r="L897" s="413"/>
      <c r="M897" s="413"/>
      <c r="N897" s="413"/>
      <c r="O897" s="413"/>
      <c r="P897" s="413"/>
      <c r="Q897" s="413"/>
      <c r="R897" s="413"/>
      <c r="S897" s="413"/>
      <c r="T897" s="413"/>
      <c r="U897" s="413"/>
      <c r="V897" s="413"/>
      <c r="W897" s="413"/>
      <c r="X897" s="413"/>
      <c r="Y897" s="413"/>
      <c r="Z897" s="413"/>
      <c r="AA897" s="413"/>
      <c r="AB897" s="413"/>
      <c r="AC897" s="413"/>
      <c r="AD897" s="413"/>
      <c r="AE897" s="413"/>
      <c r="AF897" s="413"/>
      <c r="AG897" s="413"/>
    </row>
    <row r="898" spans="1:33" ht="11.25" customHeight="1">
      <c r="A898" s="413"/>
      <c r="B898" s="413"/>
      <c r="C898" s="413"/>
      <c r="D898" s="413"/>
      <c r="E898" s="413"/>
      <c r="F898" s="413"/>
      <c r="G898" s="413"/>
      <c r="H898" s="413"/>
      <c r="I898" s="413"/>
      <c r="J898" s="413"/>
      <c r="K898" s="413"/>
      <c r="L898" s="413"/>
      <c r="M898" s="413"/>
      <c r="N898" s="413"/>
      <c r="O898" s="413"/>
      <c r="P898" s="413"/>
      <c r="Q898" s="413"/>
      <c r="R898" s="413"/>
      <c r="S898" s="413"/>
      <c r="T898" s="413"/>
      <c r="U898" s="413"/>
      <c r="V898" s="413"/>
      <c r="W898" s="413"/>
      <c r="X898" s="413"/>
      <c r="Y898" s="413"/>
      <c r="Z898" s="413"/>
      <c r="AA898" s="413"/>
      <c r="AB898" s="413"/>
      <c r="AC898" s="413"/>
      <c r="AD898" s="413"/>
      <c r="AE898" s="413"/>
      <c r="AF898" s="413"/>
      <c r="AG898" s="413"/>
    </row>
    <row r="899" spans="1:33" ht="11.25" customHeight="1">
      <c r="A899" s="413"/>
      <c r="B899" s="413"/>
      <c r="C899" s="413"/>
      <c r="D899" s="413"/>
      <c r="E899" s="413"/>
      <c r="F899" s="413"/>
      <c r="G899" s="413"/>
      <c r="H899" s="413"/>
      <c r="I899" s="413"/>
      <c r="J899" s="413"/>
      <c r="K899" s="413"/>
      <c r="L899" s="413"/>
      <c r="M899" s="413"/>
      <c r="N899" s="413"/>
      <c r="O899" s="413"/>
      <c r="P899" s="413"/>
      <c r="Q899" s="413"/>
      <c r="R899" s="413"/>
      <c r="S899" s="413"/>
      <c r="T899" s="413"/>
      <c r="U899" s="413"/>
      <c r="V899" s="413"/>
      <c r="W899" s="413"/>
      <c r="X899" s="413"/>
      <c r="Y899" s="413"/>
      <c r="Z899" s="413"/>
      <c r="AA899" s="413"/>
      <c r="AB899" s="413"/>
      <c r="AC899" s="413"/>
      <c r="AD899" s="413"/>
      <c r="AE899" s="413"/>
      <c r="AF899" s="413"/>
      <c r="AG899" s="413"/>
    </row>
    <row r="900" spans="1:33" ht="11.25" customHeight="1">
      <c r="A900" s="413"/>
      <c r="B900" s="413"/>
      <c r="C900" s="413"/>
      <c r="D900" s="413"/>
      <c r="E900" s="413"/>
      <c r="F900" s="413"/>
      <c r="G900" s="413"/>
      <c r="H900" s="413"/>
      <c r="I900" s="413"/>
      <c r="J900" s="413"/>
      <c r="K900" s="413"/>
      <c r="L900" s="413"/>
      <c r="M900" s="413"/>
      <c r="N900" s="413"/>
      <c r="O900" s="413"/>
      <c r="P900" s="413"/>
      <c r="Q900" s="413"/>
      <c r="R900" s="413"/>
      <c r="S900" s="413"/>
      <c r="T900" s="413"/>
      <c r="U900" s="413"/>
      <c r="V900" s="413"/>
      <c r="W900" s="413"/>
      <c r="X900" s="413"/>
      <c r="Y900" s="413"/>
      <c r="Z900" s="413"/>
      <c r="AA900" s="413"/>
      <c r="AB900" s="413"/>
      <c r="AC900" s="413"/>
      <c r="AD900" s="413"/>
      <c r="AE900" s="413"/>
      <c r="AF900" s="413"/>
      <c r="AG900" s="413"/>
    </row>
    <row r="901" spans="1:33" ht="11.25" customHeight="1">
      <c r="A901" s="413"/>
      <c r="B901" s="413"/>
      <c r="C901" s="413"/>
      <c r="D901" s="413"/>
      <c r="E901" s="413"/>
      <c r="F901" s="413"/>
      <c r="G901" s="413"/>
      <c r="H901" s="413"/>
      <c r="I901" s="413"/>
      <c r="J901" s="413"/>
      <c r="K901" s="413"/>
      <c r="L901" s="413"/>
      <c r="M901" s="413"/>
      <c r="N901" s="413"/>
      <c r="O901" s="413"/>
      <c r="P901" s="413"/>
      <c r="Q901" s="413"/>
      <c r="R901" s="413"/>
      <c r="S901" s="413"/>
      <c r="T901" s="413"/>
      <c r="U901" s="413"/>
      <c r="V901" s="413"/>
      <c r="W901" s="413"/>
      <c r="X901" s="413"/>
      <c r="Y901" s="413"/>
      <c r="Z901" s="413"/>
      <c r="AA901" s="413"/>
      <c r="AB901" s="413"/>
      <c r="AC901" s="413"/>
      <c r="AD901" s="413"/>
      <c r="AE901" s="413"/>
      <c r="AF901" s="413"/>
      <c r="AG901" s="413"/>
    </row>
    <row r="902" spans="1:33" ht="11.25" customHeight="1">
      <c r="A902" s="413"/>
      <c r="B902" s="413"/>
      <c r="C902" s="413"/>
      <c r="D902" s="413"/>
      <c r="E902" s="413"/>
      <c r="F902" s="413"/>
      <c r="G902" s="413"/>
      <c r="H902" s="413"/>
      <c r="I902" s="413"/>
      <c r="J902" s="413"/>
      <c r="K902" s="413"/>
      <c r="L902" s="413"/>
      <c r="M902" s="413"/>
      <c r="N902" s="413"/>
      <c r="O902" s="413"/>
      <c r="P902" s="413"/>
      <c r="Q902" s="413"/>
      <c r="R902" s="413"/>
      <c r="S902" s="413"/>
      <c r="T902" s="413"/>
      <c r="U902" s="413"/>
      <c r="V902" s="413"/>
      <c r="W902" s="413"/>
      <c r="X902" s="413"/>
      <c r="Y902" s="413"/>
      <c r="Z902" s="413"/>
      <c r="AA902" s="413"/>
      <c r="AB902" s="413"/>
      <c r="AC902" s="413"/>
      <c r="AD902" s="413"/>
      <c r="AE902" s="413"/>
      <c r="AF902" s="413"/>
      <c r="AG902" s="413"/>
    </row>
    <row r="903" spans="1:33" ht="11.25" customHeight="1">
      <c r="A903" s="413"/>
      <c r="B903" s="413"/>
      <c r="C903" s="413"/>
      <c r="D903" s="413"/>
      <c r="E903" s="413"/>
      <c r="F903" s="413"/>
      <c r="G903" s="413"/>
      <c r="H903" s="413"/>
      <c r="I903" s="413"/>
      <c r="J903" s="413"/>
      <c r="K903" s="413"/>
      <c r="L903" s="413"/>
      <c r="M903" s="413"/>
      <c r="N903" s="413"/>
      <c r="O903" s="413"/>
      <c r="P903" s="413"/>
      <c r="Q903" s="413"/>
      <c r="R903" s="413"/>
      <c r="S903" s="413"/>
      <c r="T903" s="413"/>
      <c r="U903" s="413"/>
      <c r="V903" s="413"/>
      <c r="W903" s="413"/>
      <c r="X903" s="413"/>
      <c r="Y903" s="413"/>
      <c r="Z903" s="413"/>
      <c r="AA903" s="413"/>
      <c r="AB903" s="413"/>
      <c r="AC903" s="413"/>
      <c r="AD903" s="413"/>
      <c r="AE903" s="413"/>
      <c r="AF903" s="413"/>
      <c r="AG903" s="413"/>
    </row>
    <row r="904" spans="1:33" ht="11.25" customHeight="1">
      <c r="A904" s="413"/>
      <c r="B904" s="413"/>
      <c r="C904" s="413"/>
      <c r="D904" s="413"/>
      <c r="E904" s="413"/>
      <c r="F904" s="413"/>
      <c r="G904" s="413"/>
      <c r="H904" s="413"/>
      <c r="I904" s="413"/>
      <c r="J904" s="413"/>
      <c r="K904" s="413"/>
      <c r="L904" s="413"/>
      <c r="M904" s="413"/>
      <c r="N904" s="413"/>
      <c r="O904" s="413"/>
      <c r="P904" s="413"/>
      <c r="Q904" s="413"/>
      <c r="R904" s="413"/>
      <c r="S904" s="413"/>
      <c r="T904" s="413"/>
      <c r="U904" s="413"/>
      <c r="V904" s="413"/>
      <c r="W904" s="413"/>
      <c r="X904" s="413"/>
      <c r="Y904" s="413"/>
      <c r="Z904" s="413"/>
      <c r="AA904" s="413"/>
      <c r="AB904" s="413"/>
      <c r="AC904" s="413"/>
      <c r="AD904" s="413"/>
      <c r="AE904" s="413"/>
      <c r="AF904" s="413"/>
      <c r="AG904" s="413"/>
    </row>
    <row r="905" spans="1:33" ht="11.25" customHeight="1">
      <c r="A905" s="413"/>
      <c r="B905" s="413"/>
      <c r="C905" s="413"/>
      <c r="D905" s="413"/>
      <c r="E905" s="413"/>
      <c r="F905" s="413"/>
      <c r="G905" s="413"/>
      <c r="H905" s="413"/>
      <c r="I905" s="413"/>
      <c r="J905" s="413"/>
      <c r="K905" s="413"/>
      <c r="L905" s="413"/>
      <c r="M905" s="413"/>
      <c r="N905" s="413"/>
      <c r="O905" s="413"/>
      <c r="P905" s="413"/>
      <c r="Q905" s="413"/>
      <c r="R905" s="413"/>
      <c r="S905" s="413"/>
      <c r="T905" s="413"/>
      <c r="U905" s="413"/>
      <c r="V905" s="413"/>
      <c r="W905" s="413"/>
      <c r="X905" s="413"/>
      <c r="Y905" s="413"/>
      <c r="Z905" s="413"/>
      <c r="AA905" s="413"/>
      <c r="AB905" s="413"/>
      <c r="AC905" s="413"/>
      <c r="AD905" s="413"/>
      <c r="AE905" s="413"/>
      <c r="AF905" s="413"/>
      <c r="AG905" s="413"/>
    </row>
    <row r="906" spans="1:33" ht="11.25" customHeight="1">
      <c r="A906" s="413"/>
      <c r="B906" s="413"/>
      <c r="C906" s="413"/>
      <c r="D906" s="413"/>
      <c r="E906" s="413"/>
      <c r="F906" s="413"/>
      <c r="G906" s="413"/>
      <c r="H906" s="413"/>
      <c r="I906" s="413"/>
      <c r="J906" s="413"/>
      <c r="K906" s="413"/>
      <c r="L906" s="413"/>
      <c r="M906" s="413"/>
      <c r="N906" s="413"/>
      <c r="O906" s="413"/>
      <c r="P906" s="413"/>
      <c r="Q906" s="413"/>
      <c r="R906" s="413"/>
      <c r="S906" s="413"/>
      <c r="T906" s="413"/>
      <c r="U906" s="413"/>
      <c r="V906" s="413"/>
      <c r="W906" s="413"/>
      <c r="X906" s="413"/>
      <c r="Y906" s="413"/>
      <c r="Z906" s="413"/>
      <c r="AA906" s="413"/>
      <c r="AB906" s="413"/>
      <c r="AC906" s="413"/>
      <c r="AD906" s="413"/>
      <c r="AE906" s="413"/>
      <c r="AF906" s="413"/>
      <c r="AG906" s="413"/>
    </row>
    <row r="907" spans="1:33" ht="11.25" customHeight="1">
      <c r="A907" s="413"/>
      <c r="B907" s="413"/>
      <c r="C907" s="413"/>
      <c r="D907" s="413"/>
      <c r="E907" s="413"/>
      <c r="F907" s="413"/>
      <c r="G907" s="413"/>
      <c r="H907" s="413"/>
      <c r="I907" s="413"/>
      <c r="J907" s="413"/>
      <c r="K907" s="413"/>
      <c r="L907" s="413"/>
      <c r="M907" s="413"/>
      <c r="N907" s="413"/>
      <c r="O907" s="413"/>
      <c r="P907" s="413"/>
      <c r="Q907" s="413"/>
      <c r="R907" s="413"/>
      <c r="S907" s="413"/>
      <c r="T907" s="413"/>
      <c r="U907" s="413"/>
      <c r="V907" s="413"/>
      <c r="W907" s="413"/>
      <c r="X907" s="413"/>
      <c r="Y907" s="413"/>
      <c r="Z907" s="413"/>
      <c r="AA907" s="413"/>
      <c r="AB907" s="413"/>
      <c r="AC907" s="413"/>
      <c r="AD907" s="413"/>
      <c r="AE907" s="413"/>
      <c r="AF907" s="413"/>
      <c r="AG907" s="413"/>
    </row>
    <row r="908" spans="1:33" ht="11.25" customHeight="1">
      <c r="A908" s="413"/>
      <c r="B908" s="413"/>
      <c r="C908" s="413"/>
      <c r="D908" s="413"/>
      <c r="E908" s="413"/>
      <c r="F908" s="413"/>
      <c r="G908" s="413"/>
      <c r="H908" s="413"/>
      <c r="I908" s="413"/>
      <c r="J908" s="413"/>
      <c r="K908" s="413"/>
      <c r="L908" s="413"/>
      <c r="M908" s="413"/>
      <c r="N908" s="413"/>
      <c r="O908" s="413"/>
      <c r="P908" s="413"/>
      <c r="Q908" s="413"/>
      <c r="R908" s="413"/>
      <c r="S908" s="413"/>
      <c r="T908" s="413"/>
      <c r="U908" s="413"/>
      <c r="V908" s="413"/>
      <c r="W908" s="413"/>
      <c r="X908" s="413"/>
      <c r="Y908" s="413"/>
      <c r="Z908" s="413"/>
      <c r="AA908" s="413"/>
      <c r="AB908" s="413"/>
      <c r="AC908" s="413"/>
      <c r="AD908" s="413"/>
      <c r="AE908" s="413"/>
      <c r="AF908" s="413"/>
      <c r="AG908" s="413"/>
    </row>
    <row r="909" spans="1:33" ht="11.25" customHeight="1">
      <c r="A909" s="413"/>
      <c r="B909" s="413"/>
      <c r="C909" s="413"/>
      <c r="D909" s="413"/>
      <c r="E909" s="413"/>
      <c r="F909" s="413"/>
      <c r="G909" s="413"/>
      <c r="H909" s="413"/>
      <c r="I909" s="413"/>
      <c r="J909" s="413"/>
      <c r="K909" s="413"/>
      <c r="L909" s="413"/>
      <c r="M909" s="413"/>
      <c r="N909" s="413"/>
      <c r="O909" s="413"/>
      <c r="P909" s="413"/>
      <c r="Q909" s="413"/>
      <c r="R909" s="413"/>
      <c r="S909" s="413"/>
      <c r="T909" s="413"/>
      <c r="U909" s="413"/>
      <c r="V909" s="413"/>
      <c r="W909" s="413"/>
      <c r="X909" s="413"/>
      <c r="Y909" s="413"/>
      <c r="Z909" s="413"/>
      <c r="AA909" s="413"/>
      <c r="AB909" s="413"/>
      <c r="AC909" s="413"/>
      <c r="AD909" s="413"/>
      <c r="AE909" s="413"/>
      <c r="AF909" s="413"/>
      <c r="AG909" s="413"/>
    </row>
    <row r="910" spans="1:33" ht="11.25" customHeight="1">
      <c r="A910" s="413"/>
      <c r="B910" s="413"/>
      <c r="C910" s="413"/>
      <c r="D910" s="413"/>
      <c r="E910" s="413"/>
      <c r="F910" s="413"/>
      <c r="G910" s="413"/>
      <c r="H910" s="413"/>
      <c r="I910" s="413"/>
      <c r="J910" s="413"/>
      <c r="K910" s="413"/>
      <c r="L910" s="413"/>
      <c r="M910" s="413"/>
      <c r="N910" s="413"/>
      <c r="O910" s="413"/>
      <c r="P910" s="413"/>
      <c r="Q910" s="413"/>
      <c r="R910" s="413"/>
      <c r="S910" s="413"/>
      <c r="T910" s="413"/>
      <c r="U910" s="413"/>
      <c r="V910" s="413"/>
      <c r="W910" s="413"/>
      <c r="X910" s="413"/>
      <c r="Y910" s="413"/>
      <c r="Z910" s="413"/>
      <c r="AA910" s="413"/>
      <c r="AB910" s="413"/>
      <c r="AC910" s="413"/>
      <c r="AD910" s="413"/>
      <c r="AE910" s="413"/>
      <c r="AF910" s="413"/>
      <c r="AG910" s="413"/>
    </row>
    <row r="911" spans="1:33" ht="11.25" customHeight="1">
      <c r="A911" s="413"/>
      <c r="B911" s="413"/>
      <c r="C911" s="413"/>
      <c r="D911" s="413"/>
      <c r="E911" s="413"/>
      <c r="F911" s="413"/>
      <c r="G911" s="413"/>
      <c r="H911" s="413"/>
      <c r="I911" s="413"/>
      <c r="J911" s="413"/>
      <c r="K911" s="413"/>
      <c r="L911" s="413"/>
      <c r="M911" s="413"/>
      <c r="N911" s="413"/>
      <c r="O911" s="413"/>
      <c r="P911" s="413"/>
      <c r="Q911" s="413"/>
      <c r="R911" s="413"/>
      <c r="S911" s="413"/>
      <c r="T911" s="413"/>
      <c r="U911" s="413"/>
      <c r="V911" s="413"/>
      <c r="W911" s="413"/>
      <c r="X911" s="413"/>
      <c r="Y911" s="413"/>
      <c r="Z911" s="413"/>
      <c r="AA911" s="413"/>
      <c r="AB911" s="413"/>
      <c r="AC911" s="413"/>
      <c r="AD911" s="413"/>
      <c r="AE911" s="413"/>
      <c r="AF911" s="413"/>
      <c r="AG911" s="413"/>
    </row>
    <row r="912" spans="1:33" ht="11.25" customHeight="1">
      <c r="A912" s="413"/>
      <c r="B912" s="413"/>
      <c r="C912" s="413"/>
      <c r="D912" s="413"/>
      <c r="E912" s="413"/>
      <c r="F912" s="413"/>
      <c r="G912" s="413"/>
      <c r="H912" s="413"/>
      <c r="I912" s="413"/>
      <c r="J912" s="413"/>
      <c r="K912" s="413"/>
      <c r="L912" s="413"/>
      <c r="M912" s="413"/>
      <c r="N912" s="413"/>
      <c r="O912" s="413"/>
      <c r="P912" s="413"/>
      <c r="Q912" s="413"/>
      <c r="R912" s="413"/>
      <c r="S912" s="413"/>
      <c r="T912" s="413"/>
      <c r="U912" s="413"/>
      <c r="V912" s="413"/>
      <c r="W912" s="413"/>
      <c r="X912" s="413"/>
      <c r="Y912" s="413"/>
      <c r="Z912" s="413"/>
      <c r="AA912" s="413"/>
      <c r="AB912" s="413"/>
      <c r="AC912" s="413"/>
      <c r="AD912" s="413"/>
      <c r="AE912" s="413"/>
      <c r="AF912" s="413"/>
      <c r="AG912" s="413"/>
    </row>
    <row r="913" spans="1:33" ht="11.25" customHeight="1">
      <c r="A913" s="413"/>
      <c r="B913" s="413"/>
      <c r="C913" s="413"/>
      <c r="D913" s="413"/>
      <c r="E913" s="413"/>
      <c r="F913" s="413"/>
      <c r="G913" s="413"/>
      <c r="H913" s="413"/>
      <c r="I913" s="413"/>
      <c r="J913" s="413"/>
      <c r="K913" s="413"/>
      <c r="L913" s="413"/>
      <c r="M913" s="413"/>
      <c r="N913" s="413"/>
      <c r="O913" s="413"/>
      <c r="P913" s="413"/>
      <c r="Q913" s="413"/>
      <c r="R913" s="413"/>
      <c r="S913" s="413"/>
      <c r="T913" s="413"/>
      <c r="U913" s="413"/>
      <c r="V913" s="413"/>
      <c r="W913" s="413"/>
      <c r="X913" s="413"/>
      <c r="Y913" s="413"/>
      <c r="Z913" s="413"/>
      <c r="AA913" s="413"/>
      <c r="AB913" s="413"/>
      <c r="AC913" s="413"/>
      <c r="AD913" s="413"/>
      <c r="AE913" s="413"/>
      <c r="AF913" s="413"/>
      <c r="AG913" s="413"/>
    </row>
    <row r="914" spans="1:33" ht="11.25" customHeight="1">
      <c r="A914" s="413"/>
      <c r="B914" s="413"/>
      <c r="C914" s="413"/>
      <c r="D914" s="413"/>
      <c r="E914" s="413"/>
      <c r="F914" s="413"/>
      <c r="G914" s="413"/>
      <c r="H914" s="413"/>
      <c r="I914" s="413"/>
      <c r="J914" s="413"/>
      <c r="K914" s="413"/>
      <c r="L914" s="413"/>
      <c r="M914" s="413"/>
      <c r="N914" s="413"/>
      <c r="O914" s="413"/>
      <c r="P914" s="413"/>
      <c r="Q914" s="413"/>
      <c r="R914" s="413"/>
      <c r="S914" s="413"/>
      <c r="T914" s="413"/>
      <c r="U914" s="413"/>
      <c r="V914" s="413"/>
      <c r="W914" s="413"/>
      <c r="X914" s="413"/>
      <c r="Y914" s="413"/>
      <c r="Z914" s="413"/>
      <c r="AA914" s="413"/>
      <c r="AB914" s="413"/>
      <c r="AC914" s="413"/>
      <c r="AD914" s="413"/>
      <c r="AE914" s="413"/>
      <c r="AF914" s="413"/>
      <c r="AG914" s="413"/>
    </row>
    <row r="915" spans="1:33" ht="11.25" customHeight="1">
      <c r="A915" s="413"/>
      <c r="B915" s="413"/>
      <c r="C915" s="413"/>
      <c r="D915" s="413"/>
      <c r="E915" s="413"/>
      <c r="F915" s="413"/>
      <c r="G915" s="413"/>
      <c r="H915" s="413"/>
      <c r="I915" s="413"/>
      <c r="J915" s="413"/>
      <c r="K915" s="413"/>
      <c r="L915" s="413"/>
      <c r="M915" s="413"/>
      <c r="N915" s="413"/>
      <c r="O915" s="413"/>
      <c r="P915" s="413"/>
      <c r="Q915" s="413"/>
      <c r="R915" s="413"/>
      <c r="S915" s="413"/>
      <c r="T915" s="413"/>
      <c r="U915" s="413"/>
      <c r="V915" s="413"/>
      <c r="W915" s="413"/>
      <c r="X915" s="413"/>
      <c r="Y915" s="413"/>
      <c r="Z915" s="413"/>
      <c r="AA915" s="413"/>
      <c r="AB915" s="413"/>
      <c r="AC915" s="413"/>
      <c r="AD915" s="413"/>
      <c r="AE915" s="413"/>
      <c r="AF915" s="413"/>
      <c r="AG915" s="413"/>
    </row>
    <row r="916" spans="1:33" ht="11.25" customHeight="1">
      <c r="A916" s="413"/>
      <c r="B916" s="413"/>
      <c r="C916" s="413"/>
      <c r="D916" s="413"/>
      <c r="E916" s="413"/>
      <c r="F916" s="413"/>
      <c r="G916" s="413"/>
      <c r="H916" s="413"/>
      <c r="I916" s="413"/>
      <c r="J916" s="413"/>
      <c r="K916" s="413"/>
      <c r="L916" s="413"/>
      <c r="M916" s="413"/>
      <c r="N916" s="413"/>
      <c r="O916" s="413"/>
      <c r="P916" s="413"/>
      <c r="Q916" s="413"/>
      <c r="R916" s="413"/>
      <c r="S916" s="413"/>
      <c r="T916" s="413"/>
      <c r="U916" s="413"/>
      <c r="V916" s="413"/>
      <c r="W916" s="413"/>
      <c r="X916" s="413"/>
      <c r="Y916" s="413"/>
      <c r="Z916" s="413"/>
      <c r="AA916" s="413"/>
      <c r="AB916" s="413"/>
      <c r="AC916" s="413"/>
      <c r="AD916" s="413"/>
      <c r="AE916" s="413"/>
      <c r="AF916" s="413"/>
      <c r="AG916" s="413"/>
    </row>
    <row r="917" spans="1:33" ht="11.25" customHeight="1">
      <c r="A917" s="413"/>
      <c r="B917" s="413"/>
      <c r="C917" s="413"/>
      <c r="D917" s="413"/>
      <c r="E917" s="413"/>
      <c r="F917" s="413"/>
      <c r="G917" s="413"/>
      <c r="H917" s="413"/>
      <c r="I917" s="413"/>
      <c r="J917" s="413"/>
      <c r="K917" s="413"/>
      <c r="L917" s="413"/>
      <c r="M917" s="413"/>
      <c r="N917" s="413"/>
      <c r="O917" s="413"/>
      <c r="P917" s="413"/>
      <c r="Q917" s="413"/>
      <c r="R917" s="413"/>
      <c r="S917" s="413"/>
      <c r="T917" s="413"/>
      <c r="U917" s="413"/>
      <c r="V917" s="413"/>
      <c r="W917" s="413"/>
      <c r="X917" s="413"/>
      <c r="Y917" s="413"/>
      <c r="Z917" s="413"/>
      <c r="AA917" s="413"/>
      <c r="AB917" s="413"/>
      <c r="AC917" s="413"/>
      <c r="AD917" s="413"/>
      <c r="AE917" s="413"/>
      <c r="AF917" s="413"/>
      <c r="AG917" s="413"/>
    </row>
    <row r="918" spans="1:33" ht="11.25" customHeight="1">
      <c r="A918" s="413"/>
      <c r="B918" s="413"/>
      <c r="C918" s="413"/>
      <c r="D918" s="413"/>
      <c r="E918" s="413"/>
      <c r="F918" s="413"/>
      <c r="G918" s="413"/>
      <c r="H918" s="413"/>
      <c r="I918" s="413"/>
      <c r="J918" s="413"/>
      <c r="K918" s="413"/>
      <c r="L918" s="413"/>
      <c r="M918" s="413"/>
      <c r="N918" s="413"/>
      <c r="O918" s="413"/>
      <c r="P918" s="413"/>
      <c r="Q918" s="413"/>
      <c r="R918" s="413"/>
      <c r="S918" s="413"/>
      <c r="T918" s="413"/>
      <c r="U918" s="413"/>
      <c r="V918" s="413"/>
      <c r="W918" s="413"/>
      <c r="X918" s="413"/>
      <c r="Y918" s="413"/>
      <c r="Z918" s="413"/>
      <c r="AA918" s="413"/>
      <c r="AB918" s="413"/>
      <c r="AC918" s="413"/>
      <c r="AD918" s="413"/>
      <c r="AE918" s="413"/>
      <c r="AF918" s="413"/>
      <c r="AG918" s="413"/>
    </row>
    <row r="919" spans="1:33" ht="11.25" customHeight="1">
      <c r="A919" s="413"/>
      <c r="B919" s="413"/>
      <c r="C919" s="413"/>
      <c r="D919" s="413"/>
      <c r="E919" s="413"/>
      <c r="F919" s="413"/>
      <c r="G919" s="413"/>
      <c r="H919" s="413"/>
      <c r="I919" s="413"/>
      <c r="J919" s="413"/>
      <c r="K919" s="413"/>
      <c r="L919" s="413"/>
      <c r="M919" s="413"/>
      <c r="N919" s="413"/>
      <c r="O919" s="413"/>
      <c r="P919" s="413"/>
      <c r="Q919" s="413"/>
      <c r="R919" s="413"/>
      <c r="S919" s="413"/>
      <c r="T919" s="413"/>
      <c r="U919" s="413"/>
      <c r="V919" s="413"/>
      <c r="W919" s="413"/>
      <c r="X919" s="413"/>
      <c r="Y919" s="413"/>
      <c r="Z919" s="413"/>
      <c r="AA919" s="413"/>
      <c r="AB919" s="413"/>
      <c r="AC919" s="413"/>
      <c r="AD919" s="413"/>
      <c r="AE919" s="413"/>
      <c r="AF919" s="413"/>
      <c r="AG919" s="413"/>
    </row>
    <row r="920" spans="1:33" ht="11.25" customHeight="1">
      <c r="A920" s="413"/>
      <c r="B920" s="413"/>
      <c r="C920" s="413"/>
      <c r="D920" s="413"/>
      <c r="E920" s="413"/>
      <c r="F920" s="413"/>
      <c r="G920" s="413"/>
      <c r="H920" s="413"/>
      <c r="I920" s="413"/>
      <c r="J920" s="413"/>
      <c r="K920" s="413"/>
      <c r="L920" s="413"/>
      <c r="M920" s="413"/>
      <c r="N920" s="413"/>
      <c r="O920" s="413"/>
      <c r="P920" s="413"/>
      <c r="Q920" s="413"/>
      <c r="R920" s="413"/>
      <c r="S920" s="413"/>
      <c r="T920" s="413"/>
      <c r="U920" s="413"/>
      <c r="V920" s="413"/>
      <c r="W920" s="413"/>
      <c r="X920" s="413"/>
      <c r="Y920" s="413"/>
      <c r="Z920" s="413"/>
      <c r="AA920" s="413"/>
      <c r="AB920" s="413"/>
      <c r="AC920" s="413"/>
      <c r="AD920" s="413"/>
      <c r="AE920" s="413"/>
      <c r="AF920" s="413"/>
      <c r="AG920" s="413"/>
    </row>
    <row r="921" spans="1:33" ht="11.25" customHeight="1">
      <c r="A921" s="413"/>
      <c r="B921" s="413"/>
      <c r="C921" s="413"/>
      <c r="D921" s="413"/>
      <c r="E921" s="413"/>
      <c r="F921" s="413"/>
      <c r="G921" s="413"/>
      <c r="H921" s="413"/>
      <c r="I921" s="413"/>
      <c r="J921" s="413"/>
      <c r="K921" s="413"/>
      <c r="L921" s="413"/>
      <c r="M921" s="413"/>
      <c r="N921" s="413"/>
      <c r="O921" s="413"/>
      <c r="P921" s="413"/>
      <c r="Q921" s="413"/>
      <c r="R921" s="413"/>
      <c r="S921" s="413"/>
      <c r="T921" s="413"/>
      <c r="U921" s="413"/>
      <c r="V921" s="413"/>
      <c r="W921" s="413"/>
      <c r="X921" s="413"/>
      <c r="Y921" s="413"/>
      <c r="Z921" s="413"/>
      <c r="AA921" s="413"/>
      <c r="AB921" s="413"/>
      <c r="AC921" s="413"/>
      <c r="AD921" s="413"/>
      <c r="AE921" s="413"/>
      <c r="AF921" s="413"/>
      <c r="AG921" s="413"/>
    </row>
    <row r="922" spans="1:33" ht="11.25" customHeight="1">
      <c r="A922" s="413"/>
      <c r="B922" s="413"/>
      <c r="C922" s="413"/>
      <c r="D922" s="413"/>
      <c r="E922" s="413"/>
      <c r="F922" s="413"/>
      <c r="G922" s="413"/>
      <c r="H922" s="413"/>
      <c r="I922" s="413"/>
      <c r="J922" s="413"/>
      <c r="K922" s="413"/>
      <c r="L922" s="413"/>
      <c r="M922" s="413"/>
      <c r="N922" s="413"/>
      <c r="O922" s="413"/>
      <c r="P922" s="413"/>
      <c r="Q922" s="413"/>
      <c r="R922" s="413"/>
      <c r="S922" s="413"/>
      <c r="T922" s="413"/>
      <c r="U922" s="413"/>
      <c r="V922" s="413"/>
      <c r="W922" s="413"/>
      <c r="X922" s="413"/>
      <c r="Y922" s="413"/>
      <c r="Z922" s="413"/>
      <c r="AA922" s="413"/>
      <c r="AB922" s="413"/>
      <c r="AC922" s="413"/>
      <c r="AD922" s="413"/>
      <c r="AE922" s="413"/>
      <c r="AF922" s="413"/>
      <c r="AG922" s="413"/>
    </row>
    <row r="923" spans="1:33" ht="11.25" customHeight="1">
      <c r="A923" s="413"/>
      <c r="B923" s="413"/>
      <c r="C923" s="413"/>
      <c r="D923" s="413"/>
      <c r="E923" s="413"/>
      <c r="F923" s="413"/>
      <c r="G923" s="413"/>
      <c r="H923" s="413"/>
      <c r="I923" s="413"/>
      <c r="J923" s="413"/>
      <c r="K923" s="413"/>
      <c r="L923" s="413"/>
      <c r="M923" s="413"/>
      <c r="N923" s="413"/>
      <c r="O923" s="413"/>
      <c r="P923" s="413"/>
      <c r="Q923" s="413"/>
      <c r="R923" s="413"/>
      <c r="S923" s="413"/>
      <c r="T923" s="413"/>
      <c r="U923" s="413"/>
      <c r="V923" s="413"/>
      <c r="W923" s="413"/>
      <c r="X923" s="413"/>
      <c r="Y923" s="413"/>
      <c r="Z923" s="413"/>
      <c r="AA923" s="413"/>
      <c r="AB923" s="413"/>
      <c r="AC923" s="413"/>
      <c r="AD923" s="413"/>
      <c r="AE923" s="413"/>
      <c r="AF923" s="413"/>
      <c r="AG923" s="413"/>
    </row>
    <row r="924" spans="1:33" ht="11.25" customHeight="1">
      <c r="A924" s="413"/>
      <c r="B924" s="413"/>
      <c r="C924" s="413"/>
      <c r="D924" s="413"/>
      <c r="E924" s="413"/>
      <c r="F924" s="413"/>
      <c r="G924" s="413"/>
      <c r="H924" s="413"/>
      <c r="I924" s="413"/>
      <c r="J924" s="413"/>
      <c r="K924" s="413"/>
      <c r="L924" s="413"/>
      <c r="M924" s="413"/>
      <c r="N924" s="413"/>
      <c r="O924" s="413"/>
      <c r="P924" s="413"/>
      <c r="Q924" s="413"/>
      <c r="R924" s="413"/>
      <c r="S924" s="413"/>
      <c r="T924" s="413"/>
      <c r="U924" s="413"/>
      <c r="V924" s="413"/>
      <c r="W924" s="413"/>
      <c r="X924" s="413"/>
      <c r="Y924" s="413"/>
      <c r="Z924" s="413"/>
      <c r="AA924" s="413"/>
      <c r="AB924" s="413"/>
      <c r="AC924" s="413"/>
      <c r="AD924" s="413"/>
      <c r="AE924" s="413"/>
      <c r="AF924" s="413"/>
      <c r="AG924" s="413"/>
    </row>
    <row r="925" spans="1:33" ht="11.25" customHeight="1">
      <c r="A925" s="413"/>
      <c r="B925" s="413"/>
      <c r="C925" s="413"/>
      <c r="D925" s="413"/>
      <c r="E925" s="413"/>
      <c r="F925" s="413"/>
      <c r="G925" s="413"/>
      <c r="H925" s="413"/>
      <c r="I925" s="413"/>
      <c r="J925" s="413"/>
      <c r="K925" s="413"/>
      <c r="L925" s="413"/>
      <c r="M925" s="413"/>
      <c r="N925" s="413"/>
      <c r="O925" s="413"/>
      <c r="P925" s="413"/>
      <c r="Q925" s="413"/>
      <c r="R925" s="413"/>
      <c r="S925" s="413"/>
      <c r="T925" s="413"/>
      <c r="U925" s="413"/>
      <c r="V925" s="413"/>
      <c r="W925" s="413"/>
      <c r="X925" s="413"/>
      <c r="Y925" s="413"/>
      <c r="Z925" s="413"/>
      <c r="AA925" s="413"/>
      <c r="AB925" s="413"/>
      <c r="AC925" s="413"/>
      <c r="AD925" s="413"/>
      <c r="AE925" s="413"/>
      <c r="AF925" s="413"/>
      <c r="AG925" s="413"/>
    </row>
    <row r="926" spans="1:33" ht="11.25" customHeight="1">
      <c r="A926" s="413"/>
      <c r="B926" s="413"/>
      <c r="C926" s="413"/>
      <c r="D926" s="413"/>
      <c r="E926" s="413"/>
      <c r="F926" s="413"/>
      <c r="G926" s="413"/>
      <c r="H926" s="413"/>
      <c r="I926" s="413"/>
      <c r="J926" s="413"/>
      <c r="K926" s="413"/>
      <c r="L926" s="413"/>
      <c r="M926" s="413"/>
      <c r="N926" s="413"/>
      <c r="O926" s="413"/>
      <c r="P926" s="413"/>
      <c r="Q926" s="413"/>
      <c r="R926" s="413"/>
      <c r="S926" s="413"/>
      <c r="T926" s="413"/>
      <c r="U926" s="413"/>
      <c r="V926" s="413"/>
      <c r="W926" s="413"/>
      <c r="X926" s="413"/>
      <c r="Y926" s="413"/>
      <c r="Z926" s="413"/>
      <c r="AA926" s="413"/>
      <c r="AB926" s="413"/>
      <c r="AC926" s="413"/>
      <c r="AD926" s="413"/>
      <c r="AE926" s="413"/>
      <c r="AF926" s="413"/>
      <c r="AG926" s="413"/>
    </row>
    <row r="927" spans="1:33" ht="11.25" customHeight="1">
      <c r="A927" s="413"/>
      <c r="B927" s="413"/>
      <c r="C927" s="413"/>
      <c r="D927" s="413"/>
      <c r="E927" s="413"/>
      <c r="F927" s="413"/>
      <c r="G927" s="413"/>
      <c r="H927" s="413"/>
      <c r="I927" s="413"/>
      <c r="J927" s="413"/>
      <c r="K927" s="413"/>
      <c r="L927" s="413"/>
      <c r="M927" s="413"/>
      <c r="N927" s="413"/>
      <c r="O927" s="413"/>
      <c r="P927" s="413"/>
      <c r="Q927" s="413"/>
      <c r="R927" s="413"/>
      <c r="S927" s="413"/>
      <c r="T927" s="413"/>
      <c r="U927" s="413"/>
      <c r="V927" s="413"/>
      <c r="W927" s="413"/>
      <c r="X927" s="413"/>
      <c r="Y927" s="413"/>
      <c r="Z927" s="413"/>
      <c r="AA927" s="413"/>
      <c r="AB927" s="413"/>
      <c r="AC927" s="413"/>
      <c r="AD927" s="413"/>
      <c r="AE927" s="413"/>
      <c r="AF927" s="413"/>
      <c r="AG927" s="413"/>
    </row>
    <row r="928" spans="1:33" ht="11.25" customHeight="1">
      <c r="A928" s="413"/>
      <c r="B928" s="413"/>
      <c r="C928" s="413"/>
      <c r="D928" s="413"/>
      <c r="E928" s="413"/>
      <c r="F928" s="413"/>
      <c r="G928" s="413"/>
      <c r="H928" s="413"/>
      <c r="I928" s="413"/>
      <c r="J928" s="413"/>
      <c r="K928" s="413"/>
      <c r="L928" s="413"/>
      <c r="M928" s="413"/>
      <c r="N928" s="413"/>
      <c r="O928" s="413"/>
      <c r="P928" s="413"/>
      <c r="Q928" s="413"/>
      <c r="R928" s="413"/>
      <c r="S928" s="413"/>
      <c r="T928" s="413"/>
      <c r="U928" s="413"/>
      <c r="V928" s="413"/>
      <c r="W928" s="413"/>
      <c r="X928" s="413"/>
      <c r="Y928" s="413"/>
      <c r="Z928" s="413"/>
      <c r="AA928" s="413"/>
      <c r="AB928" s="413"/>
      <c r="AC928" s="413"/>
      <c r="AD928" s="413"/>
      <c r="AE928" s="413"/>
      <c r="AF928" s="413"/>
      <c r="AG928" s="413"/>
    </row>
    <row r="929" spans="1:33" ht="11.25" customHeight="1">
      <c r="A929" s="413"/>
      <c r="B929" s="413"/>
      <c r="C929" s="413"/>
      <c r="D929" s="413"/>
      <c r="E929" s="413"/>
      <c r="F929" s="413"/>
      <c r="G929" s="413"/>
      <c r="H929" s="413"/>
      <c r="I929" s="413"/>
      <c r="J929" s="413"/>
      <c r="K929" s="413"/>
      <c r="L929" s="413"/>
      <c r="M929" s="413"/>
      <c r="N929" s="413"/>
      <c r="O929" s="413"/>
      <c r="P929" s="413"/>
      <c r="Q929" s="413"/>
      <c r="R929" s="413"/>
      <c r="S929" s="413"/>
      <c r="T929" s="413"/>
      <c r="U929" s="413"/>
      <c r="V929" s="413"/>
      <c r="W929" s="413"/>
      <c r="X929" s="413"/>
      <c r="Y929" s="413"/>
      <c r="Z929" s="413"/>
      <c r="AA929" s="413"/>
      <c r="AB929" s="413"/>
      <c r="AC929" s="413"/>
      <c r="AD929" s="413"/>
      <c r="AE929" s="413"/>
      <c r="AF929" s="413"/>
      <c r="AG929" s="413"/>
    </row>
    <row r="930" spans="1:33" ht="11.25" customHeight="1">
      <c r="A930" s="413"/>
      <c r="B930" s="413"/>
      <c r="C930" s="413"/>
      <c r="D930" s="413"/>
      <c r="E930" s="413"/>
      <c r="F930" s="413"/>
      <c r="G930" s="413"/>
      <c r="H930" s="413"/>
      <c r="I930" s="413"/>
      <c r="J930" s="413"/>
      <c r="K930" s="413"/>
      <c r="L930" s="413"/>
      <c r="M930" s="413"/>
      <c r="N930" s="413"/>
      <c r="O930" s="413"/>
      <c r="P930" s="413"/>
      <c r="Q930" s="413"/>
      <c r="R930" s="413"/>
      <c r="S930" s="413"/>
      <c r="T930" s="413"/>
      <c r="U930" s="413"/>
      <c r="V930" s="413"/>
      <c r="W930" s="413"/>
      <c r="X930" s="413"/>
      <c r="Y930" s="413"/>
      <c r="Z930" s="413"/>
      <c r="AA930" s="413"/>
      <c r="AB930" s="413"/>
      <c r="AC930" s="413"/>
      <c r="AD930" s="413"/>
      <c r="AE930" s="413"/>
      <c r="AF930" s="413"/>
      <c r="AG930" s="413"/>
    </row>
    <row r="931" spans="1:33" ht="11.25" customHeight="1">
      <c r="A931" s="413"/>
      <c r="B931" s="413"/>
      <c r="C931" s="413"/>
      <c r="D931" s="413"/>
      <c r="E931" s="413"/>
      <c r="F931" s="413"/>
      <c r="G931" s="413"/>
      <c r="H931" s="413"/>
      <c r="I931" s="413"/>
      <c r="J931" s="413"/>
      <c r="K931" s="413"/>
      <c r="L931" s="413"/>
      <c r="M931" s="413"/>
      <c r="N931" s="413"/>
      <c r="O931" s="413"/>
      <c r="P931" s="413"/>
      <c r="Q931" s="413"/>
      <c r="R931" s="413"/>
      <c r="S931" s="413"/>
      <c r="T931" s="413"/>
      <c r="U931" s="413"/>
      <c r="V931" s="413"/>
      <c r="W931" s="413"/>
      <c r="X931" s="413"/>
      <c r="Y931" s="413"/>
      <c r="Z931" s="413"/>
      <c r="AA931" s="413"/>
      <c r="AB931" s="413"/>
      <c r="AC931" s="413"/>
      <c r="AD931" s="413"/>
      <c r="AE931" s="413"/>
      <c r="AF931" s="413"/>
      <c r="AG931" s="413"/>
    </row>
    <row r="932" spans="1:33" ht="11.25" customHeight="1">
      <c r="A932" s="413"/>
      <c r="B932" s="413"/>
      <c r="C932" s="413"/>
      <c r="D932" s="413"/>
      <c r="E932" s="413"/>
      <c r="F932" s="413"/>
      <c r="G932" s="413"/>
      <c r="H932" s="413"/>
      <c r="I932" s="413"/>
      <c r="J932" s="413"/>
      <c r="K932" s="413"/>
      <c r="L932" s="413"/>
      <c r="M932" s="413"/>
      <c r="N932" s="413"/>
      <c r="O932" s="413"/>
      <c r="P932" s="413"/>
      <c r="Q932" s="413"/>
      <c r="R932" s="413"/>
      <c r="S932" s="413"/>
      <c r="T932" s="413"/>
      <c r="U932" s="413"/>
      <c r="V932" s="413"/>
      <c r="W932" s="413"/>
      <c r="X932" s="413"/>
      <c r="Y932" s="413"/>
      <c r="Z932" s="413"/>
      <c r="AA932" s="413"/>
      <c r="AB932" s="413"/>
      <c r="AC932" s="413"/>
      <c r="AD932" s="413"/>
      <c r="AE932" s="413"/>
      <c r="AF932" s="413"/>
      <c r="AG932" s="413"/>
    </row>
    <row r="933" spans="1:33" ht="11.25" customHeight="1">
      <c r="A933" s="413"/>
      <c r="B933" s="413"/>
      <c r="C933" s="413"/>
      <c r="D933" s="413"/>
      <c r="E933" s="413"/>
      <c r="F933" s="413"/>
      <c r="G933" s="413"/>
      <c r="H933" s="413"/>
      <c r="I933" s="413"/>
      <c r="J933" s="413"/>
      <c r="K933" s="413"/>
      <c r="L933" s="413"/>
      <c r="M933" s="413"/>
      <c r="N933" s="413"/>
      <c r="O933" s="413"/>
      <c r="P933" s="413"/>
      <c r="Q933" s="413"/>
      <c r="R933" s="413"/>
      <c r="S933" s="413"/>
      <c r="T933" s="413"/>
      <c r="U933" s="413"/>
      <c r="V933" s="413"/>
      <c r="W933" s="413"/>
      <c r="X933" s="413"/>
      <c r="Y933" s="413"/>
      <c r="Z933" s="413"/>
      <c r="AA933" s="413"/>
      <c r="AB933" s="413"/>
      <c r="AC933" s="413"/>
      <c r="AD933" s="413"/>
      <c r="AE933" s="413"/>
      <c r="AF933" s="413"/>
      <c r="AG933" s="413"/>
    </row>
    <row r="934" spans="1:33" ht="11.25" customHeight="1">
      <c r="A934" s="413"/>
      <c r="B934" s="413"/>
      <c r="C934" s="413"/>
      <c r="D934" s="413"/>
      <c r="E934" s="413"/>
      <c r="F934" s="413"/>
      <c r="G934" s="413"/>
      <c r="H934" s="413"/>
      <c r="I934" s="413"/>
      <c r="J934" s="413"/>
      <c r="K934" s="413"/>
      <c r="L934" s="413"/>
      <c r="M934" s="413"/>
      <c r="N934" s="413"/>
      <c r="O934" s="413"/>
      <c r="P934" s="413"/>
      <c r="Q934" s="413"/>
      <c r="R934" s="413"/>
      <c r="S934" s="413"/>
      <c r="T934" s="413"/>
      <c r="U934" s="413"/>
      <c r="V934" s="413"/>
      <c r="W934" s="413"/>
      <c r="X934" s="413"/>
      <c r="Y934" s="413"/>
      <c r="Z934" s="413"/>
      <c r="AA934" s="413"/>
      <c r="AB934" s="413"/>
      <c r="AC934" s="413"/>
      <c r="AD934" s="413"/>
      <c r="AE934" s="413"/>
      <c r="AF934" s="413"/>
      <c r="AG934" s="413"/>
    </row>
    <row r="935" spans="1:33" ht="11.25" customHeight="1">
      <c r="A935" s="413"/>
      <c r="B935" s="413"/>
      <c r="C935" s="413"/>
      <c r="D935" s="413"/>
      <c r="E935" s="413"/>
      <c r="F935" s="413"/>
      <c r="G935" s="413"/>
      <c r="H935" s="413"/>
      <c r="I935" s="413"/>
      <c r="J935" s="413"/>
      <c r="K935" s="413"/>
      <c r="L935" s="413"/>
      <c r="M935" s="413"/>
      <c r="N935" s="413"/>
      <c r="O935" s="413"/>
      <c r="P935" s="413"/>
      <c r="Q935" s="413"/>
      <c r="R935" s="413"/>
      <c r="S935" s="413"/>
      <c r="T935" s="413"/>
      <c r="U935" s="413"/>
      <c r="V935" s="413"/>
      <c r="W935" s="413"/>
      <c r="X935" s="413"/>
      <c r="Y935" s="413"/>
      <c r="Z935" s="413"/>
      <c r="AA935" s="413"/>
      <c r="AB935" s="413"/>
      <c r="AC935" s="413"/>
      <c r="AD935" s="413"/>
      <c r="AE935" s="413"/>
      <c r="AF935" s="413"/>
      <c r="AG935" s="413"/>
    </row>
    <row r="936" spans="1:33" ht="11.25" customHeight="1">
      <c r="A936" s="413"/>
      <c r="B936" s="413"/>
      <c r="C936" s="413"/>
      <c r="D936" s="413"/>
      <c r="E936" s="413"/>
      <c r="F936" s="413"/>
      <c r="G936" s="413"/>
      <c r="H936" s="413"/>
      <c r="I936" s="413"/>
      <c r="J936" s="413"/>
      <c r="K936" s="413"/>
      <c r="L936" s="413"/>
      <c r="M936" s="413"/>
      <c r="N936" s="413"/>
      <c r="O936" s="413"/>
      <c r="P936" s="413"/>
      <c r="Q936" s="413"/>
      <c r="R936" s="413"/>
      <c r="S936" s="413"/>
      <c r="T936" s="413"/>
      <c r="U936" s="413"/>
      <c r="V936" s="413"/>
      <c r="W936" s="413"/>
      <c r="X936" s="413"/>
      <c r="Y936" s="413"/>
      <c r="Z936" s="413"/>
      <c r="AA936" s="413"/>
      <c r="AB936" s="413"/>
      <c r="AC936" s="413"/>
      <c r="AD936" s="413"/>
      <c r="AE936" s="413"/>
      <c r="AF936" s="413"/>
      <c r="AG936" s="413"/>
    </row>
    <row r="937" spans="1:33" ht="11.25" customHeight="1">
      <c r="A937" s="413"/>
      <c r="B937" s="413"/>
      <c r="C937" s="413"/>
      <c r="D937" s="413"/>
      <c r="E937" s="413"/>
      <c r="F937" s="413"/>
      <c r="G937" s="413"/>
      <c r="H937" s="413"/>
      <c r="I937" s="413"/>
      <c r="J937" s="413"/>
      <c r="K937" s="413"/>
      <c r="L937" s="413"/>
      <c r="M937" s="413"/>
      <c r="N937" s="413"/>
      <c r="O937" s="413"/>
      <c r="P937" s="413"/>
      <c r="Q937" s="413"/>
      <c r="R937" s="413"/>
      <c r="S937" s="413"/>
      <c r="T937" s="413"/>
      <c r="U937" s="413"/>
      <c r="V937" s="413"/>
      <c r="W937" s="413"/>
      <c r="X937" s="413"/>
      <c r="Y937" s="413"/>
      <c r="Z937" s="413"/>
      <c r="AA937" s="413"/>
      <c r="AB937" s="413"/>
      <c r="AC937" s="413"/>
      <c r="AD937" s="413"/>
      <c r="AE937" s="413"/>
      <c r="AF937" s="413"/>
      <c r="AG937" s="413"/>
    </row>
    <row r="938" spans="1:33" ht="11.25" customHeight="1">
      <c r="A938" s="413"/>
      <c r="B938" s="413"/>
      <c r="C938" s="413"/>
      <c r="D938" s="413"/>
      <c r="E938" s="413"/>
      <c r="F938" s="413"/>
      <c r="G938" s="413"/>
      <c r="H938" s="413"/>
      <c r="I938" s="413"/>
      <c r="J938" s="413"/>
      <c r="K938" s="413"/>
      <c r="L938" s="413"/>
      <c r="M938" s="413"/>
      <c r="N938" s="413"/>
      <c r="O938" s="413"/>
      <c r="P938" s="413"/>
      <c r="Q938" s="413"/>
      <c r="R938" s="413"/>
      <c r="S938" s="413"/>
      <c r="T938" s="413"/>
      <c r="U938" s="413"/>
      <c r="V938" s="413"/>
      <c r="W938" s="413"/>
      <c r="X938" s="413"/>
      <c r="Y938" s="413"/>
      <c r="Z938" s="413"/>
      <c r="AA938" s="413"/>
      <c r="AB938" s="413"/>
      <c r="AC938" s="413"/>
      <c r="AD938" s="413"/>
      <c r="AE938" s="413"/>
      <c r="AF938" s="413"/>
      <c r="AG938" s="413"/>
    </row>
    <row r="939" spans="1:33" ht="11.25" customHeight="1">
      <c r="A939" s="413"/>
      <c r="B939" s="413"/>
      <c r="C939" s="413"/>
      <c r="D939" s="413"/>
      <c r="E939" s="413"/>
      <c r="F939" s="413"/>
      <c r="G939" s="413"/>
      <c r="H939" s="413"/>
      <c r="I939" s="413"/>
      <c r="J939" s="413"/>
      <c r="K939" s="413"/>
      <c r="L939" s="413"/>
      <c r="M939" s="413"/>
      <c r="N939" s="413"/>
      <c r="O939" s="413"/>
      <c r="P939" s="413"/>
      <c r="Q939" s="413"/>
      <c r="R939" s="413"/>
      <c r="S939" s="413"/>
      <c r="T939" s="413"/>
      <c r="U939" s="413"/>
      <c r="V939" s="413"/>
      <c r="W939" s="413"/>
      <c r="X939" s="413"/>
      <c r="Y939" s="413"/>
      <c r="Z939" s="413"/>
      <c r="AA939" s="413"/>
      <c r="AB939" s="413"/>
      <c r="AC939" s="413"/>
      <c r="AD939" s="413"/>
      <c r="AE939" s="413"/>
      <c r="AF939" s="413"/>
      <c r="AG939" s="413"/>
    </row>
    <row r="940" spans="1:33" ht="11.25" customHeight="1">
      <c r="A940" s="413"/>
      <c r="B940" s="413"/>
      <c r="C940" s="413"/>
      <c r="D940" s="413"/>
      <c r="E940" s="413"/>
      <c r="F940" s="413"/>
      <c r="G940" s="413"/>
      <c r="H940" s="413"/>
      <c r="I940" s="413"/>
      <c r="J940" s="413"/>
      <c r="K940" s="413"/>
      <c r="L940" s="413"/>
      <c r="M940" s="413"/>
      <c r="N940" s="413"/>
      <c r="O940" s="413"/>
      <c r="P940" s="413"/>
      <c r="Q940" s="413"/>
      <c r="R940" s="413"/>
      <c r="S940" s="413"/>
      <c r="T940" s="413"/>
      <c r="U940" s="413"/>
      <c r="V940" s="413"/>
      <c r="W940" s="413"/>
      <c r="X940" s="413"/>
      <c r="Y940" s="413"/>
      <c r="Z940" s="413"/>
      <c r="AA940" s="413"/>
      <c r="AB940" s="413"/>
      <c r="AC940" s="413"/>
      <c r="AD940" s="413"/>
      <c r="AE940" s="413"/>
      <c r="AF940" s="413"/>
      <c r="AG940" s="413"/>
    </row>
    <row r="941" spans="1:33" ht="11.25" customHeight="1">
      <c r="A941" s="413"/>
      <c r="B941" s="413"/>
      <c r="C941" s="413"/>
      <c r="D941" s="413"/>
      <c r="E941" s="413"/>
      <c r="F941" s="413"/>
      <c r="G941" s="413"/>
      <c r="H941" s="413"/>
      <c r="I941" s="413"/>
      <c r="J941" s="413"/>
      <c r="K941" s="413"/>
      <c r="L941" s="413"/>
      <c r="M941" s="413"/>
      <c r="N941" s="413"/>
      <c r="O941" s="413"/>
      <c r="P941" s="413"/>
      <c r="Q941" s="413"/>
      <c r="R941" s="413"/>
      <c r="S941" s="413"/>
      <c r="T941" s="413"/>
      <c r="U941" s="413"/>
      <c r="V941" s="413"/>
      <c r="W941" s="413"/>
      <c r="X941" s="413"/>
      <c r="Y941" s="413"/>
      <c r="Z941" s="413"/>
      <c r="AA941" s="413"/>
      <c r="AB941" s="413"/>
      <c r="AC941" s="413"/>
      <c r="AD941" s="413"/>
      <c r="AE941" s="413"/>
      <c r="AF941" s="413"/>
      <c r="AG941" s="413"/>
    </row>
    <row r="942" spans="1:33" ht="11.25" customHeight="1">
      <c r="A942" s="413"/>
      <c r="B942" s="413"/>
      <c r="C942" s="413"/>
      <c r="D942" s="413"/>
      <c r="E942" s="413"/>
      <c r="F942" s="413"/>
      <c r="G942" s="413"/>
      <c r="H942" s="413"/>
      <c r="I942" s="413"/>
      <c r="J942" s="413"/>
      <c r="K942" s="413"/>
      <c r="L942" s="413"/>
      <c r="M942" s="413"/>
      <c r="N942" s="413"/>
      <c r="O942" s="413"/>
      <c r="P942" s="413"/>
      <c r="Q942" s="413"/>
      <c r="R942" s="413"/>
      <c r="S942" s="413"/>
      <c r="T942" s="413"/>
      <c r="U942" s="413"/>
      <c r="V942" s="413"/>
      <c r="W942" s="413"/>
      <c r="X942" s="413"/>
      <c r="Y942" s="413"/>
      <c r="Z942" s="413"/>
      <c r="AA942" s="413"/>
      <c r="AB942" s="413"/>
      <c r="AC942" s="413"/>
      <c r="AD942" s="413"/>
      <c r="AE942" s="413"/>
      <c r="AF942" s="413"/>
      <c r="AG942" s="413"/>
    </row>
    <row r="943" spans="1:33" ht="11.25" customHeight="1">
      <c r="A943" s="413"/>
      <c r="B943" s="413"/>
      <c r="C943" s="413"/>
      <c r="D943" s="413"/>
      <c r="E943" s="413"/>
      <c r="F943" s="413"/>
      <c r="G943" s="413"/>
      <c r="H943" s="413"/>
      <c r="I943" s="413"/>
      <c r="J943" s="413"/>
      <c r="K943" s="413"/>
      <c r="L943" s="413"/>
      <c r="M943" s="413"/>
      <c r="N943" s="413"/>
      <c r="O943" s="413"/>
      <c r="P943" s="413"/>
      <c r="Q943" s="413"/>
      <c r="R943" s="413"/>
      <c r="S943" s="413"/>
      <c r="T943" s="413"/>
      <c r="U943" s="413"/>
      <c r="V943" s="413"/>
      <c r="W943" s="413"/>
      <c r="X943" s="413"/>
      <c r="Y943" s="413"/>
      <c r="Z943" s="413"/>
      <c r="AA943" s="413"/>
      <c r="AB943" s="413"/>
      <c r="AC943" s="413"/>
      <c r="AD943" s="413"/>
      <c r="AE943" s="413"/>
      <c r="AF943" s="413"/>
      <c r="AG943" s="413"/>
    </row>
    <row r="944" spans="1:33" ht="11.25" customHeight="1">
      <c r="A944" s="413"/>
      <c r="B944" s="413"/>
      <c r="C944" s="413"/>
      <c r="D944" s="413"/>
      <c r="E944" s="413"/>
      <c r="F944" s="413"/>
      <c r="G944" s="413"/>
      <c r="H944" s="413"/>
      <c r="I944" s="413"/>
      <c r="J944" s="413"/>
      <c r="K944" s="413"/>
      <c r="L944" s="413"/>
      <c r="M944" s="413"/>
      <c r="N944" s="413"/>
      <c r="O944" s="413"/>
      <c r="P944" s="413"/>
      <c r="Q944" s="413"/>
      <c r="R944" s="413"/>
      <c r="S944" s="413"/>
      <c r="T944" s="413"/>
      <c r="U944" s="413"/>
      <c r="V944" s="413"/>
      <c r="W944" s="413"/>
      <c r="X944" s="413"/>
      <c r="Y944" s="413"/>
      <c r="Z944" s="413"/>
      <c r="AA944" s="413"/>
      <c r="AB944" s="413"/>
      <c r="AC944" s="413"/>
      <c r="AD944" s="413"/>
      <c r="AE944" s="413"/>
      <c r="AF944" s="413"/>
      <c r="AG944" s="413"/>
    </row>
    <row r="945" spans="1:33" ht="11.25" customHeight="1">
      <c r="A945" s="413"/>
      <c r="B945" s="413"/>
      <c r="C945" s="413"/>
      <c r="D945" s="413"/>
      <c r="E945" s="413"/>
      <c r="F945" s="413"/>
      <c r="G945" s="413"/>
      <c r="H945" s="413"/>
      <c r="I945" s="413"/>
      <c r="J945" s="413"/>
      <c r="K945" s="413"/>
      <c r="L945" s="413"/>
      <c r="M945" s="413"/>
      <c r="N945" s="413"/>
      <c r="O945" s="413"/>
      <c r="P945" s="413"/>
      <c r="Q945" s="413"/>
      <c r="R945" s="413"/>
      <c r="S945" s="413"/>
      <c r="T945" s="413"/>
      <c r="U945" s="413"/>
      <c r="V945" s="413"/>
      <c r="W945" s="413"/>
      <c r="X945" s="413"/>
      <c r="Y945" s="413"/>
      <c r="Z945" s="413"/>
      <c r="AA945" s="413"/>
      <c r="AB945" s="413"/>
      <c r="AC945" s="413"/>
      <c r="AD945" s="413"/>
      <c r="AE945" s="413"/>
      <c r="AF945" s="413"/>
      <c r="AG945" s="413"/>
    </row>
    <row r="946" spans="1:33" ht="11.25" customHeight="1">
      <c r="A946" s="413"/>
      <c r="B946" s="413"/>
      <c r="C946" s="413"/>
      <c r="D946" s="413"/>
      <c r="E946" s="413"/>
      <c r="F946" s="413"/>
      <c r="G946" s="413"/>
      <c r="H946" s="413"/>
      <c r="I946" s="413"/>
      <c r="J946" s="413"/>
      <c r="K946" s="413"/>
      <c r="L946" s="413"/>
      <c r="M946" s="413"/>
      <c r="N946" s="413"/>
      <c r="O946" s="413"/>
      <c r="P946" s="413"/>
      <c r="Q946" s="413"/>
      <c r="R946" s="413"/>
      <c r="S946" s="413"/>
      <c r="T946" s="413"/>
      <c r="U946" s="413"/>
      <c r="V946" s="413"/>
      <c r="W946" s="413"/>
      <c r="X946" s="413"/>
      <c r="Y946" s="413"/>
      <c r="Z946" s="413"/>
      <c r="AA946" s="413"/>
      <c r="AB946" s="413"/>
      <c r="AC946" s="413"/>
      <c r="AD946" s="413"/>
      <c r="AE946" s="413"/>
      <c r="AF946" s="413"/>
      <c r="AG946" s="413"/>
    </row>
    <row r="947" spans="1:33" ht="11.25" customHeight="1">
      <c r="A947" s="413"/>
      <c r="B947" s="413"/>
      <c r="C947" s="413"/>
      <c r="D947" s="413"/>
      <c r="E947" s="413"/>
      <c r="F947" s="413"/>
      <c r="G947" s="413"/>
      <c r="H947" s="413"/>
      <c r="I947" s="413"/>
      <c r="J947" s="413"/>
      <c r="K947" s="413"/>
      <c r="L947" s="413"/>
      <c r="M947" s="413"/>
      <c r="N947" s="413"/>
      <c r="O947" s="413"/>
      <c r="P947" s="413"/>
      <c r="Q947" s="413"/>
      <c r="R947" s="413"/>
      <c r="S947" s="413"/>
      <c r="T947" s="413"/>
      <c r="U947" s="413"/>
      <c r="V947" s="413"/>
      <c r="W947" s="413"/>
      <c r="X947" s="413"/>
      <c r="Y947" s="413"/>
      <c r="Z947" s="413"/>
      <c r="AA947" s="413"/>
      <c r="AB947" s="413"/>
      <c r="AC947" s="413"/>
      <c r="AD947" s="413"/>
      <c r="AE947" s="413"/>
      <c r="AF947" s="413"/>
      <c r="AG947" s="413"/>
    </row>
    <row r="948" spans="1:33" ht="11.25" customHeight="1">
      <c r="A948" s="413"/>
      <c r="B948" s="413"/>
      <c r="C948" s="413"/>
      <c r="D948" s="413"/>
      <c r="E948" s="413"/>
      <c r="F948" s="413"/>
      <c r="G948" s="413"/>
      <c r="H948" s="413"/>
      <c r="I948" s="413"/>
      <c r="J948" s="413"/>
      <c r="K948" s="413"/>
      <c r="L948" s="413"/>
      <c r="M948" s="413"/>
      <c r="N948" s="413"/>
      <c r="O948" s="413"/>
      <c r="P948" s="413"/>
      <c r="Q948" s="413"/>
      <c r="R948" s="413"/>
      <c r="S948" s="413"/>
      <c r="T948" s="413"/>
      <c r="U948" s="413"/>
      <c r="V948" s="413"/>
      <c r="W948" s="413"/>
      <c r="X948" s="413"/>
      <c r="Y948" s="413"/>
      <c r="Z948" s="413"/>
      <c r="AA948" s="413"/>
      <c r="AB948" s="413"/>
      <c r="AC948" s="413"/>
      <c r="AD948" s="413"/>
      <c r="AE948" s="413"/>
      <c r="AF948" s="413"/>
      <c r="AG948" s="413"/>
    </row>
    <row r="949" spans="1:33" ht="11.25" customHeight="1">
      <c r="A949" s="413"/>
      <c r="B949" s="413"/>
      <c r="C949" s="413"/>
      <c r="D949" s="413"/>
      <c r="E949" s="413"/>
      <c r="F949" s="413"/>
      <c r="G949" s="413"/>
      <c r="H949" s="413"/>
      <c r="I949" s="413"/>
      <c r="J949" s="413"/>
      <c r="K949" s="413"/>
      <c r="L949" s="413"/>
      <c r="M949" s="413"/>
      <c r="N949" s="413"/>
      <c r="O949" s="413"/>
      <c r="P949" s="413"/>
      <c r="Q949" s="413"/>
      <c r="R949" s="413"/>
      <c r="S949" s="413"/>
      <c r="T949" s="413"/>
      <c r="U949" s="413"/>
      <c r="V949" s="413"/>
      <c r="W949" s="413"/>
      <c r="X949" s="413"/>
      <c r="Y949" s="413"/>
      <c r="Z949" s="413"/>
      <c r="AA949" s="413"/>
      <c r="AB949" s="413"/>
      <c r="AC949" s="413"/>
      <c r="AD949" s="413"/>
      <c r="AE949" s="413"/>
      <c r="AF949" s="413"/>
      <c r="AG949" s="413"/>
    </row>
    <row r="950" spans="1:33" ht="11.25" customHeight="1">
      <c r="A950" s="413"/>
      <c r="B950" s="413"/>
      <c r="C950" s="413"/>
      <c r="D950" s="413"/>
      <c r="E950" s="413"/>
      <c r="F950" s="413"/>
      <c r="G950" s="413"/>
      <c r="H950" s="413"/>
      <c r="I950" s="413"/>
      <c r="J950" s="413"/>
      <c r="K950" s="413"/>
      <c r="L950" s="413"/>
      <c r="M950" s="413"/>
      <c r="N950" s="413"/>
      <c r="O950" s="413"/>
      <c r="P950" s="413"/>
      <c r="Q950" s="413"/>
      <c r="R950" s="413"/>
      <c r="S950" s="413"/>
      <c r="T950" s="413"/>
      <c r="U950" s="413"/>
      <c r="V950" s="413"/>
      <c r="W950" s="413"/>
      <c r="X950" s="413"/>
      <c r="Y950" s="413"/>
      <c r="Z950" s="413"/>
      <c r="AA950" s="413"/>
      <c r="AB950" s="413"/>
      <c r="AC950" s="413"/>
      <c r="AD950" s="413"/>
      <c r="AE950" s="413"/>
      <c r="AF950" s="413"/>
      <c r="AG950" s="413"/>
    </row>
    <row r="951" spans="1:33" ht="11.25" customHeight="1">
      <c r="A951" s="413"/>
      <c r="B951" s="413"/>
      <c r="C951" s="413"/>
      <c r="D951" s="413"/>
      <c r="E951" s="413"/>
      <c r="F951" s="413"/>
      <c r="G951" s="413"/>
      <c r="H951" s="413"/>
      <c r="I951" s="413"/>
      <c r="J951" s="413"/>
      <c r="K951" s="413"/>
      <c r="L951" s="413"/>
      <c r="M951" s="413"/>
      <c r="N951" s="413"/>
      <c r="O951" s="413"/>
      <c r="P951" s="413"/>
      <c r="Q951" s="413"/>
      <c r="R951" s="413"/>
      <c r="S951" s="413"/>
      <c r="T951" s="413"/>
      <c r="U951" s="413"/>
      <c r="V951" s="413"/>
      <c r="W951" s="413"/>
      <c r="X951" s="413"/>
      <c r="Y951" s="413"/>
      <c r="Z951" s="413"/>
      <c r="AA951" s="413"/>
      <c r="AB951" s="413"/>
      <c r="AC951" s="413"/>
      <c r="AD951" s="413"/>
      <c r="AE951" s="413"/>
      <c r="AF951" s="413"/>
      <c r="AG951" s="413"/>
    </row>
    <row r="952" spans="1:33" ht="11.25" customHeight="1">
      <c r="A952" s="413"/>
      <c r="B952" s="413"/>
      <c r="C952" s="413"/>
      <c r="D952" s="413"/>
      <c r="E952" s="413"/>
      <c r="F952" s="413"/>
      <c r="G952" s="413"/>
      <c r="H952" s="413"/>
      <c r="I952" s="413"/>
      <c r="J952" s="413"/>
      <c r="K952" s="413"/>
      <c r="L952" s="413"/>
      <c r="M952" s="413"/>
      <c r="N952" s="413"/>
      <c r="O952" s="413"/>
      <c r="P952" s="413"/>
      <c r="Q952" s="413"/>
      <c r="R952" s="413"/>
      <c r="S952" s="413"/>
      <c r="T952" s="413"/>
      <c r="U952" s="413"/>
      <c r="V952" s="413"/>
      <c r="W952" s="413"/>
      <c r="X952" s="413"/>
      <c r="Y952" s="413"/>
      <c r="Z952" s="413"/>
      <c r="AA952" s="413"/>
      <c r="AB952" s="413"/>
      <c r="AC952" s="413"/>
      <c r="AD952" s="413"/>
      <c r="AE952" s="413"/>
      <c r="AF952" s="413"/>
      <c r="AG952" s="413"/>
    </row>
    <row r="953" spans="1:33" ht="11.25" customHeight="1">
      <c r="A953" s="413"/>
      <c r="B953" s="413"/>
      <c r="C953" s="413"/>
      <c r="D953" s="413"/>
      <c r="E953" s="413"/>
      <c r="F953" s="413"/>
      <c r="G953" s="413"/>
      <c r="H953" s="413"/>
      <c r="I953" s="413"/>
      <c r="J953" s="413"/>
      <c r="K953" s="413"/>
      <c r="L953" s="413"/>
      <c r="M953" s="413"/>
      <c r="N953" s="413"/>
      <c r="O953" s="413"/>
      <c r="P953" s="413"/>
      <c r="Q953" s="413"/>
      <c r="R953" s="413"/>
      <c r="S953" s="413"/>
      <c r="T953" s="413"/>
      <c r="U953" s="413"/>
      <c r="V953" s="413"/>
      <c r="W953" s="413"/>
      <c r="X953" s="413"/>
      <c r="Y953" s="413"/>
      <c r="Z953" s="413"/>
      <c r="AA953" s="413"/>
      <c r="AB953" s="413"/>
      <c r="AC953" s="413"/>
      <c r="AD953" s="413"/>
      <c r="AE953" s="413"/>
      <c r="AF953" s="413"/>
      <c r="AG953" s="413"/>
    </row>
    <row r="954" spans="1:33" ht="11.25" customHeight="1">
      <c r="A954" s="413"/>
      <c r="B954" s="413"/>
      <c r="C954" s="413"/>
      <c r="D954" s="413"/>
      <c r="E954" s="413"/>
      <c r="F954" s="413"/>
      <c r="G954" s="413"/>
      <c r="H954" s="413"/>
      <c r="I954" s="413"/>
      <c r="J954" s="413"/>
      <c r="K954" s="413"/>
      <c r="L954" s="413"/>
      <c r="M954" s="413"/>
      <c r="N954" s="413"/>
      <c r="O954" s="413"/>
      <c r="P954" s="413"/>
      <c r="Q954" s="413"/>
      <c r="R954" s="413"/>
      <c r="S954" s="413"/>
      <c r="T954" s="413"/>
      <c r="U954" s="413"/>
      <c r="V954" s="413"/>
      <c r="W954" s="413"/>
      <c r="X954" s="413"/>
      <c r="Y954" s="413"/>
      <c r="Z954" s="413"/>
      <c r="AA954" s="413"/>
      <c r="AB954" s="413"/>
      <c r="AC954" s="413"/>
      <c r="AD954" s="413"/>
      <c r="AE954" s="413"/>
      <c r="AF954" s="413"/>
      <c r="AG954" s="413"/>
    </row>
    <row r="955" spans="1:33" ht="11.25" customHeight="1">
      <c r="A955" s="413"/>
      <c r="B955" s="413"/>
      <c r="C955" s="413"/>
      <c r="D955" s="413"/>
      <c r="E955" s="413"/>
      <c r="F955" s="413"/>
      <c r="G955" s="413"/>
      <c r="H955" s="413"/>
      <c r="I955" s="413"/>
      <c r="J955" s="413"/>
      <c r="K955" s="413"/>
      <c r="L955" s="413"/>
      <c r="M955" s="413"/>
      <c r="N955" s="413"/>
      <c r="O955" s="413"/>
      <c r="P955" s="413"/>
      <c r="Q955" s="413"/>
      <c r="R955" s="413"/>
      <c r="S955" s="413"/>
      <c r="T955" s="413"/>
      <c r="U955" s="413"/>
      <c r="V955" s="413"/>
      <c r="W955" s="413"/>
      <c r="X955" s="413"/>
      <c r="Y955" s="413"/>
      <c r="Z955" s="413"/>
      <c r="AA955" s="413"/>
      <c r="AB955" s="413"/>
      <c r="AC955" s="413"/>
      <c r="AD955" s="413"/>
      <c r="AE955" s="413"/>
      <c r="AF955" s="413"/>
      <c r="AG955" s="413"/>
    </row>
    <row r="956" spans="1:33" ht="11.25" customHeight="1">
      <c r="A956" s="413"/>
      <c r="B956" s="413"/>
      <c r="C956" s="413"/>
      <c r="D956" s="413"/>
      <c r="E956" s="413"/>
      <c r="F956" s="413"/>
      <c r="G956" s="413"/>
      <c r="H956" s="413"/>
      <c r="I956" s="413"/>
      <c r="J956" s="413"/>
      <c r="K956" s="413"/>
      <c r="L956" s="413"/>
      <c r="M956" s="413"/>
      <c r="N956" s="413"/>
      <c r="O956" s="413"/>
      <c r="P956" s="413"/>
      <c r="Q956" s="413"/>
      <c r="R956" s="413"/>
      <c r="S956" s="413"/>
      <c r="T956" s="413"/>
      <c r="U956" s="413"/>
      <c r="V956" s="413"/>
      <c r="W956" s="413"/>
      <c r="X956" s="413"/>
      <c r="Y956" s="413"/>
      <c r="Z956" s="413"/>
      <c r="AA956" s="413"/>
      <c r="AB956" s="413"/>
      <c r="AC956" s="413"/>
      <c r="AD956" s="413"/>
      <c r="AE956" s="413"/>
      <c r="AF956" s="413"/>
      <c r="AG956" s="413"/>
    </row>
    <row r="957" spans="1:33" ht="11.25" customHeight="1">
      <c r="A957" s="413"/>
      <c r="B957" s="413"/>
      <c r="C957" s="413"/>
      <c r="D957" s="413"/>
      <c r="E957" s="413"/>
      <c r="F957" s="413"/>
      <c r="G957" s="413"/>
      <c r="H957" s="413"/>
      <c r="I957" s="413"/>
      <c r="J957" s="413"/>
      <c r="K957" s="413"/>
      <c r="L957" s="413"/>
      <c r="M957" s="413"/>
      <c r="N957" s="413"/>
      <c r="O957" s="413"/>
      <c r="P957" s="413"/>
      <c r="Q957" s="413"/>
      <c r="R957" s="413"/>
      <c r="S957" s="413"/>
      <c r="T957" s="413"/>
      <c r="U957" s="413"/>
      <c r="V957" s="413"/>
      <c r="W957" s="413"/>
      <c r="X957" s="413"/>
      <c r="Y957" s="413"/>
      <c r="Z957" s="413"/>
      <c r="AA957" s="413"/>
      <c r="AB957" s="413"/>
      <c r="AC957" s="413"/>
      <c r="AD957" s="413"/>
      <c r="AE957" s="413"/>
      <c r="AF957" s="413"/>
      <c r="AG957" s="413"/>
    </row>
    <row r="958" spans="1:33" ht="11.25" customHeight="1">
      <c r="A958" s="413"/>
      <c r="B958" s="413"/>
      <c r="C958" s="413"/>
      <c r="D958" s="413"/>
      <c r="E958" s="413"/>
      <c r="F958" s="413"/>
      <c r="G958" s="413"/>
      <c r="H958" s="413"/>
      <c r="I958" s="413"/>
      <c r="J958" s="413"/>
      <c r="K958" s="413"/>
      <c r="L958" s="413"/>
      <c r="M958" s="413"/>
      <c r="N958" s="413"/>
      <c r="O958" s="413"/>
      <c r="P958" s="413"/>
      <c r="Q958" s="413"/>
      <c r="R958" s="413"/>
      <c r="S958" s="413"/>
      <c r="T958" s="413"/>
      <c r="U958" s="413"/>
      <c r="V958" s="413"/>
      <c r="W958" s="413"/>
      <c r="X958" s="413"/>
      <c r="Y958" s="413"/>
      <c r="Z958" s="413"/>
      <c r="AA958" s="413"/>
      <c r="AB958" s="413"/>
      <c r="AC958" s="413"/>
      <c r="AD958" s="413"/>
      <c r="AE958" s="413"/>
      <c r="AF958" s="413"/>
      <c r="AG958" s="413"/>
    </row>
    <row r="959" spans="1:33" ht="11.25" customHeight="1">
      <c r="A959" s="413"/>
      <c r="B959" s="413"/>
      <c r="C959" s="413"/>
      <c r="D959" s="413"/>
      <c r="E959" s="413"/>
      <c r="F959" s="413"/>
      <c r="G959" s="413"/>
      <c r="H959" s="413"/>
      <c r="I959" s="413"/>
      <c r="J959" s="413"/>
      <c r="K959" s="413"/>
      <c r="L959" s="413"/>
      <c r="M959" s="413"/>
      <c r="N959" s="413"/>
      <c r="O959" s="413"/>
      <c r="P959" s="413"/>
      <c r="Q959" s="413"/>
      <c r="R959" s="413"/>
      <c r="S959" s="413"/>
      <c r="T959" s="413"/>
      <c r="U959" s="413"/>
      <c r="V959" s="413"/>
      <c r="W959" s="413"/>
      <c r="X959" s="413"/>
      <c r="Y959" s="413"/>
      <c r="Z959" s="413"/>
      <c r="AA959" s="413"/>
      <c r="AB959" s="413"/>
      <c r="AC959" s="413"/>
      <c r="AD959" s="413"/>
      <c r="AE959" s="413"/>
      <c r="AF959" s="413"/>
      <c r="AG959" s="413"/>
    </row>
    <row r="960" spans="1:33" ht="11.25" customHeight="1">
      <c r="A960" s="413"/>
      <c r="B960" s="413"/>
      <c r="C960" s="413"/>
      <c r="D960" s="413"/>
      <c r="E960" s="413"/>
      <c r="F960" s="413"/>
      <c r="G960" s="413"/>
      <c r="H960" s="413"/>
      <c r="I960" s="413"/>
      <c r="J960" s="413"/>
      <c r="K960" s="413"/>
      <c r="L960" s="413"/>
      <c r="M960" s="413"/>
      <c r="N960" s="413"/>
      <c r="O960" s="413"/>
      <c r="P960" s="413"/>
      <c r="Q960" s="413"/>
      <c r="R960" s="413"/>
      <c r="S960" s="413"/>
      <c r="T960" s="413"/>
      <c r="U960" s="413"/>
      <c r="V960" s="413"/>
      <c r="W960" s="413"/>
      <c r="X960" s="413"/>
      <c r="Y960" s="413"/>
      <c r="Z960" s="413"/>
      <c r="AA960" s="413"/>
      <c r="AB960" s="413"/>
      <c r="AC960" s="413"/>
      <c r="AD960" s="413"/>
      <c r="AE960" s="413"/>
      <c r="AF960" s="413"/>
      <c r="AG960" s="413"/>
    </row>
    <row r="961" spans="1:33" ht="11.25" customHeight="1">
      <c r="A961" s="413"/>
      <c r="B961" s="413"/>
      <c r="C961" s="413"/>
      <c r="D961" s="413"/>
      <c r="E961" s="413"/>
      <c r="F961" s="413"/>
      <c r="G961" s="413"/>
      <c r="H961" s="413"/>
      <c r="I961" s="413"/>
      <c r="J961" s="413"/>
      <c r="K961" s="413"/>
      <c r="L961" s="413"/>
      <c r="M961" s="413"/>
      <c r="N961" s="413"/>
      <c r="O961" s="413"/>
      <c r="P961" s="413"/>
      <c r="Q961" s="413"/>
      <c r="R961" s="413"/>
      <c r="S961" s="413"/>
      <c r="T961" s="413"/>
      <c r="U961" s="413"/>
      <c r="V961" s="413"/>
      <c r="W961" s="413"/>
      <c r="X961" s="413"/>
      <c r="Y961" s="413"/>
      <c r="Z961" s="413"/>
      <c r="AA961" s="413"/>
      <c r="AB961" s="413"/>
      <c r="AC961" s="413"/>
      <c r="AD961" s="413"/>
      <c r="AE961" s="413"/>
      <c r="AF961" s="413"/>
      <c r="AG961" s="413"/>
    </row>
    <row r="962" spans="1:33" ht="11.25" customHeight="1">
      <c r="A962" s="413"/>
      <c r="B962" s="413"/>
      <c r="C962" s="413"/>
      <c r="D962" s="413"/>
      <c r="E962" s="413"/>
      <c r="F962" s="413"/>
      <c r="G962" s="413"/>
      <c r="H962" s="413"/>
      <c r="I962" s="413"/>
      <c r="J962" s="413"/>
      <c r="K962" s="413"/>
      <c r="L962" s="413"/>
      <c r="M962" s="413"/>
      <c r="N962" s="413"/>
      <c r="O962" s="413"/>
      <c r="P962" s="413"/>
      <c r="Q962" s="413"/>
      <c r="R962" s="413"/>
      <c r="S962" s="413"/>
      <c r="T962" s="413"/>
      <c r="U962" s="413"/>
      <c r="V962" s="413"/>
      <c r="W962" s="413"/>
      <c r="X962" s="413"/>
      <c r="Y962" s="413"/>
      <c r="Z962" s="413"/>
      <c r="AA962" s="413"/>
      <c r="AB962" s="413"/>
      <c r="AC962" s="413"/>
      <c r="AD962" s="413"/>
      <c r="AE962" s="413"/>
      <c r="AF962" s="413"/>
      <c r="AG962" s="413"/>
    </row>
    <row r="963" spans="1:33" ht="11.25" customHeight="1">
      <c r="A963" s="413"/>
      <c r="B963" s="413"/>
      <c r="C963" s="413"/>
      <c r="D963" s="413"/>
      <c r="E963" s="413"/>
      <c r="F963" s="413"/>
      <c r="G963" s="413"/>
      <c r="H963" s="413"/>
      <c r="I963" s="413"/>
      <c r="J963" s="413"/>
      <c r="K963" s="413"/>
      <c r="L963" s="413"/>
      <c r="M963" s="413"/>
      <c r="N963" s="413"/>
      <c r="O963" s="413"/>
      <c r="P963" s="413"/>
      <c r="Q963" s="413"/>
      <c r="R963" s="413"/>
      <c r="S963" s="413"/>
      <c r="T963" s="413"/>
      <c r="U963" s="413"/>
      <c r="V963" s="413"/>
      <c r="W963" s="413"/>
      <c r="X963" s="413"/>
      <c r="Y963" s="413"/>
      <c r="Z963" s="413"/>
      <c r="AA963" s="413"/>
      <c r="AB963" s="413"/>
      <c r="AC963" s="413"/>
      <c r="AD963" s="413"/>
      <c r="AE963" s="413"/>
      <c r="AF963" s="413"/>
      <c r="AG963" s="413"/>
    </row>
    <row r="964" spans="1:33" ht="11.25" customHeight="1">
      <c r="A964" s="413"/>
      <c r="B964" s="413"/>
      <c r="C964" s="413"/>
      <c r="D964" s="413"/>
      <c r="E964" s="413"/>
      <c r="F964" s="413"/>
      <c r="G964" s="413"/>
      <c r="H964" s="413"/>
      <c r="I964" s="413"/>
      <c r="J964" s="413"/>
      <c r="K964" s="413"/>
      <c r="L964" s="413"/>
      <c r="M964" s="413"/>
      <c r="N964" s="413"/>
      <c r="O964" s="413"/>
      <c r="P964" s="413"/>
      <c r="Q964" s="413"/>
      <c r="R964" s="413"/>
      <c r="S964" s="413"/>
      <c r="T964" s="413"/>
      <c r="U964" s="413"/>
      <c r="V964" s="413"/>
      <c r="W964" s="413"/>
      <c r="X964" s="413"/>
      <c r="Y964" s="413"/>
      <c r="Z964" s="413"/>
      <c r="AA964" s="413"/>
      <c r="AB964" s="413"/>
      <c r="AC964" s="413"/>
      <c r="AD964" s="413"/>
      <c r="AE964" s="413"/>
      <c r="AF964" s="413"/>
      <c r="AG964" s="413"/>
    </row>
    <row r="965" spans="1:33" ht="11.25" customHeight="1">
      <c r="A965" s="413"/>
      <c r="B965" s="413"/>
      <c r="C965" s="413"/>
      <c r="D965" s="413"/>
      <c r="E965" s="413"/>
      <c r="F965" s="413"/>
      <c r="G965" s="413"/>
      <c r="H965" s="413"/>
      <c r="I965" s="413"/>
      <c r="J965" s="413"/>
      <c r="K965" s="413"/>
      <c r="L965" s="413"/>
      <c r="M965" s="413"/>
      <c r="N965" s="413"/>
      <c r="O965" s="413"/>
      <c r="P965" s="413"/>
      <c r="Q965" s="413"/>
      <c r="R965" s="413"/>
      <c r="S965" s="413"/>
      <c r="T965" s="413"/>
      <c r="U965" s="413"/>
      <c r="V965" s="413"/>
      <c r="W965" s="413"/>
      <c r="X965" s="413"/>
      <c r="Y965" s="413"/>
      <c r="Z965" s="413"/>
      <c r="AA965" s="413"/>
      <c r="AB965" s="413"/>
      <c r="AC965" s="413"/>
      <c r="AD965" s="413"/>
      <c r="AE965" s="413"/>
      <c r="AF965" s="413"/>
      <c r="AG965" s="413"/>
    </row>
    <row r="966" spans="1:33" ht="11.25" customHeight="1">
      <c r="A966" s="413"/>
      <c r="B966" s="413"/>
      <c r="C966" s="413"/>
      <c r="D966" s="413"/>
      <c r="E966" s="413"/>
      <c r="F966" s="413"/>
      <c r="G966" s="413"/>
      <c r="H966" s="413"/>
      <c r="I966" s="413"/>
      <c r="J966" s="413"/>
      <c r="K966" s="413"/>
      <c r="L966" s="413"/>
      <c r="M966" s="413"/>
      <c r="N966" s="413"/>
      <c r="O966" s="413"/>
      <c r="P966" s="413"/>
      <c r="Q966" s="413"/>
      <c r="R966" s="413"/>
      <c r="S966" s="413"/>
      <c r="T966" s="413"/>
      <c r="U966" s="413"/>
      <c r="V966" s="413"/>
      <c r="W966" s="413"/>
      <c r="X966" s="413"/>
      <c r="Y966" s="413"/>
      <c r="Z966" s="413"/>
      <c r="AA966" s="413"/>
      <c r="AB966" s="413"/>
      <c r="AC966" s="413"/>
      <c r="AD966" s="413"/>
      <c r="AE966" s="413"/>
      <c r="AF966" s="413"/>
      <c r="AG966" s="413"/>
    </row>
    <row r="967" spans="1:33" ht="11.25" customHeight="1">
      <c r="A967" s="413"/>
      <c r="B967" s="413"/>
      <c r="C967" s="413"/>
      <c r="D967" s="413"/>
      <c r="E967" s="413"/>
      <c r="F967" s="413"/>
      <c r="G967" s="413"/>
      <c r="H967" s="413"/>
      <c r="I967" s="413"/>
      <c r="J967" s="413"/>
      <c r="K967" s="413"/>
      <c r="L967" s="413"/>
      <c r="M967" s="413"/>
      <c r="N967" s="413"/>
      <c r="O967" s="413"/>
      <c r="P967" s="413"/>
      <c r="Q967" s="413"/>
      <c r="R967" s="413"/>
      <c r="S967" s="413"/>
      <c r="T967" s="413"/>
      <c r="U967" s="413"/>
      <c r="V967" s="413"/>
      <c r="W967" s="413"/>
      <c r="X967" s="413"/>
      <c r="Y967" s="413"/>
      <c r="Z967" s="413"/>
      <c r="AA967" s="413"/>
      <c r="AB967" s="413"/>
      <c r="AC967" s="413"/>
      <c r="AD967" s="413"/>
      <c r="AE967" s="413"/>
      <c r="AF967" s="413"/>
      <c r="AG967" s="413"/>
    </row>
    <row r="968" spans="1:33" ht="11.25" customHeight="1">
      <c r="A968" s="413"/>
      <c r="B968" s="413"/>
      <c r="C968" s="413"/>
      <c r="D968" s="413"/>
      <c r="E968" s="413"/>
      <c r="F968" s="413"/>
      <c r="G968" s="413"/>
      <c r="H968" s="413"/>
      <c r="I968" s="413"/>
      <c r="J968" s="413"/>
      <c r="K968" s="413"/>
      <c r="L968" s="413"/>
      <c r="M968" s="413"/>
      <c r="N968" s="413"/>
      <c r="O968" s="413"/>
      <c r="P968" s="413"/>
      <c r="Q968" s="413"/>
      <c r="R968" s="413"/>
      <c r="S968" s="413"/>
      <c r="T968" s="413"/>
      <c r="U968" s="413"/>
      <c r="V968" s="413"/>
      <c r="W968" s="413"/>
      <c r="X968" s="413"/>
      <c r="Y968" s="413"/>
      <c r="Z968" s="413"/>
      <c r="AA968" s="413"/>
      <c r="AB968" s="413"/>
      <c r="AC968" s="413"/>
      <c r="AD968" s="413"/>
      <c r="AE968" s="413"/>
      <c r="AF968" s="413"/>
      <c r="AG968" s="413"/>
    </row>
    <row r="969" spans="1:33" ht="11.25" customHeight="1">
      <c r="A969" s="413"/>
      <c r="B969" s="413"/>
      <c r="C969" s="413"/>
      <c r="D969" s="413"/>
      <c r="E969" s="413"/>
      <c r="F969" s="413"/>
      <c r="G969" s="413"/>
      <c r="H969" s="413"/>
      <c r="I969" s="413"/>
      <c r="J969" s="413"/>
      <c r="K969" s="413"/>
      <c r="L969" s="413"/>
      <c r="M969" s="413"/>
      <c r="N969" s="413"/>
      <c r="O969" s="413"/>
      <c r="P969" s="413"/>
      <c r="Q969" s="413"/>
      <c r="R969" s="413"/>
      <c r="S969" s="413"/>
      <c r="T969" s="413"/>
      <c r="U969" s="413"/>
      <c r="V969" s="413"/>
      <c r="W969" s="413"/>
      <c r="X969" s="413"/>
      <c r="Y969" s="413"/>
      <c r="Z969" s="413"/>
      <c r="AA969" s="413"/>
      <c r="AB969" s="413"/>
      <c r="AC969" s="413"/>
      <c r="AD969" s="413"/>
      <c r="AE969" s="413"/>
      <c r="AF969" s="413"/>
      <c r="AG969" s="413"/>
    </row>
    <row r="970" spans="1:33" ht="11.25" customHeight="1">
      <c r="A970" s="413"/>
      <c r="B970" s="413"/>
      <c r="C970" s="413"/>
      <c r="D970" s="413"/>
      <c r="E970" s="413"/>
      <c r="F970" s="413"/>
      <c r="G970" s="413"/>
      <c r="H970" s="413"/>
      <c r="I970" s="413"/>
      <c r="J970" s="413"/>
      <c r="K970" s="413"/>
      <c r="L970" s="413"/>
      <c r="M970" s="413"/>
      <c r="N970" s="413"/>
      <c r="O970" s="413"/>
      <c r="P970" s="413"/>
      <c r="Q970" s="413"/>
      <c r="R970" s="413"/>
      <c r="S970" s="413"/>
      <c r="T970" s="413"/>
      <c r="U970" s="413"/>
      <c r="V970" s="413"/>
      <c r="W970" s="413"/>
      <c r="X970" s="413"/>
      <c r="Y970" s="413"/>
      <c r="Z970" s="413"/>
      <c r="AA970" s="413"/>
      <c r="AB970" s="413"/>
      <c r="AC970" s="413"/>
      <c r="AD970" s="413"/>
      <c r="AE970" s="413"/>
      <c r="AF970" s="413"/>
      <c r="AG970" s="413"/>
    </row>
    <row r="971" spans="1:33" ht="11.25" customHeight="1">
      <c r="A971" s="413"/>
      <c r="B971" s="413"/>
      <c r="C971" s="413"/>
      <c r="D971" s="413"/>
      <c r="E971" s="413"/>
      <c r="F971" s="413"/>
      <c r="G971" s="413"/>
      <c r="H971" s="413"/>
      <c r="I971" s="413"/>
      <c r="J971" s="413"/>
      <c r="K971" s="413"/>
      <c r="L971" s="413"/>
      <c r="M971" s="413"/>
      <c r="N971" s="413"/>
      <c r="O971" s="413"/>
      <c r="P971" s="413"/>
      <c r="Q971" s="413"/>
      <c r="R971" s="413"/>
      <c r="S971" s="413"/>
      <c r="T971" s="413"/>
      <c r="U971" s="413"/>
      <c r="V971" s="413"/>
      <c r="W971" s="413"/>
      <c r="X971" s="413"/>
      <c r="Y971" s="413"/>
      <c r="Z971" s="413"/>
      <c r="AA971" s="413"/>
      <c r="AB971" s="413"/>
      <c r="AC971" s="413"/>
      <c r="AD971" s="413"/>
      <c r="AE971" s="413"/>
      <c r="AF971" s="413"/>
      <c r="AG971" s="413"/>
    </row>
    <row r="972" spans="1:33" ht="11.25" customHeight="1">
      <c r="A972" s="413"/>
      <c r="B972" s="413"/>
      <c r="C972" s="413"/>
      <c r="D972" s="413"/>
      <c r="E972" s="413"/>
      <c r="F972" s="413"/>
      <c r="G972" s="413"/>
      <c r="H972" s="413"/>
      <c r="I972" s="413"/>
      <c r="J972" s="413"/>
      <c r="K972" s="413"/>
      <c r="L972" s="413"/>
      <c r="M972" s="413"/>
      <c r="N972" s="413"/>
      <c r="O972" s="413"/>
      <c r="P972" s="413"/>
      <c r="Q972" s="413"/>
      <c r="R972" s="413"/>
      <c r="S972" s="413"/>
      <c r="T972" s="413"/>
      <c r="U972" s="413"/>
      <c r="V972" s="413"/>
      <c r="W972" s="413"/>
      <c r="X972" s="413"/>
      <c r="Y972" s="413"/>
      <c r="Z972" s="413"/>
      <c r="AA972" s="413"/>
      <c r="AB972" s="413"/>
      <c r="AC972" s="413"/>
      <c r="AD972" s="413"/>
      <c r="AE972" s="413"/>
      <c r="AF972" s="413"/>
      <c r="AG972" s="413"/>
    </row>
    <row r="973" spans="1:33" ht="11.25" customHeight="1">
      <c r="A973" s="413"/>
      <c r="B973" s="413"/>
      <c r="C973" s="413"/>
      <c r="D973" s="413"/>
      <c r="E973" s="413"/>
      <c r="F973" s="413"/>
      <c r="G973" s="413"/>
      <c r="H973" s="413"/>
      <c r="I973" s="413"/>
      <c r="J973" s="413"/>
      <c r="K973" s="413"/>
      <c r="L973" s="413"/>
      <c r="M973" s="413"/>
      <c r="N973" s="413"/>
      <c r="O973" s="413"/>
      <c r="P973" s="413"/>
      <c r="Q973" s="413"/>
      <c r="R973" s="413"/>
      <c r="S973" s="413"/>
      <c r="T973" s="413"/>
      <c r="U973" s="413"/>
      <c r="V973" s="413"/>
      <c r="W973" s="413"/>
      <c r="X973" s="413"/>
      <c r="Y973" s="413"/>
      <c r="Z973" s="413"/>
      <c r="AA973" s="413"/>
      <c r="AB973" s="413"/>
      <c r="AC973" s="413"/>
      <c r="AD973" s="413"/>
      <c r="AE973" s="413"/>
      <c r="AF973" s="413"/>
      <c r="AG973" s="413"/>
    </row>
    <row r="974" spans="1:33" ht="11.25" customHeight="1">
      <c r="A974" s="413"/>
      <c r="B974" s="413"/>
      <c r="C974" s="413"/>
      <c r="D974" s="413"/>
      <c r="E974" s="413"/>
      <c r="F974" s="413"/>
      <c r="G974" s="413"/>
      <c r="H974" s="413"/>
      <c r="I974" s="413"/>
      <c r="J974" s="413"/>
      <c r="K974" s="413"/>
      <c r="L974" s="413"/>
      <c r="M974" s="413"/>
      <c r="N974" s="413"/>
      <c r="O974" s="413"/>
      <c r="P974" s="413"/>
      <c r="Q974" s="413"/>
      <c r="R974" s="413"/>
      <c r="S974" s="413"/>
      <c r="T974" s="413"/>
      <c r="U974" s="413"/>
      <c r="V974" s="413"/>
      <c r="W974" s="413"/>
      <c r="X974" s="413"/>
      <c r="Y974" s="413"/>
      <c r="Z974" s="413"/>
      <c r="AA974" s="413"/>
      <c r="AB974" s="413"/>
      <c r="AC974" s="413"/>
      <c r="AD974" s="413"/>
      <c r="AE974" s="413"/>
      <c r="AF974" s="413"/>
      <c r="AG974" s="413"/>
    </row>
    <row r="975" spans="1:33" ht="11.25" customHeight="1">
      <c r="A975" s="413"/>
      <c r="B975" s="413"/>
      <c r="C975" s="413"/>
      <c r="D975" s="413"/>
      <c r="E975" s="413"/>
      <c r="F975" s="413"/>
      <c r="G975" s="413"/>
      <c r="H975" s="413"/>
      <c r="I975" s="413"/>
      <c r="J975" s="413"/>
      <c r="K975" s="413"/>
      <c r="L975" s="413"/>
      <c r="M975" s="413"/>
      <c r="N975" s="413"/>
      <c r="O975" s="413"/>
      <c r="P975" s="413"/>
      <c r="Q975" s="413"/>
      <c r="R975" s="413"/>
      <c r="S975" s="413"/>
      <c r="T975" s="413"/>
      <c r="U975" s="413"/>
      <c r="V975" s="413"/>
      <c r="W975" s="413"/>
      <c r="X975" s="413"/>
      <c r="Y975" s="413"/>
      <c r="Z975" s="413"/>
      <c r="AA975" s="413"/>
      <c r="AB975" s="413"/>
      <c r="AC975" s="413"/>
      <c r="AD975" s="413"/>
      <c r="AE975" s="413"/>
      <c r="AF975" s="413"/>
      <c r="AG975" s="413"/>
    </row>
    <row r="976" spans="1:33" ht="11.25" customHeight="1">
      <c r="A976" s="413"/>
      <c r="B976" s="413"/>
      <c r="C976" s="413"/>
      <c r="D976" s="413"/>
      <c r="E976" s="413"/>
      <c r="F976" s="413"/>
      <c r="G976" s="413"/>
      <c r="H976" s="413"/>
      <c r="I976" s="413"/>
      <c r="J976" s="413"/>
      <c r="K976" s="413"/>
      <c r="L976" s="413"/>
      <c r="M976" s="413"/>
      <c r="N976" s="413"/>
      <c r="O976" s="413"/>
      <c r="P976" s="413"/>
      <c r="Q976" s="413"/>
      <c r="R976" s="413"/>
      <c r="S976" s="413"/>
      <c r="T976" s="413"/>
      <c r="U976" s="413"/>
      <c r="V976" s="413"/>
      <c r="W976" s="413"/>
      <c r="X976" s="413"/>
      <c r="Y976" s="413"/>
      <c r="Z976" s="413"/>
      <c r="AA976" s="413"/>
      <c r="AB976" s="413"/>
      <c r="AC976" s="413"/>
      <c r="AD976" s="413"/>
      <c r="AE976" s="413"/>
      <c r="AF976" s="413"/>
      <c r="AG976" s="413"/>
    </row>
    <row r="977" spans="1:33" ht="11.25" customHeight="1">
      <c r="A977" s="413"/>
      <c r="B977" s="413"/>
      <c r="C977" s="413"/>
      <c r="D977" s="413"/>
      <c r="E977" s="413"/>
      <c r="F977" s="413"/>
      <c r="G977" s="413"/>
      <c r="H977" s="413"/>
      <c r="I977" s="413"/>
      <c r="J977" s="413"/>
      <c r="K977" s="413"/>
      <c r="L977" s="413"/>
      <c r="M977" s="413"/>
      <c r="N977" s="413"/>
      <c r="O977" s="413"/>
      <c r="P977" s="413"/>
      <c r="Q977" s="413"/>
      <c r="R977" s="413"/>
      <c r="S977" s="413"/>
      <c r="T977" s="413"/>
      <c r="U977" s="413"/>
      <c r="V977" s="413"/>
      <c r="W977" s="413"/>
      <c r="X977" s="413"/>
      <c r="Y977" s="413"/>
      <c r="Z977" s="413"/>
      <c r="AA977" s="413"/>
      <c r="AB977" s="413"/>
      <c r="AC977" s="413"/>
      <c r="AD977" s="413"/>
      <c r="AE977" s="413"/>
      <c r="AF977" s="413"/>
      <c r="AG977" s="413"/>
    </row>
    <row r="978" spans="1:33" ht="11.25" customHeight="1">
      <c r="A978" s="413"/>
      <c r="B978" s="413"/>
      <c r="C978" s="413"/>
      <c r="D978" s="413"/>
      <c r="E978" s="413"/>
      <c r="F978" s="413"/>
      <c r="G978" s="413"/>
      <c r="H978" s="413"/>
      <c r="I978" s="413"/>
      <c r="J978" s="413"/>
      <c r="K978" s="413"/>
      <c r="L978" s="413"/>
      <c r="M978" s="413"/>
      <c r="N978" s="413"/>
      <c r="O978" s="413"/>
      <c r="P978" s="413"/>
      <c r="Q978" s="413"/>
      <c r="R978" s="413"/>
      <c r="S978" s="413"/>
      <c r="T978" s="413"/>
      <c r="U978" s="413"/>
      <c r="V978" s="413"/>
      <c r="W978" s="413"/>
      <c r="X978" s="413"/>
      <c r="Y978" s="413"/>
      <c r="Z978" s="413"/>
      <c r="AA978" s="413"/>
      <c r="AB978" s="413"/>
      <c r="AC978" s="413"/>
      <c r="AD978" s="413"/>
      <c r="AE978" s="413"/>
      <c r="AF978" s="413"/>
      <c r="AG978" s="413"/>
    </row>
    <row r="979" spans="1:33" ht="11.25" customHeight="1">
      <c r="A979" s="413"/>
      <c r="B979" s="413"/>
      <c r="C979" s="413"/>
      <c r="D979" s="413"/>
      <c r="E979" s="413"/>
      <c r="F979" s="413"/>
      <c r="G979" s="413"/>
      <c r="H979" s="413"/>
      <c r="I979" s="413"/>
      <c r="J979" s="413"/>
      <c r="K979" s="413"/>
      <c r="L979" s="413"/>
      <c r="M979" s="413"/>
      <c r="N979" s="413"/>
      <c r="O979" s="413"/>
      <c r="P979" s="413"/>
      <c r="Q979" s="413"/>
      <c r="R979" s="413"/>
      <c r="S979" s="413"/>
      <c r="T979" s="413"/>
      <c r="U979" s="413"/>
      <c r="V979" s="413"/>
      <c r="W979" s="413"/>
      <c r="X979" s="413"/>
      <c r="Y979" s="413"/>
      <c r="Z979" s="413"/>
      <c r="AA979" s="413"/>
      <c r="AB979" s="413"/>
      <c r="AC979" s="413"/>
      <c r="AD979" s="413"/>
      <c r="AE979" s="413"/>
      <c r="AF979" s="413"/>
      <c r="AG979" s="413"/>
    </row>
    <row r="980" spans="1:33" ht="11.25" customHeight="1">
      <c r="A980" s="413"/>
      <c r="B980" s="413"/>
      <c r="C980" s="413"/>
      <c r="D980" s="413"/>
      <c r="E980" s="413"/>
      <c r="F980" s="413"/>
      <c r="G980" s="413"/>
      <c r="H980" s="413"/>
      <c r="I980" s="413"/>
      <c r="J980" s="413"/>
      <c r="K980" s="413"/>
      <c r="L980" s="413"/>
      <c r="M980" s="413"/>
      <c r="N980" s="413"/>
      <c r="O980" s="413"/>
      <c r="P980" s="413"/>
      <c r="Q980" s="413"/>
      <c r="R980" s="413"/>
      <c r="S980" s="413"/>
      <c r="T980" s="413"/>
      <c r="U980" s="413"/>
      <c r="V980" s="413"/>
      <c r="W980" s="413"/>
      <c r="X980" s="413"/>
      <c r="Y980" s="413"/>
      <c r="Z980" s="413"/>
      <c r="AA980" s="413"/>
      <c r="AB980" s="413"/>
      <c r="AC980" s="413"/>
      <c r="AD980" s="413"/>
      <c r="AE980" s="413"/>
      <c r="AF980" s="413"/>
      <c r="AG980" s="413"/>
    </row>
    <row r="981" spans="1:33" ht="11.25" customHeight="1">
      <c r="A981" s="413"/>
      <c r="B981" s="413"/>
      <c r="C981" s="413"/>
      <c r="D981" s="413"/>
      <c r="E981" s="413"/>
      <c r="F981" s="413"/>
      <c r="G981" s="413"/>
      <c r="H981" s="413"/>
      <c r="I981" s="413"/>
      <c r="J981" s="413"/>
      <c r="K981" s="413"/>
      <c r="L981" s="413"/>
      <c r="M981" s="413"/>
      <c r="N981" s="413"/>
      <c r="O981" s="413"/>
      <c r="P981" s="413"/>
      <c r="Q981" s="413"/>
      <c r="R981" s="413"/>
      <c r="S981" s="413"/>
      <c r="T981" s="413"/>
      <c r="U981" s="413"/>
      <c r="V981" s="413"/>
      <c r="W981" s="413"/>
      <c r="X981" s="413"/>
      <c r="Y981" s="413"/>
      <c r="Z981" s="413"/>
      <c r="AA981" s="413"/>
      <c r="AB981" s="413"/>
      <c r="AC981" s="413"/>
      <c r="AD981" s="413"/>
      <c r="AE981" s="413"/>
      <c r="AF981" s="413"/>
      <c r="AG981" s="413"/>
    </row>
    <row r="982" spans="1:33" ht="11.25" customHeight="1">
      <c r="A982" s="413"/>
      <c r="B982" s="413"/>
      <c r="C982" s="413"/>
      <c r="D982" s="413"/>
      <c r="E982" s="413"/>
      <c r="F982" s="413"/>
      <c r="G982" s="413"/>
      <c r="H982" s="413"/>
      <c r="I982" s="413"/>
      <c r="J982" s="413"/>
      <c r="K982" s="413"/>
      <c r="L982" s="413"/>
      <c r="M982" s="413"/>
      <c r="N982" s="413"/>
      <c r="O982" s="413"/>
      <c r="P982" s="413"/>
      <c r="Q982" s="413"/>
      <c r="R982" s="413"/>
      <c r="S982" s="413"/>
      <c r="T982" s="413"/>
      <c r="U982" s="413"/>
      <c r="V982" s="413"/>
      <c r="W982" s="413"/>
      <c r="X982" s="413"/>
      <c r="Y982" s="413"/>
      <c r="Z982" s="413"/>
      <c r="AA982" s="413"/>
      <c r="AB982" s="413"/>
      <c r="AC982" s="413"/>
      <c r="AD982" s="413"/>
      <c r="AE982" s="413"/>
      <c r="AF982" s="413"/>
      <c r="AG982" s="413"/>
    </row>
    <row r="983" spans="1:33" ht="11.25" customHeight="1">
      <c r="A983" s="413"/>
      <c r="B983" s="413"/>
      <c r="C983" s="413"/>
      <c r="D983" s="413"/>
      <c r="E983" s="413"/>
      <c r="F983" s="413"/>
      <c r="G983" s="413"/>
      <c r="H983" s="413"/>
      <c r="I983" s="413"/>
      <c r="J983" s="413"/>
      <c r="K983" s="413"/>
      <c r="L983" s="413"/>
      <c r="M983" s="413"/>
      <c r="N983" s="413"/>
      <c r="O983" s="413"/>
      <c r="P983" s="413"/>
      <c r="Q983" s="413"/>
      <c r="R983" s="413"/>
      <c r="S983" s="413"/>
      <c r="T983" s="413"/>
      <c r="U983" s="413"/>
      <c r="V983" s="413"/>
      <c r="W983" s="413"/>
      <c r="X983" s="413"/>
      <c r="Y983" s="413"/>
      <c r="Z983" s="413"/>
      <c r="AA983" s="413"/>
      <c r="AB983" s="413"/>
      <c r="AC983" s="413"/>
      <c r="AD983" s="413"/>
      <c r="AE983" s="413"/>
      <c r="AF983" s="413"/>
      <c r="AG983" s="413"/>
    </row>
    <row r="984" spans="1:33" ht="11.25" customHeight="1">
      <c r="A984" s="413"/>
      <c r="B984" s="413"/>
      <c r="C984" s="413"/>
      <c r="D984" s="413"/>
      <c r="E984" s="413"/>
      <c r="F984" s="413"/>
      <c r="G984" s="413"/>
      <c r="H984" s="413"/>
      <c r="I984" s="413"/>
      <c r="J984" s="413"/>
      <c r="K984" s="413"/>
      <c r="L984" s="413"/>
      <c r="M984" s="413"/>
      <c r="N984" s="413"/>
      <c r="O984" s="413"/>
      <c r="P984" s="413"/>
      <c r="Q984" s="413"/>
      <c r="R984" s="413"/>
      <c r="S984" s="413"/>
      <c r="T984" s="413"/>
      <c r="U984" s="413"/>
      <c r="V984" s="413"/>
      <c r="W984" s="413"/>
      <c r="X984" s="413"/>
      <c r="Y984" s="413"/>
      <c r="Z984" s="413"/>
      <c r="AA984" s="413"/>
      <c r="AB984" s="413"/>
      <c r="AC984" s="413"/>
      <c r="AD984" s="413"/>
      <c r="AE984" s="413"/>
      <c r="AF984" s="413"/>
      <c r="AG984" s="413"/>
    </row>
    <row r="985" spans="1:33" ht="11.25" customHeight="1">
      <c r="A985" s="413"/>
      <c r="B985" s="413"/>
      <c r="C985" s="413"/>
      <c r="D985" s="413"/>
      <c r="E985" s="413"/>
      <c r="F985" s="413"/>
      <c r="G985" s="413"/>
      <c r="H985" s="413"/>
      <c r="I985" s="413"/>
      <c r="J985" s="413"/>
      <c r="K985" s="413"/>
      <c r="L985" s="413"/>
      <c r="M985" s="413"/>
      <c r="N985" s="413"/>
      <c r="O985" s="413"/>
      <c r="P985" s="413"/>
      <c r="Q985" s="413"/>
      <c r="R985" s="413"/>
      <c r="S985" s="413"/>
      <c r="T985" s="413"/>
      <c r="U985" s="413"/>
      <c r="V985" s="413"/>
      <c r="W985" s="413"/>
      <c r="X985" s="413"/>
      <c r="Y985" s="413"/>
      <c r="Z985" s="413"/>
      <c r="AA985" s="413"/>
      <c r="AB985" s="413"/>
      <c r="AC985" s="413"/>
      <c r="AD985" s="413"/>
      <c r="AE985" s="413"/>
      <c r="AF985" s="413"/>
      <c r="AG985" s="413"/>
    </row>
    <row r="986" spans="1:33" ht="11.25" customHeight="1">
      <c r="A986" s="413"/>
      <c r="B986" s="413"/>
      <c r="C986" s="413"/>
      <c r="D986" s="413"/>
      <c r="E986" s="413"/>
      <c r="F986" s="413"/>
      <c r="G986" s="413"/>
      <c r="H986" s="413"/>
      <c r="I986" s="413"/>
      <c r="J986" s="413"/>
      <c r="K986" s="413"/>
      <c r="L986" s="413"/>
      <c r="M986" s="413"/>
      <c r="N986" s="413"/>
      <c r="O986" s="413"/>
      <c r="P986" s="413"/>
      <c r="Q986" s="413"/>
      <c r="R986" s="413"/>
      <c r="S986" s="413"/>
      <c r="T986" s="413"/>
      <c r="U986" s="413"/>
      <c r="V986" s="413"/>
      <c r="W986" s="413"/>
      <c r="X986" s="413"/>
      <c r="Y986" s="413"/>
      <c r="Z986" s="413"/>
      <c r="AA986" s="413"/>
      <c r="AB986" s="413"/>
      <c r="AC986" s="413"/>
      <c r="AD986" s="413"/>
      <c r="AE986" s="413"/>
      <c r="AF986" s="413"/>
      <c r="AG986" s="413"/>
    </row>
    <row r="987" spans="1:33" ht="11.25" customHeight="1">
      <c r="A987" s="413"/>
      <c r="B987" s="413"/>
      <c r="C987" s="413"/>
      <c r="D987" s="413"/>
      <c r="E987" s="413"/>
      <c r="F987" s="413"/>
      <c r="G987" s="413"/>
      <c r="H987" s="413"/>
      <c r="I987" s="413"/>
      <c r="J987" s="413"/>
      <c r="K987" s="413"/>
      <c r="L987" s="413"/>
      <c r="M987" s="413"/>
      <c r="N987" s="413"/>
      <c r="O987" s="413"/>
      <c r="P987" s="413"/>
      <c r="Q987" s="413"/>
      <c r="R987" s="413"/>
      <c r="S987" s="413"/>
      <c r="T987" s="413"/>
      <c r="U987" s="413"/>
      <c r="V987" s="413"/>
      <c r="W987" s="413"/>
      <c r="X987" s="413"/>
      <c r="Y987" s="413"/>
      <c r="Z987" s="413"/>
      <c r="AA987" s="413"/>
      <c r="AB987" s="413"/>
      <c r="AC987" s="413"/>
      <c r="AD987" s="413"/>
      <c r="AE987" s="413"/>
      <c r="AF987" s="413"/>
      <c r="AG987" s="413"/>
    </row>
    <row r="988" spans="1:33" ht="11.25" customHeight="1">
      <c r="A988" s="413"/>
      <c r="B988" s="413"/>
      <c r="C988" s="413"/>
      <c r="D988" s="413"/>
      <c r="E988" s="413"/>
      <c r="F988" s="413"/>
      <c r="G988" s="413"/>
      <c r="H988" s="413"/>
      <c r="I988" s="413"/>
      <c r="J988" s="413"/>
      <c r="K988" s="413"/>
      <c r="L988" s="413"/>
      <c r="M988" s="413"/>
      <c r="N988" s="413"/>
      <c r="O988" s="413"/>
      <c r="P988" s="413"/>
      <c r="Q988" s="413"/>
      <c r="R988" s="413"/>
      <c r="S988" s="413"/>
      <c r="T988" s="413"/>
      <c r="U988" s="413"/>
      <c r="V988" s="413"/>
      <c r="W988" s="413"/>
      <c r="X988" s="413"/>
      <c r="Y988" s="413"/>
      <c r="Z988" s="413"/>
      <c r="AA988" s="413"/>
      <c r="AB988" s="413"/>
      <c r="AC988" s="413"/>
      <c r="AD988" s="413"/>
      <c r="AE988" s="413"/>
      <c r="AF988" s="413"/>
      <c r="AG988" s="413"/>
    </row>
    <row r="989" spans="1:33" ht="11.25" customHeight="1">
      <c r="A989" s="413"/>
      <c r="B989" s="413"/>
      <c r="C989" s="413"/>
      <c r="D989" s="413"/>
      <c r="E989" s="413"/>
      <c r="F989" s="413"/>
      <c r="G989" s="413"/>
      <c r="H989" s="413"/>
      <c r="I989" s="413"/>
      <c r="J989" s="413"/>
      <c r="K989" s="413"/>
      <c r="L989" s="413"/>
      <c r="M989" s="413"/>
      <c r="N989" s="413"/>
      <c r="O989" s="413"/>
      <c r="P989" s="413"/>
      <c r="Q989" s="413"/>
      <c r="R989" s="413"/>
      <c r="S989" s="413"/>
      <c r="T989" s="413"/>
      <c r="U989" s="413"/>
      <c r="V989" s="413"/>
      <c r="W989" s="413"/>
      <c r="X989" s="413"/>
      <c r="Y989" s="413"/>
      <c r="Z989" s="413"/>
      <c r="AA989" s="413"/>
      <c r="AB989" s="413"/>
      <c r="AC989" s="413"/>
      <c r="AD989" s="413"/>
      <c r="AE989" s="413"/>
      <c r="AF989" s="413"/>
      <c r="AG989" s="413"/>
    </row>
    <row r="990" spans="1:33" ht="11.25" customHeight="1">
      <c r="A990" s="413"/>
      <c r="B990" s="413"/>
      <c r="C990" s="413"/>
      <c r="D990" s="413"/>
      <c r="E990" s="413"/>
      <c r="F990" s="413"/>
      <c r="G990" s="413"/>
      <c r="H990" s="413"/>
      <c r="I990" s="413"/>
      <c r="J990" s="413"/>
      <c r="K990" s="413"/>
      <c r="L990" s="413"/>
      <c r="M990" s="413"/>
      <c r="N990" s="413"/>
      <c r="O990" s="413"/>
      <c r="P990" s="413"/>
      <c r="Q990" s="413"/>
      <c r="R990" s="413"/>
      <c r="S990" s="413"/>
      <c r="T990" s="413"/>
      <c r="U990" s="413"/>
      <c r="V990" s="413"/>
      <c r="W990" s="413"/>
      <c r="X990" s="413"/>
      <c r="Y990" s="413"/>
      <c r="Z990" s="413"/>
      <c r="AA990" s="413"/>
      <c r="AB990" s="413"/>
      <c r="AC990" s="413"/>
      <c r="AD990" s="413"/>
      <c r="AE990" s="413"/>
      <c r="AF990" s="413"/>
      <c r="AG990" s="413"/>
    </row>
    <row r="991" spans="1:33" ht="11.25" customHeight="1">
      <c r="A991" s="413"/>
      <c r="B991" s="413"/>
      <c r="C991" s="413"/>
      <c r="D991" s="413"/>
      <c r="E991" s="413"/>
      <c r="F991" s="413"/>
      <c r="G991" s="413"/>
      <c r="H991" s="413"/>
      <c r="I991" s="413"/>
      <c r="J991" s="413"/>
      <c r="K991" s="413"/>
      <c r="L991" s="413"/>
      <c r="M991" s="413"/>
      <c r="N991" s="413"/>
      <c r="O991" s="413"/>
      <c r="P991" s="413"/>
      <c r="Q991" s="413"/>
      <c r="R991" s="413"/>
      <c r="S991" s="413"/>
      <c r="T991" s="413"/>
      <c r="U991" s="413"/>
      <c r="V991" s="413"/>
      <c r="W991" s="413"/>
      <c r="X991" s="413"/>
      <c r="Y991" s="413"/>
      <c r="Z991" s="413"/>
      <c r="AA991" s="413"/>
      <c r="AB991" s="413"/>
      <c r="AC991" s="413"/>
      <c r="AD991" s="413"/>
      <c r="AE991" s="413"/>
      <c r="AF991" s="413"/>
      <c r="AG991" s="413"/>
    </row>
    <row r="992" spans="1:33" ht="11.25" customHeight="1">
      <c r="A992" s="413"/>
      <c r="B992" s="413"/>
      <c r="C992" s="413"/>
      <c r="D992" s="413"/>
      <c r="E992" s="413"/>
      <c r="F992" s="413"/>
      <c r="G992" s="413"/>
      <c r="H992" s="413"/>
      <c r="I992" s="413"/>
      <c r="J992" s="413"/>
      <c r="K992" s="413"/>
      <c r="L992" s="413"/>
      <c r="M992" s="413"/>
      <c r="N992" s="413"/>
      <c r="O992" s="413"/>
      <c r="P992" s="413"/>
      <c r="Q992" s="413"/>
      <c r="R992" s="413"/>
      <c r="S992" s="413"/>
      <c r="T992" s="413"/>
      <c r="U992" s="413"/>
      <c r="V992" s="413"/>
      <c r="W992" s="413"/>
      <c r="X992" s="413"/>
      <c r="Y992" s="413"/>
      <c r="Z992" s="413"/>
      <c r="AA992" s="413"/>
      <c r="AB992" s="413"/>
      <c r="AC992" s="413"/>
      <c r="AD992" s="413"/>
      <c r="AE992" s="413"/>
      <c r="AF992" s="413"/>
      <c r="AG992" s="413"/>
    </row>
    <row r="993" spans="1:33" ht="11.25" customHeight="1">
      <c r="A993" s="413"/>
      <c r="B993" s="413"/>
      <c r="C993" s="413"/>
      <c r="D993" s="413"/>
      <c r="E993" s="413"/>
      <c r="F993" s="413"/>
      <c r="G993" s="413"/>
      <c r="H993" s="413"/>
      <c r="I993" s="413"/>
      <c r="J993" s="413"/>
      <c r="K993" s="413"/>
      <c r="L993" s="413"/>
      <c r="M993" s="413"/>
      <c r="N993" s="413"/>
      <c r="O993" s="413"/>
      <c r="P993" s="413"/>
      <c r="Q993" s="413"/>
      <c r="R993" s="413"/>
      <c r="S993" s="413"/>
      <c r="T993" s="413"/>
      <c r="U993" s="413"/>
      <c r="V993" s="413"/>
      <c r="W993" s="413"/>
      <c r="X993" s="413"/>
      <c r="Y993" s="413"/>
      <c r="Z993" s="413"/>
      <c r="AA993" s="413"/>
      <c r="AB993" s="413"/>
      <c r="AC993" s="413"/>
      <c r="AD993" s="413"/>
      <c r="AE993" s="413"/>
      <c r="AF993" s="413"/>
      <c r="AG993" s="413"/>
    </row>
    <row r="994" spans="1:33" ht="11.25" customHeight="1">
      <c r="A994" s="413"/>
      <c r="B994" s="413"/>
      <c r="C994" s="413"/>
      <c r="D994" s="413"/>
      <c r="E994" s="413"/>
      <c r="F994" s="413"/>
      <c r="G994" s="413"/>
      <c r="H994" s="413"/>
      <c r="I994" s="413"/>
      <c r="J994" s="413"/>
      <c r="K994" s="413"/>
      <c r="L994" s="413"/>
      <c r="M994" s="413"/>
      <c r="N994" s="413"/>
      <c r="O994" s="413"/>
      <c r="P994" s="413"/>
      <c r="Q994" s="413"/>
      <c r="R994" s="413"/>
      <c r="S994" s="413"/>
      <c r="T994" s="413"/>
      <c r="U994" s="413"/>
      <c r="V994" s="413"/>
      <c r="W994" s="413"/>
      <c r="X994" s="413"/>
      <c r="Y994" s="413"/>
      <c r="Z994" s="413"/>
      <c r="AA994" s="413"/>
      <c r="AB994" s="413"/>
      <c r="AC994" s="413"/>
      <c r="AD994" s="413"/>
      <c r="AE994" s="413"/>
      <c r="AF994" s="413"/>
      <c r="AG994" s="413"/>
    </row>
    <row r="995" spans="1:33" ht="11.25" customHeight="1">
      <c r="A995" s="413"/>
      <c r="B995" s="413"/>
      <c r="C995" s="413"/>
      <c r="D995" s="413"/>
      <c r="E995" s="413"/>
      <c r="F995" s="413"/>
      <c r="G995" s="413"/>
      <c r="H995" s="413"/>
      <c r="I995" s="413"/>
      <c r="J995" s="413"/>
      <c r="K995" s="413"/>
      <c r="L995" s="413"/>
      <c r="M995" s="413"/>
      <c r="N995" s="413"/>
      <c r="O995" s="413"/>
      <c r="P995" s="413"/>
      <c r="Q995" s="413"/>
      <c r="R995" s="413"/>
      <c r="S995" s="413"/>
      <c r="T995" s="413"/>
      <c r="U995" s="413"/>
      <c r="V995" s="413"/>
      <c r="W995" s="413"/>
      <c r="X995" s="413"/>
      <c r="Y995" s="413"/>
      <c r="Z995" s="413"/>
      <c r="AA995" s="413"/>
      <c r="AB995" s="413"/>
      <c r="AC995" s="413"/>
      <c r="AD995" s="413"/>
      <c r="AE995" s="413"/>
      <c r="AF995" s="413"/>
      <c r="AG995" s="413"/>
    </row>
    <row r="996" spans="1:33" ht="11.25" customHeight="1">
      <c r="A996" s="413"/>
      <c r="B996" s="413"/>
      <c r="C996" s="413"/>
      <c r="D996" s="413"/>
      <c r="E996" s="413"/>
      <c r="F996" s="413"/>
      <c r="G996" s="413"/>
      <c r="H996" s="413"/>
      <c r="I996" s="413"/>
      <c r="J996" s="413"/>
      <c r="K996" s="413"/>
      <c r="L996" s="413"/>
      <c r="M996" s="413"/>
      <c r="N996" s="413"/>
      <c r="O996" s="413"/>
      <c r="P996" s="413"/>
      <c r="Q996" s="413"/>
      <c r="R996" s="413"/>
      <c r="S996" s="413"/>
      <c r="T996" s="413"/>
      <c r="U996" s="413"/>
      <c r="V996" s="413"/>
      <c r="W996" s="413"/>
      <c r="X996" s="413"/>
      <c r="Y996" s="413"/>
      <c r="Z996" s="413"/>
      <c r="AA996" s="413"/>
      <c r="AB996" s="413"/>
      <c r="AC996" s="413"/>
      <c r="AD996" s="413"/>
      <c r="AE996" s="413"/>
      <c r="AF996" s="413"/>
      <c r="AG996" s="413"/>
    </row>
    <row r="997" spans="1:33" ht="11.25" customHeight="1">
      <c r="A997" s="413"/>
      <c r="B997" s="413"/>
      <c r="C997" s="413"/>
      <c r="D997" s="413"/>
      <c r="E997" s="413"/>
      <c r="F997" s="413"/>
      <c r="G997" s="413"/>
      <c r="H997" s="413"/>
      <c r="I997" s="413"/>
      <c r="J997" s="413"/>
      <c r="K997" s="413"/>
      <c r="L997" s="413"/>
      <c r="M997" s="413"/>
      <c r="N997" s="413"/>
      <c r="O997" s="413"/>
      <c r="P997" s="413"/>
      <c r="Q997" s="413"/>
      <c r="R997" s="413"/>
      <c r="S997" s="413"/>
      <c r="T997" s="413"/>
      <c r="U997" s="413"/>
      <c r="V997" s="413"/>
      <c r="W997" s="413"/>
      <c r="X997" s="413"/>
      <c r="Y997" s="413"/>
      <c r="Z997" s="413"/>
      <c r="AA997" s="413"/>
      <c r="AB997" s="413"/>
      <c r="AC997" s="413"/>
      <c r="AD997" s="413"/>
      <c r="AE997" s="413"/>
      <c r="AF997" s="413"/>
      <c r="AG997" s="413"/>
    </row>
    <row r="998" spans="1:33" ht="11.25" customHeight="1">
      <c r="A998" s="413"/>
      <c r="B998" s="413"/>
      <c r="C998" s="413"/>
      <c r="D998" s="413"/>
      <c r="E998" s="413"/>
      <c r="F998" s="413"/>
      <c r="G998" s="413"/>
      <c r="H998" s="413"/>
      <c r="I998" s="413"/>
      <c r="J998" s="413"/>
      <c r="K998" s="413"/>
      <c r="L998" s="413"/>
      <c r="M998" s="413"/>
      <c r="N998" s="413"/>
      <c r="O998" s="413"/>
      <c r="P998" s="413"/>
      <c r="Q998" s="413"/>
      <c r="R998" s="413"/>
      <c r="S998" s="413"/>
      <c r="T998" s="413"/>
      <c r="U998" s="413"/>
      <c r="V998" s="413"/>
      <c r="W998" s="413"/>
      <c r="X998" s="413"/>
      <c r="Y998" s="413"/>
      <c r="Z998" s="413"/>
      <c r="AA998" s="413"/>
      <c r="AB998" s="413"/>
      <c r="AC998" s="413"/>
      <c r="AD998" s="413"/>
      <c r="AE998" s="413"/>
      <c r="AF998" s="413"/>
      <c r="AG998" s="413"/>
    </row>
    <row r="999" spans="1:33" ht="11.25" customHeight="1">
      <c r="A999" s="413"/>
      <c r="B999" s="413"/>
      <c r="C999" s="413"/>
      <c r="D999" s="413"/>
      <c r="E999" s="413"/>
      <c r="F999" s="413"/>
      <c r="G999" s="413"/>
      <c r="H999" s="413"/>
      <c r="I999" s="413"/>
      <c r="J999" s="413"/>
      <c r="K999" s="413"/>
      <c r="L999" s="413"/>
      <c r="M999" s="413"/>
      <c r="N999" s="413"/>
      <c r="O999" s="413"/>
      <c r="P999" s="413"/>
      <c r="Q999" s="413"/>
      <c r="R999" s="413"/>
      <c r="S999" s="413"/>
      <c r="T999" s="413"/>
      <c r="U999" s="413"/>
      <c r="V999" s="413"/>
      <c r="W999" s="413"/>
      <c r="X999" s="413"/>
      <c r="Y999" s="413"/>
      <c r="Z999" s="413"/>
      <c r="AA999" s="413"/>
      <c r="AB999" s="413"/>
      <c r="AC999" s="413"/>
      <c r="AD999" s="413"/>
      <c r="AE999" s="413"/>
      <c r="AF999" s="413"/>
      <c r="AG999" s="413"/>
    </row>
    <row r="1000" spans="1:33" ht="11.25" customHeight="1">
      <c r="A1000" s="413"/>
      <c r="B1000" s="413"/>
      <c r="C1000" s="413"/>
      <c r="D1000" s="413"/>
      <c r="E1000" s="413"/>
      <c r="F1000" s="413"/>
      <c r="G1000" s="413"/>
      <c r="H1000" s="413"/>
      <c r="I1000" s="413"/>
      <c r="J1000" s="413"/>
      <c r="K1000" s="413"/>
      <c r="L1000" s="413"/>
      <c r="M1000" s="413"/>
      <c r="N1000" s="413"/>
      <c r="O1000" s="413"/>
      <c r="P1000" s="413"/>
      <c r="Q1000" s="413"/>
      <c r="R1000" s="413"/>
      <c r="S1000" s="413"/>
      <c r="T1000" s="413"/>
      <c r="U1000" s="413"/>
      <c r="V1000" s="413"/>
      <c r="W1000" s="413"/>
      <c r="X1000" s="413"/>
      <c r="Y1000" s="413"/>
      <c r="Z1000" s="413"/>
      <c r="AA1000" s="413"/>
      <c r="AB1000" s="413"/>
      <c r="AC1000" s="413"/>
      <c r="AD1000" s="413"/>
      <c r="AE1000" s="413"/>
      <c r="AF1000" s="413"/>
      <c r="AG1000" s="413"/>
    </row>
  </sheetData>
  <mergeCells count="275">
    <mergeCell ref="C137:I137"/>
    <mergeCell ref="C176:H176"/>
    <mergeCell ref="B177:I177"/>
    <mergeCell ref="B178:J178"/>
    <mergeCell ref="B179:H179"/>
    <mergeCell ref="B180:C182"/>
    <mergeCell ref="D180:J180"/>
    <mergeCell ref="D181:J181"/>
    <mergeCell ref="D182:J182"/>
    <mergeCell ref="B139:I139"/>
    <mergeCell ref="B140:J140"/>
    <mergeCell ref="B141:J141"/>
    <mergeCell ref="C142:I142"/>
    <mergeCell ref="C143:I143"/>
    <mergeCell ref="B144:I144"/>
    <mergeCell ref="B145:J145"/>
    <mergeCell ref="B146:J146"/>
    <mergeCell ref="B127:J127"/>
    <mergeCell ref="B128:J128"/>
    <mergeCell ref="B130:J130"/>
    <mergeCell ref="B131:J131"/>
    <mergeCell ref="C132:I132"/>
    <mergeCell ref="C133:G133"/>
    <mergeCell ref="C134:I134"/>
    <mergeCell ref="C135:I135"/>
    <mergeCell ref="C136:I136"/>
    <mergeCell ref="C118:I118"/>
    <mergeCell ref="C119:I119"/>
    <mergeCell ref="C120:I120"/>
    <mergeCell ref="C121:I121"/>
    <mergeCell ref="C122:I122"/>
    <mergeCell ref="C123:H123"/>
    <mergeCell ref="B124:I124"/>
    <mergeCell ref="B125:J125"/>
    <mergeCell ref="B126:J126"/>
    <mergeCell ref="B184:J184"/>
    <mergeCell ref="B183:J183"/>
    <mergeCell ref="C189:I189"/>
    <mergeCell ref="C190:I190"/>
    <mergeCell ref="C191:I191"/>
    <mergeCell ref="C192:I192"/>
    <mergeCell ref="B163:H163"/>
    <mergeCell ref="C164:H164"/>
    <mergeCell ref="B165:H165"/>
    <mergeCell ref="C166:H166"/>
    <mergeCell ref="B167:H167"/>
    <mergeCell ref="C168:H168"/>
    <mergeCell ref="C169:H169"/>
    <mergeCell ref="C170:H170"/>
    <mergeCell ref="C171:H171"/>
    <mergeCell ref="C172:H172"/>
    <mergeCell ref="C173:H173"/>
    <mergeCell ref="C174:H174"/>
    <mergeCell ref="C175:H175"/>
    <mergeCell ref="B185:J185"/>
    <mergeCell ref="B186:J186"/>
    <mergeCell ref="B187:I187"/>
    <mergeCell ref="C188:I188"/>
    <mergeCell ref="B193:I193"/>
    <mergeCell ref="C194:I194"/>
    <mergeCell ref="B195:I195"/>
    <mergeCell ref="B2:J2"/>
    <mergeCell ref="B3:J3"/>
    <mergeCell ref="B4:F4"/>
    <mergeCell ref="G4:J4"/>
    <mergeCell ref="B5:F5"/>
    <mergeCell ref="G5:J5"/>
    <mergeCell ref="B6:J6"/>
    <mergeCell ref="B7:J7"/>
    <mergeCell ref="C8:H8"/>
    <mergeCell ref="I8:J8"/>
    <mergeCell ref="C9:H9"/>
    <mergeCell ref="I9:J9"/>
    <mergeCell ref="C10:H10"/>
    <mergeCell ref="I10:J10"/>
    <mergeCell ref="G14:H14"/>
    <mergeCell ref="I14:J14"/>
    <mergeCell ref="C11:H11"/>
    <mergeCell ref="I11:J11"/>
    <mergeCell ref="B12:J12"/>
    <mergeCell ref="B13:F13"/>
    <mergeCell ref="G13:H13"/>
    <mergeCell ref="I13:J13"/>
    <mergeCell ref="B14:F14"/>
    <mergeCell ref="G17:H17"/>
    <mergeCell ref="I17:J17"/>
    <mergeCell ref="B15:F15"/>
    <mergeCell ref="G15:H15"/>
    <mergeCell ref="I15:J15"/>
    <mergeCell ref="B16:F16"/>
    <mergeCell ref="G16:H16"/>
    <mergeCell ref="I16:J16"/>
    <mergeCell ref="B17:F17"/>
    <mergeCell ref="S26:Z26"/>
    <mergeCell ref="AA26:AG26"/>
    <mergeCell ref="C39:H39"/>
    <mergeCell ref="C40:H40"/>
    <mergeCell ref="I40:J40"/>
    <mergeCell ref="C41:H41"/>
    <mergeCell ref="I41:J41"/>
    <mergeCell ref="B42:J42"/>
    <mergeCell ref="B43:J43"/>
    <mergeCell ref="C30:H30"/>
    <mergeCell ref="C31:H31"/>
    <mergeCell ref="I31:J31"/>
    <mergeCell ref="C32:H32"/>
    <mergeCell ref="I32:J32"/>
    <mergeCell ref="G33:H33"/>
    <mergeCell ref="I33:J33"/>
    <mergeCell ref="C33:F33"/>
    <mergeCell ref="C34:F34"/>
    <mergeCell ref="G34:H34"/>
    <mergeCell ref="I34:J34"/>
    <mergeCell ref="C35:F35"/>
    <mergeCell ref="G35:H35"/>
    <mergeCell ref="I35:J35"/>
    <mergeCell ref="C36:H36"/>
    <mergeCell ref="C29:D29"/>
    <mergeCell ref="I29:J29"/>
    <mergeCell ref="I30:J30"/>
    <mergeCell ref="C51:I51"/>
    <mergeCell ref="C52:I52"/>
    <mergeCell ref="C53:I53"/>
    <mergeCell ref="C54:E54"/>
    <mergeCell ref="F54:H54"/>
    <mergeCell ref="C55:E55"/>
    <mergeCell ref="F55:H55"/>
    <mergeCell ref="B44:J44"/>
    <mergeCell ref="B45:J45"/>
    <mergeCell ref="C46:H46"/>
    <mergeCell ref="C47:F47"/>
    <mergeCell ref="C48:E48"/>
    <mergeCell ref="F48:H48"/>
    <mergeCell ref="C49:H49"/>
    <mergeCell ref="C50:F50"/>
    <mergeCell ref="G50:H50"/>
    <mergeCell ref="I36:J36"/>
    <mergeCell ref="C37:H37"/>
    <mergeCell ref="I37:J37"/>
    <mergeCell ref="C38:H38"/>
    <mergeCell ref="I38:J38"/>
    <mergeCell ref="B22:J22"/>
    <mergeCell ref="B23:J23"/>
    <mergeCell ref="B24:J24"/>
    <mergeCell ref="B25:J25"/>
    <mergeCell ref="B26:J26"/>
    <mergeCell ref="C27:H27"/>
    <mergeCell ref="I27:J27"/>
    <mergeCell ref="C28:H28"/>
    <mergeCell ref="I28:J28"/>
    <mergeCell ref="B18:F18"/>
    <mergeCell ref="G18:H18"/>
    <mergeCell ref="I18:J18"/>
    <mergeCell ref="B19:F19"/>
    <mergeCell ref="G19:H19"/>
    <mergeCell ref="I19:J19"/>
    <mergeCell ref="I20:J20"/>
    <mergeCell ref="B20:H20"/>
    <mergeCell ref="B21:J21"/>
    <mergeCell ref="I39:J39"/>
    <mergeCell ref="B61:I61"/>
    <mergeCell ref="B62:J62"/>
    <mergeCell ref="B63:I63"/>
    <mergeCell ref="B58:I58"/>
    <mergeCell ref="C59:I59"/>
    <mergeCell ref="C60:I60"/>
    <mergeCell ref="C56:I56"/>
    <mergeCell ref="C57:I57"/>
    <mergeCell ref="B64:J64"/>
    <mergeCell ref="B65:J65"/>
    <mergeCell ref="B66:J66"/>
    <mergeCell ref="B67:J67"/>
    <mergeCell ref="B68:J68"/>
    <mergeCell ref="C69:I69"/>
    <mergeCell ref="C70:H70"/>
    <mergeCell ref="C71:H71"/>
    <mergeCell ref="B72:I72"/>
    <mergeCell ref="B73:J73"/>
    <mergeCell ref="B74:J74"/>
    <mergeCell ref="B75:J75"/>
    <mergeCell ref="B76:J76"/>
    <mergeCell ref="C77:H77"/>
    <mergeCell ref="C78:H78"/>
    <mergeCell ref="C79:H79"/>
    <mergeCell ref="C80:D80"/>
    <mergeCell ref="C81:H81"/>
    <mergeCell ref="C82:H82"/>
    <mergeCell ref="C83:H83"/>
    <mergeCell ref="C84:H84"/>
    <mergeCell ref="C85:H85"/>
    <mergeCell ref="B86:H86"/>
    <mergeCell ref="B88:J88"/>
    <mergeCell ref="B89:J89"/>
    <mergeCell ref="B90:J90"/>
    <mergeCell ref="C91:I91"/>
    <mergeCell ref="C92:H92"/>
    <mergeCell ref="C93:H93"/>
    <mergeCell ref="C94:H94"/>
    <mergeCell ref="C95:H95"/>
    <mergeCell ref="C96:H96"/>
    <mergeCell ref="C97:I97"/>
    <mergeCell ref="C98:H98"/>
    <mergeCell ref="C99:H99"/>
    <mergeCell ref="C100:H100"/>
    <mergeCell ref="C101:I101"/>
    <mergeCell ref="C102:I102"/>
    <mergeCell ref="C103:I103"/>
    <mergeCell ref="C104:I104"/>
    <mergeCell ref="C105:I105"/>
    <mergeCell ref="C106:I106"/>
    <mergeCell ref="B107:J107"/>
    <mergeCell ref="B108:J108"/>
    <mergeCell ref="B109:J109"/>
    <mergeCell ref="B110:J110"/>
    <mergeCell ref="C111:I111"/>
    <mergeCell ref="C112:I112"/>
    <mergeCell ref="C113:I113"/>
    <mergeCell ref="C114:I114"/>
    <mergeCell ref="B115:I115"/>
    <mergeCell ref="B116:J116"/>
    <mergeCell ref="B117:J117"/>
    <mergeCell ref="C162:H162"/>
    <mergeCell ref="C156:I156"/>
    <mergeCell ref="B157:I157"/>
    <mergeCell ref="B158:J158"/>
    <mergeCell ref="B159:J159"/>
    <mergeCell ref="B161:J161"/>
    <mergeCell ref="C147:I147"/>
    <mergeCell ref="C148:I148"/>
    <mergeCell ref="C149:I149"/>
    <mergeCell ref="B150:I150"/>
    <mergeCell ref="B151:J151"/>
    <mergeCell ref="B152:J152"/>
    <mergeCell ref="C153:I153"/>
    <mergeCell ref="C154:I154"/>
    <mergeCell ref="C155:I155"/>
    <mergeCell ref="C138:I138"/>
    <mergeCell ref="I200:J200"/>
    <mergeCell ref="I201:J201"/>
    <mergeCell ref="I202:J202"/>
    <mergeCell ref="I203:J203"/>
    <mergeCell ref="I204:J204"/>
    <mergeCell ref="I205:J205"/>
    <mergeCell ref="I206:J206"/>
    <mergeCell ref="I207:J207"/>
    <mergeCell ref="B196:J196"/>
    <mergeCell ref="B197:J197"/>
    <mergeCell ref="B199:J199"/>
    <mergeCell ref="B200:E200"/>
    <mergeCell ref="F200:G200"/>
    <mergeCell ref="B201:E201"/>
    <mergeCell ref="F201:G201"/>
    <mergeCell ref="B202:E202"/>
    <mergeCell ref="F202:G202"/>
    <mergeCell ref="B203:E203"/>
    <mergeCell ref="F203:G203"/>
    <mergeCell ref="B204:E204"/>
    <mergeCell ref="F204:G204"/>
    <mergeCell ref="F205:G205"/>
    <mergeCell ref="B205:E205"/>
    <mergeCell ref="B206:E206"/>
    <mergeCell ref="F206:G206"/>
    <mergeCell ref="B207:G207"/>
    <mergeCell ref="B208:J208"/>
    <mergeCell ref="B209:J209"/>
    <mergeCell ref="B210:J210"/>
    <mergeCell ref="B215:G215"/>
    <mergeCell ref="B216:J216"/>
    <mergeCell ref="B211:G211"/>
    <mergeCell ref="H211:J211"/>
    <mergeCell ref="B212:J212"/>
    <mergeCell ref="B213:G213"/>
    <mergeCell ref="H213:J213"/>
    <mergeCell ref="B214:J214"/>
    <mergeCell ref="H215:J215"/>
  </mergeCells>
  <conditionalFormatting sqref="I49:I50">
    <cfRule type="cellIs" dxfId="1" priority="1" operator="equal">
      <formula>0</formula>
    </cfRule>
  </conditionalFormatting>
  <conditionalFormatting sqref="I48">
    <cfRule type="cellIs" dxfId="0" priority="2" operator="equal">
      <formula>0</formula>
    </cfRule>
  </conditionalFormatting>
  <pageMargins left="0.511811024" right="0.511811024" top="0.78740157499999996" bottom="0.78740157499999996" header="0" footer="0"/>
  <pageSetup orientation="landscape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">
    <tabColor rgb="FFD6E3BC"/>
    <pageSetUpPr fitToPage="1"/>
  </sheetPr>
  <dimension ref="A1:HN229"/>
  <sheetViews>
    <sheetView zoomScale="40" zoomScaleNormal="40" workbookViewId="0">
      <pane xSplit="4" topLeftCell="E1" activePane="topRight" state="frozen"/>
      <selection pane="topRight" activeCell="T51" sqref="T51"/>
    </sheetView>
  </sheetViews>
  <sheetFormatPr defaultColWidth="14.42578125" defaultRowHeight="15" customHeight="1"/>
  <cols>
    <col min="1" max="1" width="1.5703125" customWidth="1"/>
    <col min="2" max="2" width="11.42578125" customWidth="1"/>
    <col min="3" max="3" width="26.85546875" customWidth="1"/>
    <col min="4" max="4" width="19.7109375" customWidth="1"/>
    <col min="5" max="5" width="13.28515625" customWidth="1"/>
    <col min="6" max="6" width="9.5703125" customWidth="1"/>
    <col min="7" max="7" width="5.28515625" customWidth="1"/>
    <col min="8" max="8" width="9.7109375" customWidth="1"/>
    <col min="9" max="9" width="21.140625" customWidth="1"/>
    <col min="10" max="10" width="20" customWidth="1"/>
    <col min="11" max="11" width="13.28515625" customWidth="1"/>
    <col min="12" max="13" width="16.85546875" customWidth="1"/>
    <col min="14" max="14" width="16.5703125" customWidth="1"/>
    <col min="15" max="15" width="27.85546875" customWidth="1"/>
    <col min="16" max="16" width="20.140625" customWidth="1"/>
    <col min="17" max="17" width="19.5703125" customWidth="1"/>
    <col min="18" max="18" width="24.42578125" customWidth="1"/>
    <col min="19" max="20" width="13.7109375" customWidth="1"/>
    <col min="21" max="21" width="9.140625" customWidth="1"/>
    <col min="22" max="22" width="13.7109375" customWidth="1"/>
    <col min="23" max="23" width="15.28515625" customWidth="1"/>
    <col min="24" max="24" width="5.28515625" customWidth="1"/>
    <col min="25" max="25" width="9.7109375" customWidth="1"/>
    <col min="26" max="26" width="19.28515625" customWidth="1"/>
    <col min="27" max="27" width="20" customWidth="1"/>
    <col min="28" max="28" width="10.5703125" customWidth="1"/>
    <col min="29" max="30" width="15.28515625" customWidth="1"/>
    <col min="31" max="31" width="17.28515625" customWidth="1"/>
    <col min="32" max="32" width="27.85546875" customWidth="1"/>
    <col min="33" max="33" width="20.140625" customWidth="1"/>
    <col min="34" max="34" width="19.5703125" customWidth="1"/>
    <col min="35" max="35" width="24.42578125" customWidth="1"/>
    <col min="36" max="37" width="15.28515625" customWidth="1"/>
    <col min="38" max="38" width="8" customWidth="1"/>
    <col min="39" max="39" width="15.28515625" customWidth="1"/>
    <col min="40" max="40" width="9.7109375" customWidth="1"/>
    <col min="41" max="41" width="7.28515625" customWidth="1"/>
    <col min="42" max="42" width="10" customWidth="1"/>
    <col min="43" max="43" width="15.28515625" customWidth="1"/>
    <col min="44" max="44" width="20" customWidth="1"/>
    <col min="49" max="49" width="27.85546875" customWidth="1"/>
    <col min="50" max="50" width="20.140625" customWidth="1"/>
    <col min="51" max="51" width="19.5703125" customWidth="1"/>
    <col min="52" max="52" width="24.42578125" customWidth="1"/>
    <col min="53" max="53" width="18.42578125" customWidth="1"/>
    <col min="54" max="54" width="15.28515625" customWidth="1"/>
    <col min="55" max="55" width="8" customWidth="1"/>
    <col min="56" max="56" width="15.28515625" customWidth="1"/>
    <col min="57" max="57" width="11.7109375" customWidth="1"/>
    <col min="58" max="58" width="7" customWidth="1"/>
    <col min="59" max="59" width="9.7109375" customWidth="1"/>
    <col min="60" max="60" width="15.28515625" customWidth="1"/>
    <col min="61" max="61" width="20" customWidth="1"/>
    <col min="66" max="66" width="27.85546875" customWidth="1"/>
    <col min="67" max="67" width="20.140625" customWidth="1"/>
    <col min="68" max="68" width="19.5703125" customWidth="1"/>
    <col min="69" max="69" width="24.85546875" customWidth="1"/>
    <col min="70" max="70" width="18.42578125" customWidth="1"/>
    <col min="71" max="71" width="15.28515625" customWidth="1"/>
    <col min="72" max="72" width="8" customWidth="1"/>
    <col min="73" max="73" width="15.28515625" customWidth="1"/>
    <col min="74" max="74" width="11.7109375" customWidth="1"/>
    <col min="75" max="75" width="6.28515625" customWidth="1"/>
    <col min="76" max="76" width="10" customWidth="1"/>
    <col min="77" max="77" width="15.28515625" customWidth="1"/>
    <col min="78" max="78" width="20" customWidth="1"/>
    <col min="83" max="83" width="27.85546875" customWidth="1"/>
    <col min="84" max="84" width="20.140625" customWidth="1"/>
    <col min="85" max="85" width="19.5703125" customWidth="1"/>
    <col min="86" max="86" width="24.85546875" customWidth="1"/>
    <col min="87" max="87" width="18.42578125" customWidth="1"/>
    <col min="88" max="88" width="15.28515625" customWidth="1"/>
    <col min="89" max="89" width="8" customWidth="1"/>
    <col min="90" max="90" width="15.28515625" customWidth="1"/>
    <col min="91" max="91" width="11.7109375" customWidth="1"/>
    <col min="92" max="92" width="7" customWidth="1"/>
    <col min="93" max="93" width="9.7109375" customWidth="1"/>
    <col min="94" max="94" width="15.28515625" customWidth="1"/>
    <col min="95" max="95" width="20" customWidth="1"/>
    <col min="100" max="100" width="27.85546875" customWidth="1"/>
    <col min="101" max="101" width="20.140625" customWidth="1"/>
    <col min="102" max="102" width="19.5703125" customWidth="1"/>
    <col min="103" max="103" width="24.42578125" customWidth="1"/>
    <col min="104" max="104" width="18.42578125" customWidth="1"/>
    <col min="105" max="105" width="15.28515625" customWidth="1"/>
    <col min="106" max="106" width="8" customWidth="1"/>
    <col min="107" max="107" width="15.28515625" customWidth="1"/>
    <col min="108" max="108" width="11.7109375" customWidth="1"/>
    <col min="109" max="109" width="7.28515625" customWidth="1"/>
    <col min="110" max="110" width="9.7109375" customWidth="1"/>
    <col min="111" max="111" width="15.28515625" customWidth="1"/>
    <col min="112" max="112" width="20" customWidth="1"/>
    <col min="117" max="117" width="27.85546875" customWidth="1"/>
    <col min="118" max="118" width="20.140625" customWidth="1"/>
    <col min="119" max="119" width="19.5703125" customWidth="1"/>
    <col min="120" max="120" width="24.42578125" customWidth="1"/>
    <col min="121" max="121" width="18.42578125" customWidth="1"/>
    <col min="122" max="122" width="15.28515625" customWidth="1"/>
    <col min="123" max="123" width="8" customWidth="1"/>
    <col min="124" max="124" width="15.28515625" customWidth="1"/>
    <col min="125" max="125" width="11.7109375" customWidth="1"/>
    <col min="126" max="126" width="7.28515625" customWidth="1"/>
    <col min="127" max="127" width="9.7109375" customWidth="1"/>
    <col min="128" max="128" width="15.28515625" customWidth="1"/>
    <col min="129" max="129" width="20" customWidth="1"/>
    <col min="134" max="134" width="27.85546875" customWidth="1"/>
    <col min="135" max="135" width="20.140625" customWidth="1"/>
    <col min="136" max="136" width="19.5703125" customWidth="1"/>
    <col min="137" max="137" width="24.42578125" customWidth="1"/>
    <col min="138" max="138" width="18.42578125" customWidth="1"/>
    <col min="139" max="139" width="15.28515625" customWidth="1"/>
    <col min="140" max="140" width="8" customWidth="1"/>
    <col min="141" max="141" width="15.28515625" customWidth="1"/>
    <col min="142" max="142" width="11.7109375" customWidth="1"/>
    <col min="143" max="143" width="9" customWidth="1"/>
    <col min="144" max="144" width="9.7109375" customWidth="1"/>
    <col min="145" max="145" width="15.28515625" customWidth="1"/>
    <col min="146" max="146" width="20" customWidth="1"/>
    <col min="151" max="151" width="27.85546875" customWidth="1"/>
    <col min="152" max="152" width="20.140625" customWidth="1"/>
    <col min="153" max="153" width="19.5703125" customWidth="1"/>
    <col min="154" max="154" width="24.42578125" customWidth="1"/>
    <col min="155" max="155" width="18.42578125" customWidth="1"/>
    <col min="156" max="156" width="15.28515625" customWidth="1"/>
    <col min="157" max="157" width="8" customWidth="1"/>
    <col min="158" max="158" width="15.28515625" customWidth="1"/>
    <col min="159" max="159" width="11.7109375" customWidth="1"/>
    <col min="160" max="160" width="8.7109375" customWidth="1"/>
    <col min="161" max="161" width="9.7109375" customWidth="1"/>
    <col min="162" max="162" width="15.28515625" customWidth="1"/>
    <col min="163" max="163" width="20" customWidth="1"/>
    <col min="168" max="168" width="27.85546875" customWidth="1"/>
    <col min="169" max="169" width="20.140625" customWidth="1"/>
    <col min="170" max="170" width="19.5703125" customWidth="1"/>
    <col min="171" max="171" width="24.42578125" customWidth="1"/>
    <col min="172" max="172" width="18.42578125" customWidth="1"/>
    <col min="173" max="173" width="15.28515625" customWidth="1"/>
    <col min="174" max="174" width="8" customWidth="1"/>
    <col min="175" max="175" width="15.28515625" customWidth="1"/>
    <col min="176" max="176" width="11.7109375" customWidth="1"/>
    <col min="177" max="177" width="8.42578125" customWidth="1"/>
    <col min="178" max="178" width="9.7109375" customWidth="1"/>
    <col min="179" max="179" width="15.28515625" customWidth="1"/>
    <col min="180" max="180" width="20" customWidth="1"/>
    <col min="185" max="185" width="27.85546875" customWidth="1"/>
    <col min="186" max="186" width="20.140625" customWidth="1"/>
    <col min="187" max="187" width="19.5703125" customWidth="1"/>
    <col min="188" max="188" width="24.42578125" customWidth="1"/>
    <col min="189" max="189" width="18.42578125" customWidth="1"/>
    <col min="190" max="190" width="15.28515625" customWidth="1"/>
    <col min="191" max="191" width="8" customWidth="1"/>
    <col min="192" max="192" width="15.28515625" customWidth="1"/>
    <col min="193" max="193" width="11.7109375" customWidth="1"/>
    <col min="194" max="194" width="7.28515625" customWidth="1"/>
    <col min="195" max="195" width="9.7109375" customWidth="1"/>
    <col min="196" max="196" width="15.28515625" customWidth="1"/>
    <col min="197" max="197" width="20" customWidth="1"/>
    <col min="202" max="202" width="27.85546875" customWidth="1"/>
    <col min="203" max="203" width="20.140625" customWidth="1"/>
    <col min="204" max="204" width="15.28515625" customWidth="1"/>
    <col min="205" max="205" width="24.42578125" customWidth="1"/>
    <col min="206" max="206" width="18.42578125" customWidth="1"/>
    <col min="207" max="207" width="15.28515625" customWidth="1"/>
    <col min="208" max="208" width="9.7109375" customWidth="1"/>
    <col min="209" max="209" width="15.28515625" customWidth="1"/>
    <col min="210" max="210" width="11.7109375" customWidth="1"/>
    <col min="213" max="221" width="14.42578125" hidden="1"/>
  </cols>
  <sheetData>
    <row r="1" spans="1:222" ht="15" customHeight="1">
      <c r="A1" s="1"/>
      <c r="B1" s="1">
        <v>2</v>
      </c>
      <c r="C1" s="1">
        <f t="shared" ref="C1:HC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E1" s="1">
        <f t="shared" si="0"/>
        <v>31</v>
      </c>
      <c r="AF1" s="1">
        <f t="shared" si="0"/>
        <v>32</v>
      </c>
      <c r="AG1" s="1">
        <f t="shared" si="0"/>
        <v>33</v>
      </c>
      <c r="AH1" s="1">
        <f t="shared" si="0"/>
        <v>34</v>
      </c>
      <c r="AI1" s="1">
        <f t="shared" si="0"/>
        <v>35</v>
      </c>
      <c r="AJ1" s="1">
        <f t="shared" si="0"/>
        <v>36</v>
      </c>
      <c r="AK1" s="1">
        <f t="shared" si="0"/>
        <v>37</v>
      </c>
      <c r="AL1" s="1">
        <f t="shared" si="0"/>
        <v>38</v>
      </c>
      <c r="AM1" s="1">
        <f t="shared" si="0"/>
        <v>39</v>
      </c>
      <c r="AN1" s="1">
        <f t="shared" si="0"/>
        <v>40</v>
      </c>
      <c r="AO1" s="1">
        <f t="shared" si="0"/>
        <v>41</v>
      </c>
      <c r="AP1" s="1">
        <f t="shared" si="0"/>
        <v>42</v>
      </c>
      <c r="AQ1" s="1">
        <f t="shared" si="0"/>
        <v>43</v>
      </c>
      <c r="AR1" s="1">
        <f t="shared" si="0"/>
        <v>44</v>
      </c>
      <c r="AS1" s="1">
        <f t="shared" si="0"/>
        <v>45</v>
      </c>
      <c r="AT1" s="1">
        <f t="shared" si="0"/>
        <v>46</v>
      </c>
      <c r="AU1" s="1">
        <f t="shared" si="0"/>
        <v>47</v>
      </c>
      <c r="AV1" s="1">
        <f t="shared" si="0"/>
        <v>48</v>
      </c>
      <c r="AW1" s="1">
        <f t="shared" si="0"/>
        <v>49</v>
      </c>
      <c r="AX1" s="1">
        <f t="shared" si="0"/>
        <v>50</v>
      </c>
      <c r="AY1" s="1">
        <f t="shared" si="0"/>
        <v>51</v>
      </c>
      <c r="AZ1" s="1">
        <f t="shared" si="0"/>
        <v>52</v>
      </c>
      <c r="BA1" s="1">
        <f t="shared" si="0"/>
        <v>53</v>
      </c>
      <c r="BB1" s="1">
        <f t="shared" si="0"/>
        <v>54</v>
      </c>
      <c r="BC1" s="1">
        <f t="shared" si="0"/>
        <v>55</v>
      </c>
      <c r="BD1" s="1">
        <f t="shared" si="0"/>
        <v>56</v>
      </c>
      <c r="BE1" s="1">
        <f t="shared" si="0"/>
        <v>57</v>
      </c>
      <c r="BF1" s="1">
        <f t="shared" si="0"/>
        <v>58</v>
      </c>
      <c r="BG1" s="1">
        <f t="shared" si="0"/>
        <v>59</v>
      </c>
      <c r="BH1" s="1">
        <f t="shared" si="0"/>
        <v>60</v>
      </c>
      <c r="BI1" s="1">
        <f t="shared" si="0"/>
        <v>61</v>
      </c>
      <c r="BJ1" s="1">
        <f t="shared" si="0"/>
        <v>62</v>
      </c>
      <c r="BK1" s="1">
        <f t="shared" si="0"/>
        <v>63</v>
      </c>
      <c r="BL1" s="1">
        <f t="shared" si="0"/>
        <v>64</v>
      </c>
      <c r="BM1" s="1">
        <f t="shared" si="0"/>
        <v>65</v>
      </c>
      <c r="BN1" s="1">
        <f t="shared" si="0"/>
        <v>66</v>
      </c>
      <c r="BO1" s="1">
        <f t="shared" si="0"/>
        <v>67</v>
      </c>
      <c r="BP1" s="1">
        <f t="shared" si="0"/>
        <v>68</v>
      </c>
      <c r="BQ1" s="1">
        <f t="shared" si="0"/>
        <v>69</v>
      </c>
      <c r="BR1" s="1">
        <f t="shared" si="0"/>
        <v>70</v>
      </c>
      <c r="BS1" s="1">
        <f t="shared" si="0"/>
        <v>71</v>
      </c>
      <c r="BT1" s="1">
        <f t="shared" si="0"/>
        <v>72</v>
      </c>
      <c r="BU1" s="1">
        <f t="shared" si="0"/>
        <v>73</v>
      </c>
      <c r="BV1" s="1">
        <f t="shared" si="0"/>
        <v>74</v>
      </c>
      <c r="BW1" s="1">
        <f t="shared" si="0"/>
        <v>75</v>
      </c>
      <c r="BX1" s="1">
        <f t="shared" si="0"/>
        <v>76</v>
      </c>
      <c r="BY1" s="1">
        <f t="shared" si="0"/>
        <v>77</v>
      </c>
      <c r="BZ1" s="1">
        <f t="shared" si="0"/>
        <v>78</v>
      </c>
      <c r="CA1" s="1">
        <f t="shared" si="0"/>
        <v>79</v>
      </c>
      <c r="CB1" s="1">
        <f t="shared" si="0"/>
        <v>80</v>
      </c>
      <c r="CC1" s="1">
        <f t="shared" si="0"/>
        <v>81</v>
      </c>
      <c r="CD1" s="1">
        <f t="shared" si="0"/>
        <v>82</v>
      </c>
      <c r="CE1" s="1">
        <f t="shared" si="0"/>
        <v>83</v>
      </c>
      <c r="CF1" s="1">
        <f t="shared" si="0"/>
        <v>84</v>
      </c>
      <c r="CG1" s="1">
        <f t="shared" si="0"/>
        <v>85</v>
      </c>
      <c r="CH1" s="1">
        <f t="shared" si="0"/>
        <v>86</v>
      </c>
      <c r="CI1" s="1">
        <f t="shared" si="0"/>
        <v>87</v>
      </c>
      <c r="CJ1" s="1">
        <f t="shared" si="0"/>
        <v>88</v>
      </c>
      <c r="CK1" s="1">
        <f t="shared" si="0"/>
        <v>89</v>
      </c>
      <c r="CL1" s="1">
        <f t="shared" si="0"/>
        <v>90</v>
      </c>
      <c r="CM1" s="1">
        <f t="shared" si="0"/>
        <v>91</v>
      </c>
      <c r="CN1" s="1">
        <f t="shared" si="0"/>
        <v>92</v>
      </c>
      <c r="CO1" s="1">
        <f t="shared" si="0"/>
        <v>93</v>
      </c>
      <c r="CP1" s="1">
        <f t="shared" si="0"/>
        <v>94</v>
      </c>
      <c r="CQ1" s="1">
        <f t="shared" si="0"/>
        <v>95</v>
      </c>
      <c r="CR1" s="1">
        <f t="shared" si="0"/>
        <v>96</v>
      </c>
      <c r="CS1" s="1">
        <f t="shared" si="0"/>
        <v>97</v>
      </c>
      <c r="CT1" s="1">
        <f t="shared" si="0"/>
        <v>98</v>
      </c>
      <c r="CU1" s="1">
        <f t="shared" si="0"/>
        <v>99</v>
      </c>
      <c r="CV1" s="1">
        <f t="shared" si="0"/>
        <v>100</v>
      </c>
      <c r="CW1" s="1">
        <f t="shared" si="0"/>
        <v>101</v>
      </c>
      <c r="CX1" s="1">
        <f t="shared" si="0"/>
        <v>102</v>
      </c>
      <c r="CY1" s="1">
        <f t="shared" si="0"/>
        <v>103</v>
      </c>
      <c r="CZ1" s="1">
        <f t="shared" si="0"/>
        <v>104</v>
      </c>
      <c r="DA1" s="1">
        <f t="shared" si="0"/>
        <v>105</v>
      </c>
      <c r="DB1" s="1">
        <f t="shared" si="0"/>
        <v>106</v>
      </c>
      <c r="DC1" s="1">
        <f t="shared" si="0"/>
        <v>107</v>
      </c>
      <c r="DD1" s="1">
        <f t="shared" si="0"/>
        <v>108</v>
      </c>
      <c r="DE1" s="1">
        <f t="shared" si="0"/>
        <v>109</v>
      </c>
      <c r="DF1" s="1">
        <f t="shared" si="0"/>
        <v>110</v>
      </c>
      <c r="DG1" s="1">
        <f t="shared" si="0"/>
        <v>111</v>
      </c>
      <c r="DH1" s="1">
        <f t="shared" si="0"/>
        <v>112</v>
      </c>
      <c r="DI1" s="1">
        <f t="shared" si="0"/>
        <v>113</v>
      </c>
      <c r="DJ1" s="1">
        <f t="shared" si="0"/>
        <v>114</v>
      </c>
      <c r="DK1" s="1">
        <f t="shared" si="0"/>
        <v>115</v>
      </c>
      <c r="DL1" s="1">
        <f t="shared" si="0"/>
        <v>116</v>
      </c>
      <c r="DM1" s="1">
        <f t="shared" si="0"/>
        <v>117</v>
      </c>
      <c r="DN1" s="1">
        <f t="shared" si="0"/>
        <v>118</v>
      </c>
      <c r="DO1" s="1">
        <f t="shared" si="0"/>
        <v>119</v>
      </c>
      <c r="DP1" s="1">
        <f t="shared" si="0"/>
        <v>120</v>
      </c>
      <c r="DQ1" s="1">
        <f t="shared" si="0"/>
        <v>121</v>
      </c>
      <c r="DR1" s="1">
        <f t="shared" si="0"/>
        <v>122</v>
      </c>
      <c r="DS1" s="1">
        <f t="shared" si="0"/>
        <v>123</v>
      </c>
      <c r="DT1" s="1">
        <f t="shared" si="0"/>
        <v>124</v>
      </c>
      <c r="DU1" s="1">
        <f t="shared" si="0"/>
        <v>125</v>
      </c>
      <c r="DV1" s="1">
        <f t="shared" si="0"/>
        <v>126</v>
      </c>
      <c r="DW1" s="1">
        <f t="shared" si="0"/>
        <v>127</v>
      </c>
      <c r="DX1" s="1">
        <f t="shared" si="0"/>
        <v>128</v>
      </c>
      <c r="DY1" s="1">
        <f t="shared" si="0"/>
        <v>129</v>
      </c>
      <c r="DZ1" s="1">
        <f t="shared" si="0"/>
        <v>130</v>
      </c>
      <c r="EA1" s="1">
        <f t="shared" si="0"/>
        <v>131</v>
      </c>
      <c r="EB1" s="1">
        <f t="shared" si="0"/>
        <v>132</v>
      </c>
      <c r="EC1" s="1">
        <f t="shared" si="0"/>
        <v>133</v>
      </c>
      <c r="ED1" s="1">
        <f t="shared" si="0"/>
        <v>134</v>
      </c>
      <c r="EE1" s="1">
        <f t="shared" si="0"/>
        <v>135</v>
      </c>
      <c r="EF1" s="1">
        <f t="shared" si="0"/>
        <v>136</v>
      </c>
      <c r="EG1" s="1">
        <f t="shared" si="0"/>
        <v>137</v>
      </c>
      <c r="EH1" s="1">
        <f t="shared" si="0"/>
        <v>138</v>
      </c>
      <c r="EI1" s="1">
        <f t="shared" si="0"/>
        <v>139</v>
      </c>
      <c r="EJ1" s="1">
        <f t="shared" si="0"/>
        <v>140</v>
      </c>
      <c r="EK1" s="1">
        <f t="shared" si="0"/>
        <v>141</v>
      </c>
      <c r="EL1" s="1">
        <f t="shared" si="0"/>
        <v>142</v>
      </c>
      <c r="EM1" s="1">
        <f t="shared" si="0"/>
        <v>143</v>
      </c>
      <c r="EN1" s="1">
        <f t="shared" si="0"/>
        <v>144</v>
      </c>
      <c r="EO1" s="1">
        <f t="shared" si="0"/>
        <v>145</v>
      </c>
      <c r="EP1" s="1">
        <f t="shared" si="0"/>
        <v>146</v>
      </c>
      <c r="EQ1" s="1">
        <f t="shared" si="0"/>
        <v>147</v>
      </c>
      <c r="ER1" s="1">
        <f t="shared" si="0"/>
        <v>148</v>
      </c>
      <c r="ES1" s="1">
        <f t="shared" si="0"/>
        <v>149</v>
      </c>
      <c r="ET1" s="1">
        <f t="shared" si="0"/>
        <v>150</v>
      </c>
      <c r="EU1" s="1">
        <f t="shared" si="0"/>
        <v>151</v>
      </c>
      <c r="EV1" s="1">
        <f t="shared" si="0"/>
        <v>152</v>
      </c>
      <c r="EW1" s="1">
        <f t="shared" si="0"/>
        <v>153</v>
      </c>
      <c r="EX1" s="1">
        <f t="shared" si="0"/>
        <v>154</v>
      </c>
      <c r="EY1" s="1">
        <f t="shared" si="0"/>
        <v>155</v>
      </c>
      <c r="EZ1" s="1">
        <f t="shared" si="0"/>
        <v>156</v>
      </c>
      <c r="FA1" s="1">
        <f t="shared" si="0"/>
        <v>157</v>
      </c>
      <c r="FB1" s="1">
        <f t="shared" si="0"/>
        <v>158</v>
      </c>
      <c r="FC1" s="1">
        <f t="shared" si="0"/>
        <v>159</v>
      </c>
      <c r="FD1" s="1">
        <f t="shared" si="0"/>
        <v>160</v>
      </c>
      <c r="FE1" s="1">
        <f t="shared" si="0"/>
        <v>161</v>
      </c>
      <c r="FF1" s="1">
        <f t="shared" si="0"/>
        <v>162</v>
      </c>
      <c r="FG1" s="1">
        <f t="shared" si="0"/>
        <v>163</v>
      </c>
      <c r="FH1" s="1">
        <f t="shared" si="0"/>
        <v>164</v>
      </c>
      <c r="FI1" s="1">
        <f t="shared" si="0"/>
        <v>165</v>
      </c>
      <c r="FJ1" s="1">
        <f t="shared" si="0"/>
        <v>166</v>
      </c>
      <c r="FK1" s="1">
        <f t="shared" si="0"/>
        <v>167</v>
      </c>
      <c r="FL1" s="1">
        <f t="shared" si="0"/>
        <v>168</v>
      </c>
      <c r="FM1" s="1">
        <f t="shared" si="0"/>
        <v>169</v>
      </c>
      <c r="FN1" s="1">
        <f t="shared" si="0"/>
        <v>170</v>
      </c>
      <c r="FO1" s="1">
        <f t="shared" si="0"/>
        <v>171</v>
      </c>
      <c r="FP1" s="1">
        <f t="shared" si="0"/>
        <v>172</v>
      </c>
      <c r="FQ1" s="1">
        <f t="shared" si="0"/>
        <v>173</v>
      </c>
      <c r="FR1" s="1">
        <f t="shared" si="0"/>
        <v>174</v>
      </c>
      <c r="FS1" s="1">
        <f t="shared" si="0"/>
        <v>175</v>
      </c>
      <c r="FT1" s="1">
        <f t="shared" si="0"/>
        <v>176</v>
      </c>
      <c r="FU1" s="1">
        <f t="shared" si="0"/>
        <v>177</v>
      </c>
      <c r="FV1" s="1">
        <f t="shared" si="0"/>
        <v>178</v>
      </c>
      <c r="FW1" s="1">
        <f t="shared" si="0"/>
        <v>179</v>
      </c>
      <c r="FX1" s="1">
        <f t="shared" si="0"/>
        <v>180</v>
      </c>
      <c r="FY1" s="1">
        <f t="shared" si="0"/>
        <v>181</v>
      </c>
      <c r="FZ1" s="1">
        <f t="shared" si="0"/>
        <v>182</v>
      </c>
      <c r="GA1" s="1">
        <f t="shared" si="0"/>
        <v>183</v>
      </c>
      <c r="GB1" s="1">
        <f t="shared" si="0"/>
        <v>184</v>
      </c>
      <c r="GC1" s="1">
        <f t="shared" si="0"/>
        <v>185</v>
      </c>
      <c r="GD1" s="1">
        <f t="shared" si="0"/>
        <v>186</v>
      </c>
      <c r="GE1" s="1">
        <f t="shared" si="0"/>
        <v>187</v>
      </c>
      <c r="GF1" s="1">
        <f t="shared" si="0"/>
        <v>188</v>
      </c>
      <c r="GG1" s="1">
        <f t="shared" si="0"/>
        <v>189</v>
      </c>
      <c r="GH1" s="1">
        <f t="shared" si="0"/>
        <v>190</v>
      </c>
      <c r="GI1" s="1">
        <f t="shared" si="0"/>
        <v>191</v>
      </c>
      <c r="GJ1" s="1">
        <f t="shared" si="0"/>
        <v>192</v>
      </c>
      <c r="GK1" s="1">
        <f t="shared" si="0"/>
        <v>193</v>
      </c>
      <c r="GL1" s="1">
        <f t="shared" si="0"/>
        <v>194</v>
      </c>
      <c r="GM1" s="1">
        <f t="shared" si="0"/>
        <v>195</v>
      </c>
      <c r="GN1" s="1">
        <f t="shared" si="0"/>
        <v>196</v>
      </c>
      <c r="GO1" s="1">
        <f t="shared" si="0"/>
        <v>197</v>
      </c>
      <c r="GP1" s="1">
        <f t="shared" si="0"/>
        <v>198</v>
      </c>
      <c r="GQ1" s="1">
        <f t="shared" si="0"/>
        <v>199</v>
      </c>
      <c r="GR1" s="1">
        <f t="shared" si="0"/>
        <v>200</v>
      </c>
      <c r="GS1" s="1">
        <f t="shared" si="0"/>
        <v>201</v>
      </c>
      <c r="GT1" s="1">
        <f t="shared" si="0"/>
        <v>202</v>
      </c>
      <c r="GU1" s="1">
        <f t="shared" si="0"/>
        <v>203</v>
      </c>
      <c r="GV1" s="1">
        <f t="shared" si="0"/>
        <v>204</v>
      </c>
      <c r="GW1" s="1">
        <f t="shared" si="0"/>
        <v>205</v>
      </c>
      <c r="GX1" s="1">
        <f t="shared" si="0"/>
        <v>206</v>
      </c>
      <c r="GY1" s="1">
        <f t="shared" si="0"/>
        <v>207</v>
      </c>
      <c r="GZ1" s="1">
        <f t="shared" si="0"/>
        <v>208</v>
      </c>
      <c r="HA1" s="1">
        <f t="shared" si="0"/>
        <v>209</v>
      </c>
      <c r="HB1" s="1">
        <f t="shared" si="0"/>
        <v>210</v>
      </c>
      <c r="HC1" s="1">
        <f t="shared" si="0"/>
        <v>211</v>
      </c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</row>
    <row r="2" spans="1:222" ht="36" customHeight="1">
      <c r="A2" s="1"/>
      <c r="B2" s="753"/>
      <c r="C2" s="754"/>
      <c r="D2" s="754"/>
      <c r="E2" s="1"/>
      <c r="F2" s="1"/>
      <c r="G2" s="31"/>
      <c r="H2" s="3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</row>
    <row r="3" spans="1:222" ht="36" customHeight="1">
      <c r="A3" s="1"/>
      <c r="B3" s="1"/>
      <c r="C3" s="1"/>
      <c r="D3" s="1"/>
      <c r="E3" s="1"/>
      <c r="F3" s="1"/>
      <c r="G3" s="31"/>
      <c r="H3" s="3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>
        <f>56+17</f>
        <v>73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</row>
    <row r="4" spans="1:222" ht="52.5" customHeight="1">
      <c r="A4" s="32"/>
      <c r="B4" s="32"/>
      <c r="C4" s="32"/>
      <c r="D4" s="32"/>
      <c r="E4" s="32">
        <v>2</v>
      </c>
      <c r="F4" s="32">
        <f t="shared" ref="F4:HC4" si="1">E4+1</f>
        <v>3</v>
      </c>
      <c r="G4" s="33">
        <f t="shared" si="1"/>
        <v>4</v>
      </c>
      <c r="H4" s="32">
        <f t="shared" si="1"/>
        <v>5</v>
      </c>
      <c r="I4" s="32">
        <f t="shared" si="1"/>
        <v>6</v>
      </c>
      <c r="J4" s="32">
        <f t="shared" si="1"/>
        <v>7</v>
      </c>
      <c r="K4" s="32">
        <f t="shared" si="1"/>
        <v>8</v>
      </c>
      <c r="L4" s="32">
        <f t="shared" si="1"/>
        <v>9</v>
      </c>
      <c r="M4" s="32">
        <f t="shared" si="1"/>
        <v>10</v>
      </c>
      <c r="N4" s="32">
        <f t="shared" si="1"/>
        <v>11</v>
      </c>
      <c r="O4" s="34">
        <f t="shared" si="1"/>
        <v>12</v>
      </c>
      <c r="P4" s="32">
        <f t="shared" si="1"/>
        <v>13</v>
      </c>
      <c r="Q4" s="32">
        <f t="shared" si="1"/>
        <v>14</v>
      </c>
      <c r="R4" s="32">
        <f t="shared" si="1"/>
        <v>15</v>
      </c>
      <c r="S4" s="32">
        <f t="shared" si="1"/>
        <v>16</v>
      </c>
      <c r="T4" s="32">
        <f t="shared" si="1"/>
        <v>17</v>
      </c>
      <c r="U4" s="32">
        <f t="shared" si="1"/>
        <v>18</v>
      </c>
      <c r="V4" s="32">
        <f t="shared" si="1"/>
        <v>19</v>
      </c>
      <c r="W4" s="32">
        <f t="shared" si="1"/>
        <v>20</v>
      </c>
      <c r="X4" s="33">
        <f t="shared" si="1"/>
        <v>21</v>
      </c>
      <c r="Y4" s="32">
        <f t="shared" si="1"/>
        <v>22</v>
      </c>
      <c r="Z4" s="32">
        <f t="shared" si="1"/>
        <v>23</v>
      </c>
      <c r="AA4" s="32">
        <f t="shared" si="1"/>
        <v>24</v>
      </c>
      <c r="AB4" s="32">
        <f t="shared" si="1"/>
        <v>25</v>
      </c>
      <c r="AC4" s="32">
        <f t="shared" si="1"/>
        <v>26</v>
      </c>
      <c r="AD4" s="32">
        <f t="shared" si="1"/>
        <v>27</v>
      </c>
      <c r="AE4" s="32">
        <f t="shared" si="1"/>
        <v>28</v>
      </c>
      <c r="AF4" s="34">
        <f t="shared" si="1"/>
        <v>29</v>
      </c>
      <c r="AG4" s="32">
        <f t="shared" si="1"/>
        <v>30</v>
      </c>
      <c r="AH4" s="32">
        <f t="shared" si="1"/>
        <v>31</v>
      </c>
      <c r="AI4" s="32">
        <f t="shared" si="1"/>
        <v>32</v>
      </c>
      <c r="AJ4" s="32">
        <f t="shared" si="1"/>
        <v>33</v>
      </c>
      <c r="AK4" s="32">
        <f t="shared" si="1"/>
        <v>34</v>
      </c>
      <c r="AL4" s="32">
        <f t="shared" si="1"/>
        <v>35</v>
      </c>
      <c r="AM4" s="32">
        <f t="shared" si="1"/>
        <v>36</v>
      </c>
      <c r="AN4" s="32">
        <f t="shared" si="1"/>
        <v>37</v>
      </c>
      <c r="AO4" s="33">
        <f t="shared" si="1"/>
        <v>38</v>
      </c>
      <c r="AP4" s="32">
        <f t="shared" si="1"/>
        <v>39</v>
      </c>
      <c r="AQ4" s="32">
        <f t="shared" si="1"/>
        <v>40</v>
      </c>
      <c r="AR4" s="32">
        <f t="shared" si="1"/>
        <v>41</v>
      </c>
      <c r="AS4" s="32">
        <f t="shared" si="1"/>
        <v>42</v>
      </c>
      <c r="AT4" s="32">
        <f t="shared" si="1"/>
        <v>43</v>
      </c>
      <c r="AU4" s="32">
        <f t="shared" si="1"/>
        <v>44</v>
      </c>
      <c r="AV4" s="32">
        <f t="shared" si="1"/>
        <v>45</v>
      </c>
      <c r="AW4" s="34">
        <f t="shared" si="1"/>
        <v>46</v>
      </c>
      <c r="AX4" s="32">
        <f t="shared" si="1"/>
        <v>47</v>
      </c>
      <c r="AY4" s="32">
        <f t="shared" si="1"/>
        <v>48</v>
      </c>
      <c r="AZ4" s="32">
        <f t="shared" si="1"/>
        <v>49</v>
      </c>
      <c r="BA4" s="32">
        <f t="shared" si="1"/>
        <v>50</v>
      </c>
      <c r="BB4" s="32">
        <f t="shared" si="1"/>
        <v>51</v>
      </c>
      <c r="BC4" s="32">
        <f t="shared" si="1"/>
        <v>52</v>
      </c>
      <c r="BD4" s="32">
        <f t="shared" si="1"/>
        <v>53</v>
      </c>
      <c r="BE4" s="32">
        <f t="shared" si="1"/>
        <v>54</v>
      </c>
      <c r="BF4" s="33">
        <f t="shared" si="1"/>
        <v>55</v>
      </c>
      <c r="BG4" s="32">
        <f t="shared" si="1"/>
        <v>56</v>
      </c>
      <c r="BH4" s="32">
        <f t="shared" si="1"/>
        <v>57</v>
      </c>
      <c r="BI4" s="32">
        <f t="shared" si="1"/>
        <v>58</v>
      </c>
      <c r="BJ4" s="32">
        <f t="shared" si="1"/>
        <v>59</v>
      </c>
      <c r="BK4" s="32">
        <f t="shared" si="1"/>
        <v>60</v>
      </c>
      <c r="BL4" s="32">
        <f t="shared" si="1"/>
        <v>61</v>
      </c>
      <c r="BM4" s="32">
        <f t="shared" si="1"/>
        <v>62</v>
      </c>
      <c r="BN4" s="34">
        <f t="shared" si="1"/>
        <v>63</v>
      </c>
      <c r="BO4" s="32">
        <f t="shared" si="1"/>
        <v>64</v>
      </c>
      <c r="BP4" s="32">
        <f t="shared" si="1"/>
        <v>65</v>
      </c>
      <c r="BQ4" s="32">
        <f t="shared" si="1"/>
        <v>66</v>
      </c>
      <c r="BR4" s="32">
        <f t="shared" si="1"/>
        <v>67</v>
      </c>
      <c r="BS4" s="32">
        <f t="shared" si="1"/>
        <v>68</v>
      </c>
      <c r="BT4" s="32">
        <f t="shared" si="1"/>
        <v>69</v>
      </c>
      <c r="BU4" s="32">
        <f t="shared" si="1"/>
        <v>70</v>
      </c>
      <c r="BV4" s="32">
        <f t="shared" si="1"/>
        <v>71</v>
      </c>
      <c r="BW4" s="33">
        <f t="shared" si="1"/>
        <v>72</v>
      </c>
      <c r="BX4" s="32">
        <f t="shared" si="1"/>
        <v>73</v>
      </c>
      <c r="BY4" s="32">
        <f t="shared" si="1"/>
        <v>74</v>
      </c>
      <c r="BZ4" s="32">
        <f t="shared" si="1"/>
        <v>75</v>
      </c>
      <c r="CA4" s="32">
        <f t="shared" si="1"/>
        <v>76</v>
      </c>
      <c r="CB4" s="32">
        <f t="shared" si="1"/>
        <v>77</v>
      </c>
      <c r="CC4" s="32">
        <f t="shared" si="1"/>
        <v>78</v>
      </c>
      <c r="CD4" s="32">
        <f t="shared" si="1"/>
        <v>79</v>
      </c>
      <c r="CE4" s="34">
        <f t="shared" si="1"/>
        <v>80</v>
      </c>
      <c r="CF4" s="32">
        <f t="shared" si="1"/>
        <v>81</v>
      </c>
      <c r="CG4" s="32">
        <f t="shared" si="1"/>
        <v>82</v>
      </c>
      <c r="CH4" s="32">
        <f t="shared" si="1"/>
        <v>83</v>
      </c>
      <c r="CI4" s="32">
        <f t="shared" si="1"/>
        <v>84</v>
      </c>
      <c r="CJ4" s="32">
        <f t="shared" si="1"/>
        <v>85</v>
      </c>
      <c r="CK4" s="32">
        <f t="shared" si="1"/>
        <v>86</v>
      </c>
      <c r="CL4" s="32">
        <f t="shared" si="1"/>
        <v>87</v>
      </c>
      <c r="CM4" s="32">
        <f t="shared" si="1"/>
        <v>88</v>
      </c>
      <c r="CN4" s="33">
        <f t="shared" si="1"/>
        <v>89</v>
      </c>
      <c r="CO4" s="32">
        <f t="shared" si="1"/>
        <v>90</v>
      </c>
      <c r="CP4" s="32">
        <f t="shared" si="1"/>
        <v>91</v>
      </c>
      <c r="CQ4" s="32">
        <f t="shared" si="1"/>
        <v>92</v>
      </c>
      <c r="CR4" s="32">
        <f t="shared" si="1"/>
        <v>93</v>
      </c>
      <c r="CS4" s="32">
        <f t="shared" si="1"/>
        <v>94</v>
      </c>
      <c r="CT4" s="32">
        <f t="shared" si="1"/>
        <v>95</v>
      </c>
      <c r="CU4" s="32">
        <f t="shared" si="1"/>
        <v>96</v>
      </c>
      <c r="CV4" s="34">
        <f t="shared" si="1"/>
        <v>97</v>
      </c>
      <c r="CW4" s="32">
        <f t="shared" si="1"/>
        <v>98</v>
      </c>
      <c r="CX4" s="32">
        <f t="shared" si="1"/>
        <v>99</v>
      </c>
      <c r="CY4" s="32">
        <f t="shared" si="1"/>
        <v>100</v>
      </c>
      <c r="CZ4" s="32">
        <f t="shared" si="1"/>
        <v>101</v>
      </c>
      <c r="DA4" s="32">
        <f t="shared" si="1"/>
        <v>102</v>
      </c>
      <c r="DB4" s="32">
        <f t="shared" si="1"/>
        <v>103</v>
      </c>
      <c r="DC4" s="32">
        <f t="shared" si="1"/>
        <v>104</v>
      </c>
      <c r="DD4" s="32">
        <f t="shared" si="1"/>
        <v>105</v>
      </c>
      <c r="DE4" s="33">
        <f t="shared" si="1"/>
        <v>106</v>
      </c>
      <c r="DF4" s="32">
        <f t="shared" si="1"/>
        <v>107</v>
      </c>
      <c r="DG4" s="32">
        <f t="shared" si="1"/>
        <v>108</v>
      </c>
      <c r="DH4" s="32">
        <f t="shared" si="1"/>
        <v>109</v>
      </c>
      <c r="DI4" s="32">
        <f t="shared" si="1"/>
        <v>110</v>
      </c>
      <c r="DJ4" s="32">
        <f t="shared" si="1"/>
        <v>111</v>
      </c>
      <c r="DK4" s="32">
        <f t="shared" si="1"/>
        <v>112</v>
      </c>
      <c r="DL4" s="32">
        <f t="shared" si="1"/>
        <v>113</v>
      </c>
      <c r="DM4" s="34">
        <f t="shared" si="1"/>
        <v>114</v>
      </c>
      <c r="DN4" s="32">
        <f t="shared" si="1"/>
        <v>115</v>
      </c>
      <c r="DO4" s="32">
        <f t="shared" si="1"/>
        <v>116</v>
      </c>
      <c r="DP4" s="32">
        <f t="shared" si="1"/>
        <v>117</v>
      </c>
      <c r="DQ4" s="32">
        <f t="shared" si="1"/>
        <v>118</v>
      </c>
      <c r="DR4" s="32">
        <f t="shared" si="1"/>
        <v>119</v>
      </c>
      <c r="DS4" s="32">
        <f t="shared" si="1"/>
        <v>120</v>
      </c>
      <c r="DT4" s="32">
        <f t="shared" si="1"/>
        <v>121</v>
      </c>
      <c r="DU4" s="32">
        <f t="shared" si="1"/>
        <v>122</v>
      </c>
      <c r="DV4" s="33">
        <f t="shared" si="1"/>
        <v>123</v>
      </c>
      <c r="DW4" s="32">
        <f t="shared" si="1"/>
        <v>124</v>
      </c>
      <c r="DX4" s="32">
        <f t="shared" si="1"/>
        <v>125</v>
      </c>
      <c r="DY4" s="32">
        <f t="shared" si="1"/>
        <v>126</v>
      </c>
      <c r="DZ4" s="32">
        <f t="shared" si="1"/>
        <v>127</v>
      </c>
      <c r="EA4" s="32">
        <f t="shared" si="1"/>
        <v>128</v>
      </c>
      <c r="EB4" s="32">
        <f t="shared" si="1"/>
        <v>129</v>
      </c>
      <c r="EC4" s="32">
        <f t="shared" si="1"/>
        <v>130</v>
      </c>
      <c r="ED4" s="34">
        <f t="shared" si="1"/>
        <v>131</v>
      </c>
      <c r="EE4" s="32">
        <f t="shared" si="1"/>
        <v>132</v>
      </c>
      <c r="EF4" s="32">
        <f t="shared" si="1"/>
        <v>133</v>
      </c>
      <c r="EG4" s="32">
        <f t="shared" si="1"/>
        <v>134</v>
      </c>
      <c r="EH4" s="32">
        <f t="shared" si="1"/>
        <v>135</v>
      </c>
      <c r="EI4" s="32">
        <f t="shared" si="1"/>
        <v>136</v>
      </c>
      <c r="EJ4" s="32">
        <f t="shared" si="1"/>
        <v>137</v>
      </c>
      <c r="EK4" s="32">
        <f t="shared" si="1"/>
        <v>138</v>
      </c>
      <c r="EL4" s="32">
        <f t="shared" si="1"/>
        <v>139</v>
      </c>
      <c r="EM4" s="33">
        <f t="shared" si="1"/>
        <v>140</v>
      </c>
      <c r="EN4" s="32">
        <f t="shared" si="1"/>
        <v>141</v>
      </c>
      <c r="EO4" s="32">
        <f t="shared" si="1"/>
        <v>142</v>
      </c>
      <c r="EP4" s="32">
        <f t="shared" si="1"/>
        <v>143</v>
      </c>
      <c r="EQ4" s="32">
        <f t="shared" si="1"/>
        <v>144</v>
      </c>
      <c r="ER4" s="32">
        <f t="shared" si="1"/>
        <v>145</v>
      </c>
      <c r="ES4" s="32">
        <f t="shared" si="1"/>
        <v>146</v>
      </c>
      <c r="ET4" s="32">
        <f t="shared" si="1"/>
        <v>147</v>
      </c>
      <c r="EU4" s="34">
        <f t="shared" si="1"/>
        <v>148</v>
      </c>
      <c r="EV4" s="32">
        <f t="shared" si="1"/>
        <v>149</v>
      </c>
      <c r="EW4" s="32">
        <f t="shared" si="1"/>
        <v>150</v>
      </c>
      <c r="EX4" s="32">
        <f t="shared" si="1"/>
        <v>151</v>
      </c>
      <c r="EY4" s="32">
        <f t="shared" si="1"/>
        <v>152</v>
      </c>
      <c r="EZ4" s="32">
        <f t="shared" si="1"/>
        <v>153</v>
      </c>
      <c r="FA4" s="32">
        <f t="shared" si="1"/>
        <v>154</v>
      </c>
      <c r="FB4" s="32">
        <f t="shared" si="1"/>
        <v>155</v>
      </c>
      <c r="FC4" s="32">
        <f t="shared" si="1"/>
        <v>156</v>
      </c>
      <c r="FD4" s="33">
        <f t="shared" si="1"/>
        <v>157</v>
      </c>
      <c r="FE4" s="32">
        <f t="shared" si="1"/>
        <v>158</v>
      </c>
      <c r="FF4" s="32">
        <f t="shared" si="1"/>
        <v>159</v>
      </c>
      <c r="FG4" s="32">
        <f t="shared" si="1"/>
        <v>160</v>
      </c>
      <c r="FH4" s="32">
        <f t="shared" si="1"/>
        <v>161</v>
      </c>
      <c r="FI4" s="32">
        <f t="shared" si="1"/>
        <v>162</v>
      </c>
      <c r="FJ4" s="32">
        <f t="shared" si="1"/>
        <v>163</v>
      </c>
      <c r="FK4" s="32">
        <f t="shared" si="1"/>
        <v>164</v>
      </c>
      <c r="FL4" s="34">
        <f t="shared" si="1"/>
        <v>165</v>
      </c>
      <c r="FM4" s="32">
        <f t="shared" si="1"/>
        <v>166</v>
      </c>
      <c r="FN4" s="32">
        <f t="shared" si="1"/>
        <v>167</v>
      </c>
      <c r="FO4" s="32">
        <f t="shared" si="1"/>
        <v>168</v>
      </c>
      <c r="FP4" s="32">
        <f t="shared" si="1"/>
        <v>169</v>
      </c>
      <c r="FQ4" s="32">
        <f t="shared" si="1"/>
        <v>170</v>
      </c>
      <c r="FR4" s="32">
        <f t="shared" si="1"/>
        <v>171</v>
      </c>
      <c r="FS4" s="32">
        <f t="shared" si="1"/>
        <v>172</v>
      </c>
      <c r="FT4" s="32">
        <f t="shared" si="1"/>
        <v>173</v>
      </c>
      <c r="FU4" s="33">
        <f t="shared" si="1"/>
        <v>174</v>
      </c>
      <c r="FV4" s="32">
        <f t="shared" si="1"/>
        <v>175</v>
      </c>
      <c r="FW4" s="32">
        <f t="shared" si="1"/>
        <v>176</v>
      </c>
      <c r="FX4" s="32">
        <f t="shared" si="1"/>
        <v>177</v>
      </c>
      <c r="FY4" s="32">
        <f t="shared" si="1"/>
        <v>178</v>
      </c>
      <c r="FZ4" s="32">
        <f t="shared" si="1"/>
        <v>179</v>
      </c>
      <c r="GA4" s="32">
        <f t="shared" si="1"/>
        <v>180</v>
      </c>
      <c r="GB4" s="32">
        <f t="shared" si="1"/>
        <v>181</v>
      </c>
      <c r="GC4" s="34">
        <f t="shared" si="1"/>
        <v>182</v>
      </c>
      <c r="GD4" s="32">
        <f t="shared" si="1"/>
        <v>183</v>
      </c>
      <c r="GE4" s="32">
        <f t="shared" si="1"/>
        <v>184</v>
      </c>
      <c r="GF4" s="32">
        <f t="shared" si="1"/>
        <v>185</v>
      </c>
      <c r="GG4" s="32">
        <f t="shared" si="1"/>
        <v>186</v>
      </c>
      <c r="GH4" s="32">
        <f t="shared" si="1"/>
        <v>187</v>
      </c>
      <c r="GI4" s="32">
        <f t="shared" si="1"/>
        <v>188</v>
      </c>
      <c r="GJ4" s="32">
        <f t="shared" si="1"/>
        <v>189</v>
      </c>
      <c r="GK4" s="32">
        <f t="shared" si="1"/>
        <v>190</v>
      </c>
      <c r="GL4" s="33">
        <f t="shared" si="1"/>
        <v>191</v>
      </c>
      <c r="GM4" s="32">
        <f t="shared" si="1"/>
        <v>192</v>
      </c>
      <c r="GN4" s="32">
        <f t="shared" si="1"/>
        <v>193</v>
      </c>
      <c r="GO4" s="32">
        <f t="shared" si="1"/>
        <v>194</v>
      </c>
      <c r="GP4" s="32">
        <f t="shared" si="1"/>
        <v>195</v>
      </c>
      <c r="GQ4" s="32">
        <f t="shared" si="1"/>
        <v>196</v>
      </c>
      <c r="GR4" s="32">
        <f t="shared" si="1"/>
        <v>197</v>
      </c>
      <c r="GS4" s="32">
        <f t="shared" si="1"/>
        <v>198</v>
      </c>
      <c r="GT4" s="34">
        <f t="shared" si="1"/>
        <v>199</v>
      </c>
      <c r="GU4" s="32">
        <f t="shared" si="1"/>
        <v>200</v>
      </c>
      <c r="GV4" s="32">
        <f t="shared" si="1"/>
        <v>201</v>
      </c>
      <c r="GW4" s="32">
        <f t="shared" si="1"/>
        <v>202</v>
      </c>
      <c r="GX4" s="32">
        <f t="shared" si="1"/>
        <v>203</v>
      </c>
      <c r="GY4" s="32">
        <f t="shared" si="1"/>
        <v>204</v>
      </c>
      <c r="GZ4" s="32">
        <f t="shared" si="1"/>
        <v>205</v>
      </c>
      <c r="HA4" s="32">
        <f t="shared" si="1"/>
        <v>206</v>
      </c>
      <c r="HB4" s="32">
        <f t="shared" si="1"/>
        <v>207</v>
      </c>
      <c r="HC4" s="32">
        <f t="shared" si="1"/>
        <v>208</v>
      </c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</row>
    <row r="5" spans="1:222" ht="22.5" customHeight="1">
      <c r="A5" s="1"/>
      <c r="B5" s="755" t="s">
        <v>101</v>
      </c>
      <c r="C5" s="756"/>
      <c r="D5" s="757"/>
      <c r="E5" s="35" t="s">
        <v>102</v>
      </c>
      <c r="F5" s="36"/>
      <c r="G5" s="758" t="s">
        <v>103</v>
      </c>
      <c r="H5" s="752"/>
      <c r="I5" s="752"/>
      <c r="J5" s="752"/>
      <c r="K5" s="752"/>
      <c r="L5" s="752"/>
      <c r="M5" s="752"/>
      <c r="N5" s="752"/>
      <c r="O5" s="752"/>
      <c r="P5" s="752"/>
      <c r="Q5" s="752"/>
      <c r="R5" s="752"/>
      <c r="S5" s="752"/>
      <c r="T5" s="752"/>
      <c r="U5" s="752"/>
      <c r="V5" s="752"/>
      <c r="W5" s="752"/>
      <c r="X5" s="751" t="str">
        <f>G5</f>
        <v xml:space="preserve"> S E R V I Ç O S    D I V S.   A P O I O   A D M I N I S T R A T I V O .-2</v>
      </c>
      <c r="Y5" s="752"/>
      <c r="Z5" s="752"/>
      <c r="AA5" s="752"/>
      <c r="AB5" s="752"/>
      <c r="AC5" s="752"/>
      <c r="AD5" s="752"/>
      <c r="AE5" s="752"/>
      <c r="AF5" s="752"/>
      <c r="AG5" s="752"/>
      <c r="AH5" s="752"/>
      <c r="AI5" s="752"/>
      <c r="AJ5" s="752"/>
      <c r="AK5" s="752"/>
      <c r="AL5" s="752"/>
      <c r="AM5" s="752"/>
      <c r="AN5" s="752"/>
      <c r="AO5" s="751" t="str">
        <f>X5</f>
        <v xml:space="preserve"> S E R V I Ç O S    D I V S.   A P O I O   A D M I N I S T R A T I V O .-2</v>
      </c>
      <c r="AP5" s="752"/>
      <c r="AQ5" s="752"/>
      <c r="AR5" s="752"/>
      <c r="AS5" s="752"/>
      <c r="AT5" s="752"/>
      <c r="AU5" s="752"/>
      <c r="AV5" s="752"/>
      <c r="AW5" s="752"/>
      <c r="AX5" s="752"/>
      <c r="AY5" s="752"/>
      <c r="AZ5" s="752"/>
      <c r="BA5" s="752"/>
      <c r="BB5" s="752"/>
      <c r="BC5" s="752"/>
      <c r="BD5" s="752"/>
      <c r="BE5" s="752"/>
      <c r="BF5" s="759" t="str">
        <f>AO5</f>
        <v xml:space="preserve"> S E R V I Ç O S    D I V S.   A P O I O   A D M I N I S T R A T I V O .-2</v>
      </c>
      <c r="BG5" s="760"/>
      <c r="BH5" s="760"/>
      <c r="BI5" s="760"/>
      <c r="BJ5" s="760"/>
      <c r="BK5" s="760"/>
      <c r="BL5" s="760"/>
      <c r="BM5" s="760"/>
      <c r="BN5" s="760"/>
      <c r="BO5" s="760"/>
      <c r="BP5" s="760"/>
      <c r="BQ5" s="760"/>
      <c r="BR5" s="760"/>
      <c r="BS5" s="760"/>
      <c r="BT5" s="760"/>
      <c r="BU5" s="760"/>
      <c r="BV5" s="760"/>
      <c r="BW5" s="751" t="str">
        <f>AO5</f>
        <v xml:space="preserve"> S E R V I Ç O S    D I V S.   A P O I O   A D M I N I S T R A T I V O .-2</v>
      </c>
      <c r="BX5" s="752"/>
      <c r="BY5" s="752"/>
      <c r="BZ5" s="752"/>
      <c r="CA5" s="752"/>
      <c r="CB5" s="752"/>
      <c r="CC5" s="752"/>
      <c r="CD5" s="752"/>
      <c r="CE5" s="752"/>
      <c r="CF5" s="752"/>
      <c r="CG5" s="752"/>
      <c r="CH5" s="752"/>
      <c r="CI5" s="752"/>
      <c r="CJ5" s="752"/>
      <c r="CK5" s="752"/>
      <c r="CL5" s="752"/>
      <c r="CM5" s="752"/>
      <c r="CN5" s="751" t="str">
        <f>AO5</f>
        <v xml:space="preserve"> S E R V I Ç O S    D I V S.   A P O I O   A D M I N I S T R A T I V O .-2</v>
      </c>
      <c r="CO5" s="752"/>
      <c r="CP5" s="752"/>
      <c r="CQ5" s="752"/>
      <c r="CR5" s="752"/>
      <c r="CS5" s="752"/>
      <c r="CT5" s="752"/>
      <c r="CU5" s="752"/>
      <c r="CV5" s="752"/>
      <c r="CW5" s="752"/>
      <c r="CX5" s="752"/>
      <c r="CY5" s="752"/>
      <c r="CZ5" s="752"/>
      <c r="DA5" s="752"/>
      <c r="DB5" s="752"/>
      <c r="DC5" s="752"/>
      <c r="DD5" s="752"/>
      <c r="DE5" s="751" t="str">
        <f>AO5</f>
        <v xml:space="preserve"> S E R V I Ç O S    D I V S.   A P O I O   A D M I N I S T R A T I V O .-2</v>
      </c>
      <c r="DF5" s="752"/>
      <c r="DG5" s="752"/>
      <c r="DH5" s="752"/>
      <c r="DI5" s="752"/>
      <c r="DJ5" s="752"/>
      <c r="DK5" s="752"/>
      <c r="DL5" s="752"/>
      <c r="DM5" s="752"/>
      <c r="DN5" s="752"/>
      <c r="DO5" s="752"/>
      <c r="DP5" s="752"/>
      <c r="DQ5" s="752"/>
      <c r="DR5" s="752"/>
      <c r="DS5" s="752"/>
      <c r="DT5" s="752"/>
      <c r="DU5" s="752"/>
      <c r="DV5" s="751" t="str">
        <f>AO5</f>
        <v xml:space="preserve"> S E R V I Ç O S    D I V S.   A P O I O   A D M I N I S T R A T I V O .-2</v>
      </c>
      <c r="DW5" s="752"/>
      <c r="DX5" s="752"/>
      <c r="DY5" s="752"/>
      <c r="DZ5" s="752"/>
      <c r="EA5" s="752"/>
      <c r="EB5" s="752"/>
      <c r="EC5" s="752"/>
      <c r="ED5" s="752"/>
      <c r="EE5" s="752"/>
      <c r="EF5" s="752"/>
      <c r="EG5" s="752"/>
      <c r="EH5" s="752"/>
      <c r="EI5" s="752"/>
      <c r="EJ5" s="752"/>
      <c r="EK5" s="752"/>
      <c r="EL5" s="752"/>
      <c r="EM5" s="751" t="str">
        <f>AO5</f>
        <v xml:space="preserve"> S E R V I Ç O S    D I V S.   A P O I O   A D M I N I S T R A T I V O .-2</v>
      </c>
      <c r="EN5" s="752"/>
      <c r="EO5" s="752"/>
      <c r="EP5" s="752"/>
      <c r="EQ5" s="752"/>
      <c r="ER5" s="752"/>
      <c r="ES5" s="752"/>
      <c r="ET5" s="752"/>
      <c r="EU5" s="752"/>
      <c r="EV5" s="752"/>
      <c r="EW5" s="752"/>
      <c r="EX5" s="752"/>
      <c r="EY5" s="752"/>
      <c r="EZ5" s="752"/>
      <c r="FA5" s="752"/>
      <c r="FB5" s="752"/>
      <c r="FC5" s="752"/>
      <c r="FD5" s="751" t="str">
        <f>AO5</f>
        <v xml:space="preserve"> S E R V I Ç O S    D I V S.   A P O I O   A D M I N I S T R A T I V O .-2</v>
      </c>
      <c r="FE5" s="752"/>
      <c r="FF5" s="752"/>
      <c r="FG5" s="752"/>
      <c r="FH5" s="752"/>
      <c r="FI5" s="752"/>
      <c r="FJ5" s="752"/>
      <c r="FK5" s="752"/>
      <c r="FL5" s="752"/>
      <c r="FM5" s="752"/>
      <c r="FN5" s="752"/>
      <c r="FO5" s="752"/>
      <c r="FP5" s="752"/>
      <c r="FQ5" s="752"/>
      <c r="FR5" s="752"/>
      <c r="FS5" s="752"/>
      <c r="FT5" s="752"/>
      <c r="FU5" s="751" t="str">
        <f>AO5</f>
        <v xml:space="preserve"> S E R V I Ç O S    D I V S.   A P O I O   A D M I N I S T R A T I V O .-2</v>
      </c>
      <c r="FV5" s="752"/>
      <c r="FW5" s="752"/>
      <c r="FX5" s="752"/>
      <c r="FY5" s="752"/>
      <c r="FZ5" s="752"/>
      <c r="GA5" s="752"/>
      <c r="GB5" s="752"/>
      <c r="GC5" s="752"/>
      <c r="GD5" s="752"/>
      <c r="GE5" s="752"/>
      <c r="GF5" s="752"/>
      <c r="GG5" s="752"/>
      <c r="GH5" s="752"/>
      <c r="GI5" s="752"/>
      <c r="GJ5" s="752"/>
      <c r="GK5" s="752"/>
      <c r="GL5" s="751" t="str">
        <f>AO5</f>
        <v xml:space="preserve"> S E R V I Ç O S    D I V S.   A P O I O   A D M I N I S T R A T I V O .-2</v>
      </c>
      <c r="GM5" s="752"/>
      <c r="GN5" s="752"/>
      <c r="GO5" s="752"/>
      <c r="GP5" s="752"/>
      <c r="GQ5" s="752"/>
      <c r="GR5" s="752"/>
      <c r="GS5" s="752"/>
      <c r="GT5" s="752"/>
      <c r="GU5" s="752"/>
      <c r="GV5" s="752"/>
      <c r="GW5" s="752"/>
      <c r="GX5" s="752"/>
      <c r="GY5" s="752"/>
      <c r="GZ5" s="752"/>
      <c r="HA5" s="752"/>
      <c r="HB5" s="752"/>
    </row>
    <row r="6" spans="1:222" ht="24.75" customHeight="1">
      <c r="A6" s="37"/>
      <c r="B6" s="674" t="s">
        <v>104</v>
      </c>
      <c r="C6" s="674" t="s">
        <v>105</v>
      </c>
      <c r="D6" s="674" t="s">
        <v>106</v>
      </c>
      <c r="E6" s="677" t="s">
        <v>107</v>
      </c>
      <c r="F6" s="678" t="s">
        <v>108</v>
      </c>
      <c r="G6" s="679" t="s">
        <v>109</v>
      </c>
      <c r="H6" s="680"/>
      <c r="I6" s="680"/>
      <c r="J6" s="680"/>
      <c r="K6" s="680"/>
      <c r="L6" s="680"/>
      <c r="M6" s="680"/>
      <c r="N6" s="680"/>
      <c r="O6" s="680"/>
      <c r="P6" s="680"/>
      <c r="Q6" s="680"/>
      <c r="R6" s="680"/>
      <c r="S6" s="680"/>
      <c r="T6" s="680"/>
      <c r="U6" s="680"/>
      <c r="V6" s="680"/>
      <c r="W6" s="681"/>
      <c r="X6" s="682" t="s">
        <v>110</v>
      </c>
      <c r="Y6" s="680"/>
      <c r="Z6" s="680"/>
      <c r="AA6" s="680"/>
      <c r="AB6" s="680"/>
      <c r="AC6" s="680"/>
      <c r="AD6" s="680"/>
      <c r="AE6" s="680"/>
      <c r="AF6" s="680"/>
      <c r="AG6" s="680"/>
      <c r="AH6" s="680"/>
      <c r="AI6" s="680"/>
      <c r="AJ6" s="680"/>
      <c r="AK6" s="680"/>
      <c r="AL6" s="680"/>
      <c r="AM6" s="680"/>
      <c r="AN6" s="681"/>
      <c r="AO6" s="737" t="s">
        <v>111</v>
      </c>
      <c r="AP6" s="680"/>
      <c r="AQ6" s="680"/>
      <c r="AR6" s="680"/>
      <c r="AS6" s="680"/>
      <c r="AT6" s="680"/>
      <c r="AU6" s="680"/>
      <c r="AV6" s="680"/>
      <c r="AW6" s="680"/>
      <c r="AX6" s="680"/>
      <c r="AY6" s="680"/>
      <c r="AZ6" s="680"/>
      <c r="BA6" s="680"/>
      <c r="BB6" s="680"/>
      <c r="BC6" s="680"/>
      <c r="BD6" s="680"/>
      <c r="BE6" s="681"/>
      <c r="BF6" s="727" t="s">
        <v>112</v>
      </c>
      <c r="BG6" s="680"/>
      <c r="BH6" s="680"/>
      <c r="BI6" s="680"/>
      <c r="BJ6" s="680"/>
      <c r="BK6" s="680"/>
      <c r="BL6" s="680"/>
      <c r="BM6" s="680"/>
      <c r="BN6" s="680"/>
      <c r="BO6" s="680"/>
      <c r="BP6" s="680"/>
      <c r="BQ6" s="680"/>
      <c r="BR6" s="680"/>
      <c r="BS6" s="680"/>
      <c r="BT6" s="680"/>
      <c r="BU6" s="680"/>
      <c r="BV6" s="681"/>
      <c r="BW6" s="727" t="s">
        <v>113</v>
      </c>
      <c r="BX6" s="680"/>
      <c r="BY6" s="680"/>
      <c r="BZ6" s="680"/>
      <c r="CA6" s="680"/>
      <c r="CB6" s="680"/>
      <c r="CC6" s="680"/>
      <c r="CD6" s="680"/>
      <c r="CE6" s="680"/>
      <c r="CF6" s="680"/>
      <c r="CG6" s="680"/>
      <c r="CH6" s="680"/>
      <c r="CI6" s="680"/>
      <c r="CJ6" s="680"/>
      <c r="CK6" s="680"/>
      <c r="CL6" s="680"/>
      <c r="CM6" s="681"/>
      <c r="CN6" s="727" t="s">
        <v>114</v>
      </c>
      <c r="CO6" s="680"/>
      <c r="CP6" s="680"/>
      <c r="CQ6" s="680"/>
      <c r="CR6" s="680"/>
      <c r="CS6" s="680"/>
      <c r="CT6" s="680"/>
      <c r="CU6" s="680"/>
      <c r="CV6" s="680"/>
      <c r="CW6" s="680"/>
      <c r="CX6" s="680"/>
      <c r="CY6" s="680"/>
      <c r="CZ6" s="680"/>
      <c r="DA6" s="680"/>
      <c r="DB6" s="680"/>
      <c r="DC6" s="680"/>
      <c r="DD6" s="681"/>
      <c r="DE6" s="727" t="s">
        <v>115</v>
      </c>
      <c r="DF6" s="680"/>
      <c r="DG6" s="680"/>
      <c r="DH6" s="680"/>
      <c r="DI6" s="680"/>
      <c r="DJ6" s="680"/>
      <c r="DK6" s="680"/>
      <c r="DL6" s="680"/>
      <c r="DM6" s="680"/>
      <c r="DN6" s="680"/>
      <c r="DO6" s="680"/>
      <c r="DP6" s="680"/>
      <c r="DQ6" s="680"/>
      <c r="DR6" s="680"/>
      <c r="DS6" s="680"/>
      <c r="DT6" s="680"/>
      <c r="DU6" s="681"/>
      <c r="DV6" s="727" t="s">
        <v>116</v>
      </c>
      <c r="DW6" s="680"/>
      <c r="DX6" s="680"/>
      <c r="DY6" s="680"/>
      <c r="DZ6" s="680"/>
      <c r="EA6" s="680"/>
      <c r="EB6" s="680"/>
      <c r="EC6" s="680"/>
      <c r="ED6" s="680"/>
      <c r="EE6" s="680"/>
      <c r="EF6" s="680"/>
      <c r="EG6" s="680"/>
      <c r="EH6" s="680"/>
      <c r="EI6" s="680"/>
      <c r="EJ6" s="680"/>
      <c r="EK6" s="680"/>
      <c r="EL6" s="681"/>
      <c r="EM6" s="727" t="s">
        <v>117</v>
      </c>
      <c r="EN6" s="680"/>
      <c r="EO6" s="680"/>
      <c r="EP6" s="680"/>
      <c r="EQ6" s="680"/>
      <c r="ER6" s="680"/>
      <c r="ES6" s="680"/>
      <c r="ET6" s="680"/>
      <c r="EU6" s="680"/>
      <c r="EV6" s="680"/>
      <c r="EW6" s="680"/>
      <c r="EX6" s="680"/>
      <c r="EY6" s="680"/>
      <c r="EZ6" s="680"/>
      <c r="FA6" s="680"/>
      <c r="FB6" s="680"/>
      <c r="FC6" s="681"/>
      <c r="FD6" s="727" t="s">
        <v>118</v>
      </c>
      <c r="FE6" s="680"/>
      <c r="FF6" s="680"/>
      <c r="FG6" s="680"/>
      <c r="FH6" s="680"/>
      <c r="FI6" s="680"/>
      <c r="FJ6" s="680"/>
      <c r="FK6" s="680"/>
      <c r="FL6" s="680"/>
      <c r="FM6" s="680"/>
      <c r="FN6" s="680"/>
      <c r="FO6" s="680"/>
      <c r="FP6" s="680"/>
      <c r="FQ6" s="680"/>
      <c r="FR6" s="680"/>
      <c r="FS6" s="680"/>
      <c r="FT6" s="681"/>
      <c r="FU6" s="727" t="s">
        <v>119</v>
      </c>
      <c r="FV6" s="680"/>
      <c r="FW6" s="680"/>
      <c r="FX6" s="680"/>
      <c r="FY6" s="680"/>
      <c r="FZ6" s="680"/>
      <c r="GA6" s="680"/>
      <c r="GB6" s="680"/>
      <c r="GC6" s="680"/>
      <c r="GD6" s="680"/>
      <c r="GE6" s="680"/>
      <c r="GF6" s="680"/>
      <c r="GG6" s="680"/>
      <c r="GH6" s="680"/>
      <c r="GI6" s="680"/>
      <c r="GJ6" s="680"/>
      <c r="GK6" s="681"/>
      <c r="GL6" s="727" t="s">
        <v>120</v>
      </c>
      <c r="GM6" s="680"/>
      <c r="GN6" s="680"/>
      <c r="GO6" s="680"/>
      <c r="GP6" s="680"/>
      <c r="GQ6" s="680"/>
      <c r="GR6" s="680"/>
      <c r="GS6" s="680"/>
      <c r="GT6" s="680"/>
      <c r="GU6" s="680"/>
      <c r="GV6" s="680"/>
      <c r="GW6" s="680"/>
      <c r="GX6" s="680"/>
      <c r="GY6" s="680"/>
      <c r="GZ6" s="680"/>
      <c r="HA6" s="680"/>
      <c r="HB6" s="681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</row>
    <row r="7" spans="1:222" ht="97.5" customHeight="1">
      <c r="A7" s="1"/>
      <c r="B7" s="675"/>
      <c r="C7" s="675"/>
      <c r="D7" s="675"/>
      <c r="E7" s="675"/>
      <c r="F7" s="675"/>
      <c r="G7" s="738" t="s">
        <v>121</v>
      </c>
      <c r="H7" s="38" t="s">
        <v>122</v>
      </c>
      <c r="I7" s="741" t="s">
        <v>123</v>
      </c>
      <c r="J7" s="743" t="s">
        <v>124</v>
      </c>
      <c r="K7" s="688" t="s">
        <v>125</v>
      </c>
      <c r="L7" s="689"/>
      <c r="M7" s="690"/>
      <c r="N7" s="688" t="s">
        <v>126</v>
      </c>
      <c r="O7" s="689"/>
      <c r="P7" s="690"/>
      <c r="Q7" s="671" t="s">
        <v>127</v>
      </c>
      <c r="R7" s="671" t="s">
        <v>128</v>
      </c>
      <c r="S7" s="39" t="s">
        <v>129</v>
      </c>
      <c r="T7" s="39" t="s">
        <v>130</v>
      </c>
      <c r="U7" s="38" t="s">
        <v>131</v>
      </c>
      <c r="V7" s="671" t="s">
        <v>132</v>
      </c>
      <c r="W7" s="671" t="s">
        <v>132</v>
      </c>
      <c r="X7" s="691" t="s">
        <v>121</v>
      </c>
      <c r="Y7" s="40" t="s">
        <v>122</v>
      </c>
      <c r="Z7" s="665" t="s">
        <v>123</v>
      </c>
      <c r="AA7" s="668" t="s">
        <v>124</v>
      </c>
      <c r="AB7" s="694" t="s">
        <v>125</v>
      </c>
      <c r="AC7" s="695"/>
      <c r="AD7" s="696"/>
      <c r="AE7" s="694" t="s">
        <v>133</v>
      </c>
      <c r="AF7" s="695"/>
      <c r="AG7" s="696"/>
      <c r="AH7" s="683" t="s">
        <v>127</v>
      </c>
      <c r="AI7" s="698" t="s">
        <v>128</v>
      </c>
      <c r="AJ7" s="41" t="s">
        <v>129</v>
      </c>
      <c r="AK7" s="41" t="s">
        <v>130</v>
      </c>
      <c r="AL7" s="40" t="s">
        <v>131</v>
      </c>
      <c r="AM7" s="683" t="s">
        <v>132</v>
      </c>
      <c r="AN7" s="40" t="s">
        <v>122</v>
      </c>
      <c r="AO7" s="702" t="s">
        <v>121</v>
      </c>
      <c r="AP7" s="42" t="s">
        <v>122</v>
      </c>
      <c r="AQ7" s="703" t="s">
        <v>123</v>
      </c>
      <c r="AR7" s="704" t="s">
        <v>124</v>
      </c>
      <c r="AS7" s="705" t="s">
        <v>125</v>
      </c>
      <c r="AT7" s="695"/>
      <c r="AU7" s="696"/>
      <c r="AV7" s="705" t="s">
        <v>134</v>
      </c>
      <c r="AW7" s="695"/>
      <c r="AX7" s="696"/>
      <c r="AY7" s="731" t="s">
        <v>127</v>
      </c>
      <c r="AZ7" s="704" t="s">
        <v>128</v>
      </c>
      <c r="BA7" s="43" t="s">
        <v>129</v>
      </c>
      <c r="BB7" s="43" t="s">
        <v>130</v>
      </c>
      <c r="BC7" s="42" t="s">
        <v>131</v>
      </c>
      <c r="BD7" s="43" t="s">
        <v>132</v>
      </c>
      <c r="BE7" s="731" t="s">
        <v>132</v>
      </c>
      <c r="BF7" s="718" t="s">
        <v>121</v>
      </c>
      <c r="BG7" s="44" t="s">
        <v>122</v>
      </c>
      <c r="BH7" s="719" t="s">
        <v>123</v>
      </c>
      <c r="BI7" s="716" t="s">
        <v>124</v>
      </c>
      <c r="BJ7" s="720" t="s">
        <v>125</v>
      </c>
      <c r="BK7" s="695"/>
      <c r="BL7" s="696"/>
      <c r="BM7" s="720" t="s">
        <v>135</v>
      </c>
      <c r="BN7" s="695"/>
      <c r="BO7" s="696"/>
      <c r="BP7" s="715" t="s">
        <v>127</v>
      </c>
      <c r="BQ7" s="716" t="s">
        <v>128</v>
      </c>
      <c r="BR7" s="45" t="s">
        <v>129</v>
      </c>
      <c r="BS7" s="45" t="s">
        <v>130</v>
      </c>
      <c r="BT7" s="44" t="s">
        <v>131</v>
      </c>
      <c r="BU7" s="716" t="s">
        <v>130</v>
      </c>
      <c r="BV7" s="765" t="s">
        <v>136</v>
      </c>
      <c r="BW7" s="768" t="s">
        <v>121</v>
      </c>
      <c r="BX7" s="46" t="s">
        <v>122</v>
      </c>
      <c r="BY7" s="769" t="s">
        <v>123</v>
      </c>
      <c r="BZ7" s="717" t="s">
        <v>124</v>
      </c>
      <c r="CA7" s="721" t="s">
        <v>125</v>
      </c>
      <c r="CB7" s="695"/>
      <c r="CC7" s="696"/>
      <c r="CD7" s="721" t="s">
        <v>137</v>
      </c>
      <c r="CE7" s="695"/>
      <c r="CF7" s="696"/>
      <c r="CG7" s="713" t="s">
        <v>127</v>
      </c>
      <c r="CH7" s="717" t="s">
        <v>128</v>
      </c>
      <c r="CI7" s="39" t="s">
        <v>129</v>
      </c>
      <c r="CJ7" s="39" t="s">
        <v>130</v>
      </c>
      <c r="CK7" s="38" t="s">
        <v>131</v>
      </c>
      <c r="CL7" s="39" t="s">
        <v>132</v>
      </c>
      <c r="CM7" s="671" t="s">
        <v>132</v>
      </c>
      <c r="CN7" s="718" t="s">
        <v>121</v>
      </c>
      <c r="CO7" s="44" t="s">
        <v>122</v>
      </c>
      <c r="CP7" s="719" t="s">
        <v>123</v>
      </c>
      <c r="CQ7" s="716" t="s">
        <v>124</v>
      </c>
      <c r="CR7" s="720" t="s">
        <v>125</v>
      </c>
      <c r="CS7" s="695"/>
      <c r="CT7" s="696"/>
      <c r="CU7" s="720" t="s">
        <v>138</v>
      </c>
      <c r="CV7" s="695"/>
      <c r="CW7" s="696"/>
      <c r="CX7" s="715" t="s">
        <v>127</v>
      </c>
      <c r="CY7" s="716" t="s">
        <v>128</v>
      </c>
      <c r="CZ7" s="39" t="s">
        <v>129</v>
      </c>
      <c r="DA7" s="39" t="s">
        <v>130</v>
      </c>
      <c r="DB7" s="38" t="s">
        <v>131</v>
      </c>
      <c r="DC7" s="39" t="s">
        <v>132</v>
      </c>
      <c r="DD7" s="671" t="s">
        <v>132</v>
      </c>
      <c r="DE7" s="708" t="s">
        <v>121</v>
      </c>
      <c r="DF7" s="47" t="s">
        <v>122</v>
      </c>
      <c r="DG7" s="709" t="s">
        <v>123</v>
      </c>
      <c r="DH7" s="707" t="s">
        <v>124</v>
      </c>
      <c r="DI7" s="710" t="s">
        <v>125</v>
      </c>
      <c r="DJ7" s="695"/>
      <c r="DK7" s="696"/>
      <c r="DL7" s="710" t="s">
        <v>139</v>
      </c>
      <c r="DM7" s="695"/>
      <c r="DN7" s="696"/>
      <c r="DO7" s="711" t="s">
        <v>127</v>
      </c>
      <c r="DP7" s="707" t="s">
        <v>128</v>
      </c>
      <c r="DQ7" s="39" t="s">
        <v>129</v>
      </c>
      <c r="DR7" s="39" t="s">
        <v>130</v>
      </c>
      <c r="DS7" s="38" t="s">
        <v>131</v>
      </c>
      <c r="DT7" s="39" t="s">
        <v>132</v>
      </c>
      <c r="DU7" s="671" t="s">
        <v>132</v>
      </c>
      <c r="DV7" s="749" t="s">
        <v>121</v>
      </c>
      <c r="DW7" s="48" t="s">
        <v>122</v>
      </c>
      <c r="DX7" s="750" t="s">
        <v>123</v>
      </c>
      <c r="DY7" s="734" t="s">
        <v>124</v>
      </c>
      <c r="DZ7" s="735" t="s">
        <v>125</v>
      </c>
      <c r="EA7" s="695"/>
      <c r="EB7" s="696"/>
      <c r="EC7" s="735" t="s">
        <v>140</v>
      </c>
      <c r="ED7" s="695"/>
      <c r="EE7" s="696"/>
      <c r="EF7" s="736" t="s">
        <v>127</v>
      </c>
      <c r="EG7" s="734" t="s">
        <v>128</v>
      </c>
      <c r="EH7" s="39" t="s">
        <v>129</v>
      </c>
      <c r="EI7" s="39" t="s">
        <v>130</v>
      </c>
      <c r="EJ7" s="38" t="s">
        <v>131</v>
      </c>
      <c r="EK7" s="39" t="s">
        <v>132</v>
      </c>
      <c r="EL7" s="671" t="s">
        <v>132</v>
      </c>
      <c r="EM7" s="733" t="s">
        <v>121</v>
      </c>
      <c r="EN7" s="38" t="s">
        <v>122</v>
      </c>
      <c r="EO7" s="728" t="s">
        <v>123</v>
      </c>
      <c r="EP7" s="729" t="s">
        <v>124</v>
      </c>
      <c r="EQ7" s="730" t="s">
        <v>125</v>
      </c>
      <c r="ER7" s="695"/>
      <c r="ES7" s="696"/>
      <c r="ET7" s="730" t="s">
        <v>141</v>
      </c>
      <c r="EU7" s="695"/>
      <c r="EV7" s="696"/>
      <c r="EW7" s="671" t="s">
        <v>127</v>
      </c>
      <c r="EX7" s="729" t="s">
        <v>128</v>
      </c>
      <c r="EY7" s="39" t="s">
        <v>129</v>
      </c>
      <c r="EZ7" s="39" t="s">
        <v>130</v>
      </c>
      <c r="FA7" s="38" t="s">
        <v>131</v>
      </c>
      <c r="FB7" s="39" t="s">
        <v>132</v>
      </c>
      <c r="FC7" s="671" t="s">
        <v>132</v>
      </c>
      <c r="FD7" s="772" t="s">
        <v>121</v>
      </c>
      <c r="FE7" s="49" t="s">
        <v>122</v>
      </c>
      <c r="FF7" s="750" t="s">
        <v>123</v>
      </c>
      <c r="FG7" s="770" t="s">
        <v>124</v>
      </c>
      <c r="FH7" s="774" t="s">
        <v>125</v>
      </c>
      <c r="FI7" s="695"/>
      <c r="FJ7" s="696"/>
      <c r="FK7" s="774" t="s">
        <v>142</v>
      </c>
      <c r="FL7" s="695"/>
      <c r="FM7" s="696"/>
      <c r="FN7" s="775" t="s">
        <v>127</v>
      </c>
      <c r="FO7" s="770" t="s">
        <v>128</v>
      </c>
      <c r="FP7" s="39" t="s">
        <v>129</v>
      </c>
      <c r="FQ7" s="39" t="s">
        <v>130</v>
      </c>
      <c r="FR7" s="38" t="s">
        <v>131</v>
      </c>
      <c r="FS7" s="39" t="s">
        <v>132</v>
      </c>
      <c r="FT7" s="671" t="s">
        <v>132</v>
      </c>
      <c r="FU7" s="702" t="s">
        <v>121</v>
      </c>
      <c r="FV7" s="42" t="s">
        <v>122</v>
      </c>
      <c r="FW7" s="709" t="s">
        <v>123</v>
      </c>
      <c r="FX7" s="704" t="s">
        <v>124</v>
      </c>
      <c r="FY7" s="705" t="s">
        <v>125</v>
      </c>
      <c r="FZ7" s="695"/>
      <c r="GA7" s="696"/>
      <c r="GB7" s="705" t="s">
        <v>143</v>
      </c>
      <c r="GC7" s="695"/>
      <c r="GD7" s="696"/>
      <c r="GE7" s="731" t="s">
        <v>127</v>
      </c>
      <c r="GF7" s="704" t="s">
        <v>128</v>
      </c>
      <c r="GG7" s="39" t="s">
        <v>129</v>
      </c>
      <c r="GH7" s="39" t="s">
        <v>130</v>
      </c>
      <c r="GI7" s="38" t="s">
        <v>131</v>
      </c>
      <c r="GJ7" s="39" t="s">
        <v>132</v>
      </c>
      <c r="GK7" s="671" t="s">
        <v>132</v>
      </c>
      <c r="GL7" s="691" t="s">
        <v>121</v>
      </c>
      <c r="GM7" s="40" t="s">
        <v>122</v>
      </c>
      <c r="GN7" s="665" t="s">
        <v>123</v>
      </c>
      <c r="GO7" s="698" t="s">
        <v>124</v>
      </c>
      <c r="GP7" s="694" t="s">
        <v>125</v>
      </c>
      <c r="GQ7" s="695"/>
      <c r="GR7" s="696"/>
      <c r="GS7" s="694" t="s">
        <v>144</v>
      </c>
      <c r="GT7" s="695"/>
      <c r="GU7" s="696"/>
      <c r="GV7" s="50" t="s">
        <v>127</v>
      </c>
      <c r="GW7" s="683" t="s">
        <v>127</v>
      </c>
      <c r="GX7" s="39" t="s">
        <v>129</v>
      </c>
      <c r="GY7" s="39" t="s">
        <v>130</v>
      </c>
      <c r="GZ7" s="38" t="s">
        <v>131</v>
      </c>
      <c r="HA7" s="39" t="s">
        <v>132</v>
      </c>
      <c r="HB7" s="671" t="s">
        <v>132</v>
      </c>
    </row>
    <row r="8" spans="1:222" ht="13.5" customHeight="1">
      <c r="A8" s="1"/>
      <c r="B8" s="675"/>
      <c r="C8" s="675"/>
      <c r="D8" s="675"/>
      <c r="E8" s="675"/>
      <c r="F8" s="675"/>
      <c r="G8" s="739"/>
      <c r="H8" s="51" t="s">
        <v>145</v>
      </c>
      <c r="I8" s="666"/>
      <c r="J8" s="669"/>
      <c r="K8" s="52" t="s">
        <v>146</v>
      </c>
      <c r="L8" s="684" t="s">
        <v>147</v>
      </c>
      <c r="M8" s="744" t="s">
        <v>148</v>
      </c>
      <c r="N8" s="53" t="s">
        <v>149</v>
      </c>
      <c r="O8" s="684" t="s">
        <v>150</v>
      </c>
      <c r="P8" s="54" t="s">
        <v>151</v>
      </c>
      <c r="Q8" s="672"/>
      <c r="R8" s="672"/>
      <c r="S8" s="55"/>
      <c r="T8" s="55"/>
      <c r="U8" s="51" t="s">
        <v>145</v>
      </c>
      <c r="V8" s="672"/>
      <c r="W8" s="672"/>
      <c r="X8" s="692"/>
      <c r="Y8" s="51" t="s">
        <v>145</v>
      </c>
      <c r="Z8" s="666"/>
      <c r="AA8" s="669"/>
      <c r="AB8" s="56" t="s">
        <v>146</v>
      </c>
      <c r="AC8" s="686" t="s">
        <v>147</v>
      </c>
      <c r="AD8" s="687" t="s">
        <v>148</v>
      </c>
      <c r="AE8" s="57" t="s">
        <v>149</v>
      </c>
      <c r="AF8" s="686" t="s">
        <v>150</v>
      </c>
      <c r="AG8" s="54" t="s">
        <v>151</v>
      </c>
      <c r="AH8" s="672"/>
      <c r="AI8" s="672"/>
      <c r="AJ8" s="58"/>
      <c r="AK8" s="58"/>
      <c r="AL8" s="59" t="s">
        <v>145</v>
      </c>
      <c r="AM8" s="672"/>
      <c r="AN8" s="51" t="s">
        <v>145</v>
      </c>
      <c r="AO8" s="692"/>
      <c r="AP8" s="60" t="s">
        <v>145</v>
      </c>
      <c r="AQ8" s="666"/>
      <c r="AR8" s="672"/>
      <c r="AS8" s="61" t="s">
        <v>146</v>
      </c>
      <c r="AT8" s="700" t="s">
        <v>147</v>
      </c>
      <c r="AU8" s="701" t="s">
        <v>148</v>
      </c>
      <c r="AV8" s="62" t="s">
        <v>149</v>
      </c>
      <c r="AW8" s="700" t="s">
        <v>150</v>
      </c>
      <c r="AX8" s="54" t="s">
        <v>151</v>
      </c>
      <c r="AY8" s="672"/>
      <c r="AZ8" s="672"/>
      <c r="BA8" s="63"/>
      <c r="BB8" s="63"/>
      <c r="BC8" s="60" t="s">
        <v>145</v>
      </c>
      <c r="BD8" s="63"/>
      <c r="BE8" s="672"/>
      <c r="BF8" s="692"/>
      <c r="BG8" s="51" t="s">
        <v>145</v>
      </c>
      <c r="BH8" s="666"/>
      <c r="BI8" s="672"/>
      <c r="BJ8" s="64"/>
      <c r="BK8" s="745" t="s">
        <v>147</v>
      </c>
      <c r="BL8" s="746" t="s">
        <v>148</v>
      </c>
      <c r="BM8" s="65" t="s">
        <v>149</v>
      </c>
      <c r="BN8" s="745" t="s">
        <v>147</v>
      </c>
      <c r="BO8" s="66" t="s">
        <v>151</v>
      </c>
      <c r="BP8" s="672"/>
      <c r="BQ8" s="672"/>
      <c r="BR8" s="67"/>
      <c r="BS8" s="67"/>
      <c r="BT8" s="68" t="s">
        <v>145</v>
      </c>
      <c r="BU8" s="672"/>
      <c r="BV8" s="766"/>
      <c r="BW8" s="692"/>
      <c r="BX8" s="51" t="s">
        <v>145</v>
      </c>
      <c r="BY8" s="666"/>
      <c r="BZ8" s="672"/>
      <c r="CA8" s="69"/>
      <c r="CB8" s="763" t="s">
        <v>147</v>
      </c>
      <c r="CC8" s="764" t="s">
        <v>148</v>
      </c>
      <c r="CD8" s="70" t="s">
        <v>149</v>
      </c>
      <c r="CE8" s="763" t="s">
        <v>147</v>
      </c>
      <c r="CF8" s="54" t="s">
        <v>151</v>
      </c>
      <c r="CG8" s="672"/>
      <c r="CH8" s="672"/>
      <c r="CI8" s="55"/>
      <c r="CJ8" s="55"/>
      <c r="CK8" s="51" t="s">
        <v>145</v>
      </c>
      <c r="CL8" s="55"/>
      <c r="CM8" s="672"/>
      <c r="CN8" s="692"/>
      <c r="CO8" s="51" t="s">
        <v>145</v>
      </c>
      <c r="CP8" s="666"/>
      <c r="CQ8" s="672"/>
      <c r="CR8" s="64"/>
      <c r="CS8" s="745" t="s">
        <v>147</v>
      </c>
      <c r="CT8" s="746" t="s">
        <v>148</v>
      </c>
      <c r="CU8" s="65" t="s">
        <v>149</v>
      </c>
      <c r="CV8" s="745" t="s">
        <v>147</v>
      </c>
      <c r="CW8" s="54" t="s">
        <v>151</v>
      </c>
      <c r="CX8" s="672"/>
      <c r="CY8" s="672"/>
      <c r="CZ8" s="55"/>
      <c r="DA8" s="55"/>
      <c r="DB8" s="51" t="s">
        <v>145</v>
      </c>
      <c r="DC8" s="55"/>
      <c r="DD8" s="672"/>
      <c r="DE8" s="692"/>
      <c r="DF8" s="51" t="s">
        <v>145</v>
      </c>
      <c r="DG8" s="666"/>
      <c r="DH8" s="672"/>
      <c r="DI8" s="71"/>
      <c r="DJ8" s="762" t="s">
        <v>147</v>
      </c>
      <c r="DK8" s="761" t="s">
        <v>148</v>
      </c>
      <c r="DL8" s="72" t="s">
        <v>149</v>
      </c>
      <c r="DM8" s="762" t="s">
        <v>147</v>
      </c>
      <c r="DN8" s="54" t="s">
        <v>151</v>
      </c>
      <c r="DO8" s="672"/>
      <c r="DP8" s="672"/>
      <c r="DQ8" s="55"/>
      <c r="DR8" s="55"/>
      <c r="DS8" s="51" t="s">
        <v>145</v>
      </c>
      <c r="DT8" s="55"/>
      <c r="DU8" s="672"/>
      <c r="DV8" s="692"/>
      <c r="DW8" s="51" t="s">
        <v>145</v>
      </c>
      <c r="DX8" s="666"/>
      <c r="DY8" s="672"/>
      <c r="DZ8" s="73"/>
      <c r="EA8" s="747" t="s">
        <v>147</v>
      </c>
      <c r="EB8" s="748" t="s">
        <v>148</v>
      </c>
      <c r="EC8" s="74" t="s">
        <v>149</v>
      </c>
      <c r="ED8" s="747" t="s">
        <v>147</v>
      </c>
      <c r="EE8" s="54" t="s">
        <v>151</v>
      </c>
      <c r="EF8" s="672"/>
      <c r="EG8" s="672"/>
      <c r="EH8" s="55"/>
      <c r="EI8" s="55"/>
      <c r="EJ8" s="51" t="s">
        <v>145</v>
      </c>
      <c r="EK8" s="55"/>
      <c r="EL8" s="672"/>
      <c r="EM8" s="692"/>
      <c r="EN8" s="51" t="s">
        <v>145</v>
      </c>
      <c r="EO8" s="666"/>
      <c r="EP8" s="672"/>
      <c r="EQ8" s="75"/>
      <c r="ER8" s="684" t="s">
        <v>147</v>
      </c>
      <c r="ES8" s="744" t="s">
        <v>148</v>
      </c>
      <c r="ET8" s="53" t="s">
        <v>149</v>
      </c>
      <c r="EU8" s="684" t="s">
        <v>147</v>
      </c>
      <c r="EV8" s="54" t="s">
        <v>151</v>
      </c>
      <c r="EW8" s="672"/>
      <c r="EX8" s="672"/>
      <c r="EY8" s="55"/>
      <c r="EZ8" s="55"/>
      <c r="FA8" s="51" t="s">
        <v>145</v>
      </c>
      <c r="FB8" s="55"/>
      <c r="FC8" s="672"/>
      <c r="FD8" s="692"/>
      <c r="FE8" s="51" t="s">
        <v>145</v>
      </c>
      <c r="FF8" s="666"/>
      <c r="FG8" s="672"/>
      <c r="FH8" s="76"/>
      <c r="FI8" s="771" t="s">
        <v>147</v>
      </c>
      <c r="FJ8" s="773" t="s">
        <v>148</v>
      </c>
      <c r="FK8" s="77" t="s">
        <v>149</v>
      </c>
      <c r="FL8" s="771" t="s">
        <v>147</v>
      </c>
      <c r="FM8" s="54" t="s">
        <v>151</v>
      </c>
      <c r="FN8" s="672"/>
      <c r="FO8" s="672"/>
      <c r="FP8" s="55"/>
      <c r="FQ8" s="55"/>
      <c r="FR8" s="51" t="s">
        <v>145</v>
      </c>
      <c r="FS8" s="55"/>
      <c r="FT8" s="672"/>
      <c r="FU8" s="692"/>
      <c r="FV8" s="51" t="s">
        <v>145</v>
      </c>
      <c r="FW8" s="666"/>
      <c r="FX8" s="672"/>
      <c r="FY8" s="61"/>
      <c r="FZ8" s="700" t="s">
        <v>147</v>
      </c>
      <c r="GA8" s="701" t="s">
        <v>148</v>
      </c>
      <c r="GB8" s="62" t="s">
        <v>149</v>
      </c>
      <c r="GC8" s="700" t="s">
        <v>147</v>
      </c>
      <c r="GD8" s="54" t="s">
        <v>151</v>
      </c>
      <c r="GE8" s="672"/>
      <c r="GF8" s="672"/>
      <c r="GG8" s="55"/>
      <c r="GH8" s="55"/>
      <c r="GI8" s="51" t="s">
        <v>145</v>
      </c>
      <c r="GJ8" s="55"/>
      <c r="GK8" s="672"/>
      <c r="GL8" s="692"/>
      <c r="GM8" s="51" t="s">
        <v>145</v>
      </c>
      <c r="GN8" s="666"/>
      <c r="GO8" s="672"/>
      <c r="GP8" s="56"/>
      <c r="GQ8" s="686" t="s">
        <v>147</v>
      </c>
      <c r="GR8" s="687" t="s">
        <v>148</v>
      </c>
      <c r="GS8" s="57" t="s">
        <v>149</v>
      </c>
      <c r="GT8" s="686" t="s">
        <v>147</v>
      </c>
      <c r="GU8" s="54" t="s">
        <v>151</v>
      </c>
      <c r="GV8" s="41"/>
      <c r="GW8" s="672"/>
      <c r="GX8" s="55"/>
      <c r="GY8" s="55"/>
      <c r="GZ8" s="51" t="s">
        <v>145</v>
      </c>
      <c r="HA8" s="55"/>
      <c r="HB8" s="672"/>
    </row>
    <row r="9" spans="1:222" ht="15.75">
      <c r="A9" s="1"/>
      <c r="B9" s="676"/>
      <c r="C9" s="676"/>
      <c r="D9" s="676"/>
      <c r="E9" s="676"/>
      <c r="F9" s="676"/>
      <c r="G9" s="740"/>
      <c r="H9" s="78" t="s">
        <v>152</v>
      </c>
      <c r="I9" s="742"/>
      <c r="J9" s="685"/>
      <c r="K9" s="79" t="s">
        <v>153</v>
      </c>
      <c r="L9" s="685"/>
      <c r="M9" s="685"/>
      <c r="N9" s="80" t="s">
        <v>154</v>
      </c>
      <c r="O9" s="685"/>
      <c r="P9" s="81"/>
      <c r="Q9" s="673"/>
      <c r="R9" s="673"/>
      <c r="S9" s="82"/>
      <c r="T9" s="82"/>
      <c r="U9" s="78" t="s">
        <v>152</v>
      </c>
      <c r="V9" s="673"/>
      <c r="W9" s="673"/>
      <c r="X9" s="693"/>
      <c r="Y9" s="78" t="s">
        <v>152</v>
      </c>
      <c r="Z9" s="667"/>
      <c r="AA9" s="670"/>
      <c r="AB9" s="83" t="s">
        <v>153</v>
      </c>
      <c r="AC9" s="670"/>
      <c r="AD9" s="670"/>
      <c r="AE9" s="84" t="s">
        <v>154</v>
      </c>
      <c r="AF9" s="685"/>
      <c r="AG9" s="81"/>
      <c r="AH9" s="673"/>
      <c r="AI9" s="699"/>
      <c r="AJ9" s="85"/>
      <c r="AK9" s="85"/>
      <c r="AL9" s="86" t="s">
        <v>152</v>
      </c>
      <c r="AM9" s="673"/>
      <c r="AN9" s="78" t="s">
        <v>152</v>
      </c>
      <c r="AO9" s="693"/>
      <c r="AP9" s="87" t="s">
        <v>152</v>
      </c>
      <c r="AQ9" s="667"/>
      <c r="AR9" s="699"/>
      <c r="AS9" s="88" t="s">
        <v>153</v>
      </c>
      <c r="AT9" s="670"/>
      <c r="AU9" s="670"/>
      <c r="AV9" s="89" t="s">
        <v>154</v>
      </c>
      <c r="AW9" s="685"/>
      <c r="AX9" s="81"/>
      <c r="AY9" s="673"/>
      <c r="AZ9" s="699"/>
      <c r="BA9" s="90"/>
      <c r="BB9" s="90"/>
      <c r="BC9" s="91" t="s">
        <v>152</v>
      </c>
      <c r="BD9" s="90"/>
      <c r="BE9" s="673"/>
      <c r="BF9" s="693"/>
      <c r="BG9" s="78" t="s">
        <v>152</v>
      </c>
      <c r="BH9" s="667"/>
      <c r="BI9" s="699"/>
      <c r="BJ9" s="92"/>
      <c r="BK9" s="670"/>
      <c r="BL9" s="670"/>
      <c r="BM9" s="93" t="s">
        <v>154</v>
      </c>
      <c r="BN9" s="670"/>
      <c r="BO9" s="94"/>
      <c r="BP9" s="673"/>
      <c r="BQ9" s="699"/>
      <c r="BR9" s="95"/>
      <c r="BS9" s="95"/>
      <c r="BT9" s="96" t="s">
        <v>152</v>
      </c>
      <c r="BU9" s="699"/>
      <c r="BV9" s="767"/>
      <c r="BW9" s="693"/>
      <c r="BX9" s="78" t="s">
        <v>152</v>
      </c>
      <c r="BY9" s="667"/>
      <c r="BZ9" s="699"/>
      <c r="CA9" s="97"/>
      <c r="CB9" s="670"/>
      <c r="CC9" s="670"/>
      <c r="CD9" s="98" t="s">
        <v>154</v>
      </c>
      <c r="CE9" s="670"/>
      <c r="CF9" s="81"/>
      <c r="CG9" s="673"/>
      <c r="CH9" s="699"/>
      <c r="CI9" s="82"/>
      <c r="CJ9" s="82"/>
      <c r="CK9" s="78" t="s">
        <v>152</v>
      </c>
      <c r="CL9" s="82"/>
      <c r="CM9" s="673"/>
      <c r="CN9" s="693"/>
      <c r="CO9" s="78" t="s">
        <v>152</v>
      </c>
      <c r="CP9" s="667"/>
      <c r="CQ9" s="699"/>
      <c r="CR9" s="92"/>
      <c r="CS9" s="670"/>
      <c r="CT9" s="670"/>
      <c r="CU9" s="93" t="s">
        <v>154</v>
      </c>
      <c r="CV9" s="670"/>
      <c r="CW9" s="81"/>
      <c r="CX9" s="673"/>
      <c r="CY9" s="699"/>
      <c r="CZ9" s="82"/>
      <c r="DA9" s="82"/>
      <c r="DB9" s="78" t="s">
        <v>152</v>
      </c>
      <c r="DC9" s="82"/>
      <c r="DD9" s="673"/>
      <c r="DE9" s="693"/>
      <c r="DF9" s="78" t="s">
        <v>152</v>
      </c>
      <c r="DG9" s="667"/>
      <c r="DH9" s="699"/>
      <c r="DI9" s="99"/>
      <c r="DJ9" s="670"/>
      <c r="DK9" s="670"/>
      <c r="DL9" s="100" t="s">
        <v>154</v>
      </c>
      <c r="DM9" s="670"/>
      <c r="DN9" s="81"/>
      <c r="DO9" s="673"/>
      <c r="DP9" s="699"/>
      <c r="DQ9" s="82"/>
      <c r="DR9" s="82"/>
      <c r="DS9" s="78" t="s">
        <v>152</v>
      </c>
      <c r="DT9" s="82"/>
      <c r="DU9" s="673"/>
      <c r="DV9" s="693"/>
      <c r="DW9" s="78" t="s">
        <v>152</v>
      </c>
      <c r="DX9" s="667"/>
      <c r="DY9" s="699"/>
      <c r="DZ9" s="101"/>
      <c r="EA9" s="670"/>
      <c r="EB9" s="670"/>
      <c r="EC9" s="102" t="s">
        <v>154</v>
      </c>
      <c r="ED9" s="670"/>
      <c r="EE9" s="81"/>
      <c r="EF9" s="673"/>
      <c r="EG9" s="699"/>
      <c r="EH9" s="82"/>
      <c r="EI9" s="82"/>
      <c r="EJ9" s="78" t="s">
        <v>152</v>
      </c>
      <c r="EK9" s="82"/>
      <c r="EL9" s="673"/>
      <c r="EM9" s="693"/>
      <c r="EN9" s="78" t="s">
        <v>152</v>
      </c>
      <c r="EO9" s="667"/>
      <c r="EP9" s="699"/>
      <c r="EQ9" s="103"/>
      <c r="ER9" s="670"/>
      <c r="ES9" s="670"/>
      <c r="ET9" s="104" t="s">
        <v>154</v>
      </c>
      <c r="EU9" s="670"/>
      <c r="EV9" s="81"/>
      <c r="EW9" s="673"/>
      <c r="EX9" s="699"/>
      <c r="EY9" s="82"/>
      <c r="EZ9" s="82"/>
      <c r="FA9" s="78" t="s">
        <v>152</v>
      </c>
      <c r="FB9" s="82"/>
      <c r="FC9" s="673"/>
      <c r="FD9" s="693"/>
      <c r="FE9" s="78" t="s">
        <v>152</v>
      </c>
      <c r="FF9" s="667"/>
      <c r="FG9" s="699"/>
      <c r="FH9" s="105"/>
      <c r="FI9" s="670"/>
      <c r="FJ9" s="670"/>
      <c r="FK9" s="106" t="s">
        <v>154</v>
      </c>
      <c r="FL9" s="670"/>
      <c r="FM9" s="81"/>
      <c r="FN9" s="673"/>
      <c r="FO9" s="699"/>
      <c r="FP9" s="82"/>
      <c r="FQ9" s="82"/>
      <c r="FR9" s="78" t="s">
        <v>152</v>
      </c>
      <c r="FS9" s="82"/>
      <c r="FT9" s="673"/>
      <c r="FU9" s="693"/>
      <c r="FV9" s="78" t="s">
        <v>152</v>
      </c>
      <c r="FW9" s="667"/>
      <c r="FX9" s="699"/>
      <c r="FY9" s="88"/>
      <c r="FZ9" s="670"/>
      <c r="GA9" s="670"/>
      <c r="GB9" s="107" t="s">
        <v>154</v>
      </c>
      <c r="GC9" s="670"/>
      <c r="GD9" s="81"/>
      <c r="GE9" s="673"/>
      <c r="GF9" s="699"/>
      <c r="GG9" s="82"/>
      <c r="GH9" s="82"/>
      <c r="GI9" s="78" t="s">
        <v>152</v>
      </c>
      <c r="GJ9" s="82"/>
      <c r="GK9" s="673"/>
      <c r="GL9" s="693"/>
      <c r="GM9" s="78" t="s">
        <v>152</v>
      </c>
      <c r="GN9" s="667"/>
      <c r="GO9" s="699"/>
      <c r="GP9" s="83"/>
      <c r="GQ9" s="670"/>
      <c r="GR9" s="670"/>
      <c r="GS9" s="108" t="s">
        <v>154</v>
      </c>
      <c r="GT9" s="670"/>
      <c r="GU9" s="81"/>
      <c r="GV9" s="109"/>
      <c r="GW9" s="673"/>
      <c r="GX9" s="82"/>
      <c r="GY9" s="82"/>
      <c r="GZ9" s="78" t="s">
        <v>152</v>
      </c>
      <c r="HA9" s="82"/>
      <c r="HB9" s="673"/>
    </row>
    <row r="10" spans="1:222" ht="22.5" customHeight="1">
      <c r="A10" s="1"/>
      <c r="B10" s="110">
        <v>158267</v>
      </c>
      <c r="C10" s="110" t="s">
        <v>155</v>
      </c>
      <c r="D10" s="111" t="s">
        <v>24</v>
      </c>
      <c r="E10" s="112">
        <v>4.25</v>
      </c>
      <c r="F10" s="113">
        <v>3</v>
      </c>
      <c r="G10" s="114">
        <v>0</v>
      </c>
      <c r="H10" s="114" t="s">
        <v>152</v>
      </c>
      <c r="I10" s="115" t="s">
        <v>47</v>
      </c>
      <c r="J10" s="116">
        <v>1001</v>
      </c>
      <c r="K10" s="117">
        <v>0.25</v>
      </c>
      <c r="L10" s="662" t="s">
        <v>156</v>
      </c>
      <c r="M10" s="663"/>
      <c r="N10" s="117">
        <v>0.2</v>
      </c>
      <c r="O10" s="118" t="s">
        <v>157</v>
      </c>
      <c r="P10" s="119"/>
      <c r="Q10" s="120">
        <f t="shared" ref="Q10:Q21" si="2">IFERROR((52/(IF(H10="S",G10+(IF(Y10="S",X10,0))+(IF(AP10="S",AO10,0)),0)))/12,0)</f>
        <v>0</v>
      </c>
      <c r="R10" s="120">
        <f t="shared" ref="R10:R21" si="3">IFERROR(((52+12)/(IF(H10="S",G10+(IF(Y10="S",X10,0))+(IF(AP10="S",AO10,0)),0)))/12,0)</f>
        <v>0</v>
      </c>
      <c r="S10" s="115">
        <v>22</v>
      </c>
      <c r="T10" s="115">
        <v>22</v>
      </c>
      <c r="U10" s="115" t="s">
        <v>152</v>
      </c>
      <c r="V10" s="115"/>
      <c r="W10" s="121" t="s">
        <v>145</v>
      </c>
      <c r="X10" s="122">
        <v>1</v>
      </c>
      <c r="Y10" s="114" t="s">
        <v>152</v>
      </c>
      <c r="Z10" s="123" t="s">
        <v>19</v>
      </c>
      <c r="AA10" s="124">
        <v>1717.39</v>
      </c>
      <c r="AB10" s="125">
        <v>0.25</v>
      </c>
      <c r="AC10" s="664" t="s">
        <v>156</v>
      </c>
      <c r="AD10" s="663"/>
      <c r="AE10" s="125">
        <v>0.2</v>
      </c>
      <c r="AF10" s="118" t="s">
        <v>158</v>
      </c>
      <c r="AG10" s="119"/>
      <c r="AH10" s="126">
        <v>0</v>
      </c>
      <c r="AI10" s="126">
        <f t="shared" ref="AI10:AI21" si="4">IFERROR(((52+12)/(IF(Y10="S",X10+(IF(H10="S",G10,0))+(IF(AP10="S",AO10,0)),0)))/12,0)</f>
        <v>0</v>
      </c>
      <c r="AJ10" s="123">
        <v>22</v>
      </c>
      <c r="AK10" s="123">
        <v>22</v>
      </c>
      <c r="AL10" s="123" t="s">
        <v>152</v>
      </c>
      <c r="AM10" s="123"/>
      <c r="AN10" s="114" t="s">
        <v>152</v>
      </c>
      <c r="AO10" s="127">
        <v>1</v>
      </c>
      <c r="AP10" s="128" t="s">
        <v>145</v>
      </c>
      <c r="AQ10" s="115" t="s">
        <v>47</v>
      </c>
      <c r="AR10" s="129">
        <v>1741.45</v>
      </c>
      <c r="AS10" s="130">
        <v>0.25</v>
      </c>
      <c r="AT10" s="697" t="s">
        <v>156</v>
      </c>
      <c r="AU10" s="663"/>
      <c r="AV10" s="130">
        <v>0.2</v>
      </c>
      <c r="AW10" s="118" t="s">
        <v>157</v>
      </c>
      <c r="AX10" s="119"/>
      <c r="AY10" s="131">
        <f t="shared" ref="AY10:AY21" si="5">IFERROR((52/(IF(AP10="S",AO10+(IF(H10="S",G10,0))+(IF(Y10="S",X10,0)),0)))/12,0)</f>
        <v>4.333333333333333</v>
      </c>
      <c r="AZ10" s="131">
        <f t="shared" ref="AZ10:AZ21" si="6">IFERROR(((52+12)/(IF(AP10="S",AO10+(IF(H10="S",G10,0))+(IF(Y10="S",X10,0)),0)))/12,0)</f>
        <v>5.333333333333333</v>
      </c>
      <c r="BA10" s="132">
        <v>22</v>
      </c>
      <c r="BB10" s="132">
        <v>22</v>
      </c>
      <c r="BC10" s="132" t="s">
        <v>152</v>
      </c>
      <c r="BD10" s="132"/>
      <c r="BE10" s="132"/>
      <c r="BF10" s="133">
        <v>2</v>
      </c>
      <c r="BG10" s="114" t="s">
        <v>145</v>
      </c>
      <c r="BH10" s="134" t="s">
        <v>19</v>
      </c>
      <c r="BI10" s="135">
        <v>4598.72</v>
      </c>
      <c r="BJ10" s="136">
        <v>0.25</v>
      </c>
      <c r="BK10" s="712" t="s">
        <v>156</v>
      </c>
      <c r="BL10" s="663"/>
      <c r="BM10" s="136">
        <v>0.2</v>
      </c>
      <c r="BN10" s="137" t="s">
        <v>158</v>
      </c>
      <c r="BO10" s="138"/>
      <c r="BP10" s="139">
        <f t="shared" ref="BP10:BP21" si="7">IFERROR((52/(IF(BG10="S",BF10+(IF(Y10="S",X10,0))+(IF(AS10="S",AR10,0)),0)))/12,0)</f>
        <v>2.1666666666666665</v>
      </c>
      <c r="BQ10" s="139">
        <f t="shared" ref="BQ10:BQ12" si="8">IFERROR(((52+12)/(IF(BG10="S",BF10+(IF(Y10="S",X10,0))+(IF(AS10="S",AR10,0)),0)))/12,0)</f>
        <v>2.6666666666666665</v>
      </c>
      <c r="BR10" s="134">
        <v>22</v>
      </c>
      <c r="BS10" s="134">
        <v>22</v>
      </c>
      <c r="BT10" s="134" t="s">
        <v>145</v>
      </c>
      <c r="BU10" s="134"/>
      <c r="BV10" s="140"/>
      <c r="BW10" s="141">
        <v>1</v>
      </c>
      <c r="BX10" s="114" t="s">
        <v>145</v>
      </c>
      <c r="BY10" s="115" t="s">
        <v>19</v>
      </c>
      <c r="BZ10" s="135">
        <v>4598.72</v>
      </c>
      <c r="CA10" s="142">
        <v>0.25</v>
      </c>
      <c r="CB10" s="714" t="s">
        <v>156</v>
      </c>
      <c r="CC10" s="663"/>
      <c r="CD10" s="142">
        <v>0.2</v>
      </c>
      <c r="CE10" s="118" t="s">
        <v>158</v>
      </c>
      <c r="CF10" s="119"/>
      <c r="CG10" s="143">
        <f t="shared" ref="CG10:CG21" si="9">IFERROR((52/(IF(BX10="S",BW10+(IF(Y10="S",X10,0))+(IF(AS10="S",AR10,0)),0)))/12,0)</f>
        <v>4.333333333333333</v>
      </c>
      <c r="CH10" s="143">
        <f>IFERROR(((52+12)/(IF(BG10="S",BF10+(IF(Y10="S",X10,0))+(IF(AS10="S",AR10,0)),0)))/12,0)</f>
        <v>2.6666666666666665</v>
      </c>
      <c r="CI10" s="144">
        <v>22</v>
      </c>
      <c r="CJ10" s="144">
        <v>22</v>
      </c>
      <c r="CK10" s="115" t="s">
        <v>145</v>
      </c>
      <c r="CL10" s="144"/>
      <c r="CM10" s="144"/>
      <c r="CN10" s="133">
        <v>0</v>
      </c>
      <c r="CO10" s="114" t="s">
        <v>145</v>
      </c>
      <c r="CP10" s="134" t="s">
        <v>19</v>
      </c>
      <c r="CQ10" s="145">
        <v>1396.01</v>
      </c>
      <c r="CR10" s="136">
        <v>0.25</v>
      </c>
      <c r="CS10" s="712" t="s">
        <v>156</v>
      </c>
      <c r="CT10" s="663"/>
      <c r="CU10" s="136">
        <v>0.2</v>
      </c>
      <c r="CV10" s="118" t="s">
        <v>158</v>
      </c>
      <c r="CW10" s="119"/>
      <c r="CX10" s="139">
        <f t="shared" ref="CX10:CX21" si="10">IFERROR((52/(IF(CO10="S",CN10+(IF(Y10="S",X10,0))+(IF(AS10="S",AR10,0)),0)))/12,0)</f>
        <v>0</v>
      </c>
      <c r="CY10" s="139">
        <f>IFERROR(((52+12)/(IF(BG10="S",BF10+(IF(Y10="S",X10,0))+(IF(AS10="S",AR10,0)),0)))/12,0)</f>
        <v>2.6666666666666665</v>
      </c>
      <c r="CZ10" s="134">
        <v>22</v>
      </c>
      <c r="DA10" s="134">
        <v>22</v>
      </c>
      <c r="DB10" s="115" t="s">
        <v>145</v>
      </c>
      <c r="DC10" s="134"/>
      <c r="DD10" s="134"/>
      <c r="DE10" s="146">
        <v>1</v>
      </c>
      <c r="DF10" s="114" t="s">
        <v>145</v>
      </c>
      <c r="DG10" s="147" t="s">
        <v>19</v>
      </c>
      <c r="DH10" s="145">
        <v>1396.01</v>
      </c>
      <c r="DI10" s="148">
        <v>0.25</v>
      </c>
      <c r="DJ10" s="706" t="s">
        <v>156</v>
      </c>
      <c r="DK10" s="663"/>
      <c r="DL10" s="148">
        <v>0.2</v>
      </c>
      <c r="DM10" s="118" t="s">
        <v>158</v>
      </c>
      <c r="DN10" s="119"/>
      <c r="DO10" s="149">
        <f t="shared" ref="DO10:DO21" si="11">IFERROR((52/(IF(DF10="S",DE10+(IF(Y10="S",X10,0))+(IF(AS10="S",AR10,0)),0)))/12,0)</f>
        <v>4.333333333333333</v>
      </c>
      <c r="DP10" s="149">
        <f>IFERROR(((52+12)/(IF(BG10="S",BF10+(IF(Y10="S",X10,0))+(IF(AS10="S",AR10,0)),0)))/12,0)</f>
        <v>2.6666666666666665</v>
      </c>
      <c r="DQ10" s="147">
        <v>22</v>
      </c>
      <c r="DR10" s="147">
        <v>22</v>
      </c>
      <c r="DS10" s="115" t="s">
        <v>145</v>
      </c>
      <c r="DT10" s="147"/>
      <c r="DU10" s="147"/>
      <c r="DV10" s="150">
        <v>0</v>
      </c>
      <c r="DW10" s="114" t="s">
        <v>152</v>
      </c>
      <c r="DX10" s="151" t="s">
        <v>53</v>
      </c>
      <c r="DY10" s="152">
        <v>4612.24</v>
      </c>
      <c r="DZ10" s="153">
        <v>0.25</v>
      </c>
      <c r="EA10" s="732" t="s">
        <v>156</v>
      </c>
      <c r="EB10" s="663"/>
      <c r="EC10" s="153">
        <v>0.2</v>
      </c>
      <c r="ED10" s="118" t="s">
        <v>158</v>
      </c>
      <c r="EE10" s="119"/>
      <c r="EF10" s="154">
        <f t="shared" ref="EF10:EF21" si="12">IFERROR((52/(IF(DW10="S",DV10+(IF(Y10="S",X10,0))+(IF(AS10="S",AR10,0)),0)))/12,0)</f>
        <v>0</v>
      </c>
      <c r="EG10" s="154">
        <f>IFERROR(((52+12)/(IF(BG10="S",BF10+(IF(Y10="S",X10,0))+(IF(AS10="S",AR10,0)),0)))/12,0)</f>
        <v>2.6666666666666665</v>
      </c>
      <c r="EH10" s="151">
        <v>22</v>
      </c>
      <c r="EI10" s="151">
        <v>22</v>
      </c>
      <c r="EJ10" s="115" t="s">
        <v>145</v>
      </c>
      <c r="EK10" s="151"/>
      <c r="EL10" s="151"/>
      <c r="EM10" s="155">
        <v>1</v>
      </c>
      <c r="EN10" s="114" t="s">
        <v>152</v>
      </c>
      <c r="EO10" s="151" t="s">
        <v>53</v>
      </c>
      <c r="EP10" s="152">
        <v>4612.24</v>
      </c>
      <c r="EQ10" s="117">
        <v>0.25</v>
      </c>
      <c r="ER10" s="662" t="s">
        <v>156</v>
      </c>
      <c r="ES10" s="663"/>
      <c r="ET10" s="117">
        <v>0.2</v>
      </c>
      <c r="EU10" s="118" t="s">
        <v>158</v>
      </c>
      <c r="EV10" s="119"/>
      <c r="EW10" s="120">
        <f t="shared" ref="EW10:EW21" si="13">IFERROR((52/(IF(EN10="S",EM10+(IF(Y10="S",X10,0))+(IF(AS10="S",AR10,0)),0)))/12,0)</f>
        <v>0</v>
      </c>
      <c r="EX10" s="120">
        <f>IFERROR(((52+12)/(IF(BG10="S",BF10+(IF(Y10="S",X10,0))+(IF(AS10="S",AR10,0)),0)))/12,0)</f>
        <v>2.6666666666666665</v>
      </c>
      <c r="EY10" s="115">
        <v>22</v>
      </c>
      <c r="EZ10" s="115">
        <v>22</v>
      </c>
      <c r="FA10" s="115" t="s">
        <v>145</v>
      </c>
      <c r="FB10" s="115"/>
      <c r="FC10" s="115"/>
      <c r="FD10" s="156">
        <v>0</v>
      </c>
      <c r="FE10" s="114" t="s">
        <v>152</v>
      </c>
      <c r="FF10" s="151" t="s">
        <v>47</v>
      </c>
      <c r="FG10" s="157">
        <v>1741.45</v>
      </c>
      <c r="FH10" s="158">
        <v>0.25</v>
      </c>
      <c r="FI10" s="662" t="s">
        <v>156</v>
      </c>
      <c r="FJ10" s="663"/>
      <c r="FK10" s="158">
        <v>0.2</v>
      </c>
      <c r="FL10" s="118" t="s">
        <v>157</v>
      </c>
      <c r="FM10" s="119"/>
      <c r="FN10" s="159">
        <f t="shared" ref="FN10:FN21" si="14">IFERROR((52/(IF(FE10="S",FD10+(IF(Y10="S",X10,0))+(IF(AS10="S",AR10,0)),0)))/12,0)</f>
        <v>0</v>
      </c>
      <c r="FO10" s="159">
        <f>IFERROR(((52+12)/(IF(BG10="S",BF10+(IF(Y10="S",X10,0))+(IF(AS10="S",AR10,0)),0)))/12,0)</f>
        <v>2.6666666666666665</v>
      </c>
      <c r="FP10" s="160">
        <v>9</v>
      </c>
      <c r="FQ10" s="160"/>
      <c r="FR10" s="115" t="s">
        <v>145</v>
      </c>
      <c r="FS10" s="160"/>
      <c r="FT10" s="160"/>
      <c r="FU10" s="127">
        <v>0</v>
      </c>
      <c r="FV10" s="114" t="s">
        <v>152</v>
      </c>
      <c r="FW10" s="147" t="s">
        <v>19</v>
      </c>
      <c r="FX10" s="129">
        <v>0</v>
      </c>
      <c r="FY10" s="130">
        <v>0.25</v>
      </c>
      <c r="FZ10" s="697" t="s">
        <v>147</v>
      </c>
      <c r="GA10" s="663"/>
      <c r="GB10" s="130">
        <v>0.2</v>
      </c>
      <c r="GC10" s="118" t="s">
        <v>157</v>
      </c>
      <c r="GD10" s="119"/>
      <c r="GE10" s="131">
        <f t="shared" ref="GE10:GE21" si="15">IFERROR((52/(IF(FV10="S",FU10+(IF(Y10="S",X10,0))+(IF(AS10="S",AR10,0)),0)))/12,0)</f>
        <v>0</v>
      </c>
      <c r="GF10" s="131">
        <f>IFERROR(((52+12)/(IF(BG10="S",BF10+(IF(Y10="S",X10,0))+(IF(AS10="S",AR10,0)),0)))/12,0)</f>
        <v>2.6666666666666665</v>
      </c>
      <c r="GG10" s="132">
        <v>10</v>
      </c>
      <c r="GH10" s="132"/>
      <c r="GI10" s="115" t="s">
        <v>145</v>
      </c>
      <c r="GJ10" s="132"/>
      <c r="GK10" s="132"/>
      <c r="GL10" s="122">
        <v>0</v>
      </c>
      <c r="GM10" s="114" t="s">
        <v>152</v>
      </c>
      <c r="GN10" s="123" t="s">
        <v>19</v>
      </c>
      <c r="GO10" s="161">
        <v>0</v>
      </c>
      <c r="GP10" s="125">
        <v>0.25</v>
      </c>
      <c r="GQ10" s="664" t="s">
        <v>147</v>
      </c>
      <c r="GR10" s="663"/>
      <c r="GS10" s="125">
        <v>0.2</v>
      </c>
      <c r="GT10" s="118" t="s">
        <v>157</v>
      </c>
      <c r="GU10" s="119"/>
      <c r="GV10" s="126" t="e">
        <f>IFERROR((52/(IF(GM10="S",GL10+(IF(Y10="S",X10,0))+(IF(AS10="S",AR10,0)),0)))/12,0)*#REF!</f>
        <v>#REF!</v>
      </c>
      <c r="GW10" s="126">
        <f t="shared" ref="GW10:GW12" si="16">IFERROR(((52+12)/(IF(GM10="S",GL10+(IF(Y10="S",X10,0))+(IF(AS10="S",AR10,0)),0)))/12,0)</f>
        <v>0</v>
      </c>
      <c r="GX10" s="123">
        <v>11</v>
      </c>
      <c r="GY10" s="123"/>
      <c r="GZ10" s="115" t="s">
        <v>145</v>
      </c>
      <c r="HA10" s="123"/>
      <c r="HB10" s="123"/>
      <c r="HN10" s="162">
        <f t="shared" ref="HN10:HN22" si="17">G10+X10+AO10+BF10+BW10+CN10+DE10+DV10+EM10+FD10+FU10+GL10</f>
        <v>7</v>
      </c>
    </row>
    <row r="11" spans="1:222" ht="22.5" customHeight="1">
      <c r="A11" s="1"/>
      <c r="B11" s="163">
        <v>155570</v>
      </c>
      <c r="C11" s="163" t="s">
        <v>159</v>
      </c>
      <c r="D11" s="164" t="s">
        <v>30</v>
      </c>
      <c r="E11" s="165">
        <v>3.7</v>
      </c>
      <c r="F11" s="166">
        <v>3</v>
      </c>
      <c r="G11" s="167">
        <v>0</v>
      </c>
      <c r="H11" s="167" t="s">
        <v>152</v>
      </c>
      <c r="I11" s="115" t="s">
        <v>47</v>
      </c>
      <c r="J11" s="168">
        <f t="shared" ref="J11:J12" si="18">J10+1</f>
        <v>1002</v>
      </c>
      <c r="K11" s="169">
        <v>0.25</v>
      </c>
      <c r="L11" s="662" t="s">
        <v>156</v>
      </c>
      <c r="M11" s="663"/>
      <c r="N11" s="169">
        <v>0.2</v>
      </c>
      <c r="O11" s="118" t="s">
        <v>157</v>
      </c>
      <c r="P11" s="119"/>
      <c r="Q11" s="120">
        <f t="shared" si="2"/>
        <v>0</v>
      </c>
      <c r="R11" s="120">
        <f t="shared" si="3"/>
        <v>0</v>
      </c>
      <c r="S11" s="170">
        <v>22</v>
      </c>
      <c r="T11" s="170">
        <v>22</v>
      </c>
      <c r="U11" s="115" t="s">
        <v>152</v>
      </c>
      <c r="V11" s="170"/>
      <c r="W11" s="171" t="s">
        <v>145</v>
      </c>
      <c r="X11" s="172">
        <v>0</v>
      </c>
      <c r="Y11" s="167" t="s">
        <v>152</v>
      </c>
      <c r="Z11" s="123" t="s">
        <v>19</v>
      </c>
      <c r="AA11" s="173">
        <v>1717.39</v>
      </c>
      <c r="AB11" s="174">
        <v>0.25</v>
      </c>
      <c r="AC11" s="664" t="s">
        <v>156</v>
      </c>
      <c r="AD11" s="663"/>
      <c r="AE11" s="174">
        <v>0.2</v>
      </c>
      <c r="AF11" s="118" t="s">
        <v>158</v>
      </c>
      <c r="AG11" s="119"/>
      <c r="AH11" s="126">
        <f t="shared" ref="AH11:AH21" si="19">IFERROR((52/(IF(Y11="S",X11+(IF(H11="S",G11,0))+(IF(AP11="S",AO11,0)),0)))/12,0)</f>
        <v>0</v>
      </c>
      <c r="AI11" s="126">
        <f t="shared" si="4"/>
        <v>0</v>
      </c>
      <c r="AJ11" s="175">
        <v>22</v>
      </c>
      <c r="AK11" s="175">
        <v>22</v>
      </c>
      <c r="AL11" s="123" t="s">
        <v>152</v>
      </c>
      <c r="AM11" s="175"/>
      <c r="AN11" s="167" t="s">
        <v>152</v>
      </c>
      <c r="AO11" s="176">
        <v>0</v>
      </c>
      <c r="AP11" s="177" t="s">
        <v>145</v>
      </c>
      <c r="AQ11" s="115" t="s">
        <v>47</v>
      </c>
      <c r="AR11" s="178">
        <v>1741.45</v>
      </c>
      <c r="AS11" s="179">
        <v>0.25</v>
      </c>
      <c r="AT11" s="697" t="s">
        <v>156</v>
      </c>
      <c r="AU11" s="663"/>
      <c r="AV11" s="179">
        <v>0.2</v>
      </c>
      <c r="AW11" s="118" t="s">
        <v>157</v>
      </c>
      <c r="AX11" s="119"/>
      <c r="AY11" s="131">
        <f t="shared" si="5"/>
        <v>0</v>
      </c>
      <c r="AZ11" s="131">
        <f t="shared" si="6"/>
        <v>0</v>
      </c>
      <c r="BA11" s="180">
        <v>22</v>
      </c>
      <c r="BB11" s="180">
        <v>22</v>
      </c>
      <c r="BC11" s="132" t="s">
        <v>152</v>
      </c>
      <c r="BD11" s="180"/>
      <c r="BE11" s="180"/>
      <c r="BF11" s="181">
        <v>2</v>
      </c>
      <c r="BG11" s="167" t="s">
        <v>145</v>
      </c>
      <c r="BH11" s="134" t="s">
        <v>19</v>
      </c>
      <c r="BI11" s="135">
        <v>4598.72</v>
      </c>
      <c r="BJ11" s="182">
        <v>0.25</v>
      </c>
      <c r="BK11" s="712" t="s">
        <v>156</v>
      </c>
      <c r="BL11" s="663"/>
      <c r="BM11" s="182">
        <v>0.2</v>
      </c>
      <c r="BN11" s="137" t="s">
        <v>158</v>
      </c>
      <c r="BO11" s="138"/>
      <c r="BP11" s="139">
        <f t="shared" si="7"/>
        <v>2.1666666666666665</v>
      </c>
      <c r="BQ11" s="139">
        <f t="shared" si="8"/>
        <v>2.6666666666666665</v>
      </c>
      <c r="BR11" s="183">
        <v>22</v>
      </c>
      <c r="BS11" s="183">
        <v>22</v>
      </c>
      <c r="BT11" s="134" t="s">
        <v>145</v>
      </c>
      <c r="BU11" s="183"/>
      <c r="BV11" s="184"/>
      <c r="BW11" s="185">
        <v>1</v>
      </c>
      <c r="BX11" s="167" t="s">
        <v>145</v>
      </c>
      <c r="BY11" s="115" t="s">
        <v>19</v>
      </c>
      <c r="BZ11" s="135">
        <v>4598.72</v>
      </c>
      <c r="CA11" s="186">
        <v>0.25</v>
      </c>
      <c r="CB11" s="714" t="s">
        <v>156</v>
      </c>
      <c r="CC11" s="663"/>
      <c r="CD11" s="186">
        <v>0.2</v>
      </c>
      <c r="CE11" s="118" t="s">
        <v>158</v>
      </c>
      <c r="CF11" s="119"/>
      <c r="CG11" s="143">
        <f t="shared" si="9"/>
        <v>4.333333333333333</v>
      </c>
      <c r="CH11" s="143">
        <f t="shared" ref="CH11:CH12" si="20">IFERROR(((52+12)/(IF(BX11="S",BW11+(IF(Y11="S",X11,0))+(IF(AS11="S",AR11,0)),0)))/12,0)</f>
        <v>5.333333333333333</v>
      </c>
      <c r="CI11" s="187">
        <v>22</v>
      </c>
      <c r="CJ11" s="187">
        <v>22</v>
      </c>
      <c r="CK11" s="115" t="s">
        <v>145</v>
      </c>
      <c r="CL11" s="187"/>
      <c r="CM11" s="187"/>
      <c r="CN11" s="181">
        <v>0</v>
      </c>
      <c r="CO11" s="167" t="s">
        <v>145</v>
      </c>
      <c r="CP11" s="134" t="s">
        <v>19</v>
      </c>
      <c r="CQ11" s="188">
        <v>1396.01</v>
      </c>
      <c r="CR11" s="182">
        <v>0.25</v>
      </c>
      <c r="CS11" s="712" t="s">
        <v>156</v>
      </c>
      <c r="CT11" s="663"/>
      <c r="CU11" s="182">
        <v>0.2</v>
      </c>
      <c r="CV11" s="118" t="s">
        <v>158</v>
      </c>
      <c r="CW11" s="119"/>
      <c r="CX11" s="139">
        <f t="shared" si="10"/>
        <v>0</v>
      </c>
      <c r="CY11" s="139">
        <f t="shared" ref="CY11:CY12" si="21">IFERROR(((52+12)/(IF(CO11="S",CN11+(IF(Y11="S",X11,0))+(IF(AS11="S",AR11,0)),0)))/12,0)</f>
        <v>0</v>
      </c>
      <c r="CZ11" s="183">
        <v>22</v>
      </c>
      <c r="DA11" s="183">
        <v>22</v>
      </c>
      <c r="DB11" s="115" t="s">
        <v>145</v>
      </c>
      <c r="DC11" s="183"/>
      <c r="DD11" s="183"/>
      <c r="DE11" s="189">
        <v>1</v>
      </c>
      <c r="DF11" s="167" t="s">
        <v>145</v>
      </c>
      <c r="DG11" s="147" t="s">
        <v>19</v>
      </c>
      <c r="DH11" s="188">
        <v>1396.01</v>
      </c>
      <c r="DI11" s="190">
        <v>0.25</v>
      </c>
      <c r="DJ11" s="706" t="s">
        <v>156</v>
      </c>
      <c r="DK11" s="663"/>
      <c r="DL11" s="190">
        <v>0.2</v>
      </c>
      <c r="DM11" s="118" t="s">
        <v>158</v>
      </c>
      <c r="DN11" s="119"/>
      <c r="DO11" s="149">
        <f t="shared" si="11"/>
        <v>4.333333333333333</v>
      </c>
      <c r="DP11" s="149">
        <f t="shared" ref="DP11:DP12" si="22">IFERROR(((52+12)/(IF(DF11="S",DE11+(IF(Y11="S",X11,0))+(IF(AS11="S",AR11,0)),0)))/12,0)</f>
        <v>5.333333333333333</v>
      </c>
      <c r="DQ11" s="191">
        <v>22</v>
      </c>
      <c r="DR11" s="191">
        <v>22</v>
      </c>
      <c r="DS11" s="115" t="s">
        <v>145</v>
      </c>
      <c r="DT11" s="191"/>
      <c r="DU11" s="191"/>
      <c r="DV11" s="192">
        <v>0</v>
      </c>
      <c r="DW11" s="167" t="s">
        <v>152</v>
      </c>
      <c r="DX11" s="151" t="s">
        <v>53</v>
      </c>
      <c r="DY11" s="152">
        <v>4612.24</v>
      </c>
      <c r="DZ11" s="193">
        <v>0.25</v>
      </c>
      <c r="EA11" s="732" t="s">
        <v>156</v>
      </c>
      <c r="EB11" s="663"/>
      <c r="EC11" s="193">
        <v>0.2</v>
      </c>
      <c r="ED11" s="118" t="s">
        <v>158</v>
      </c>
      <c r="EE11" s="119"/>
      <c r="EF11" s="154">
        <f t="shared" si="12"/>
        <v>0</v>
      </c>
      <c r="EG11" s="154">
        <f t="shared" ref="EG11:EG12" si="23">IFERROR(((52+12)/(IF(DW11="S",DV11+(IF(Y11="S",X11,0))+(IF(AS11="S",AR11,0)),0)))/12,0)</f>
        <v>0</v>
      </c>
      <c r="EH11" s="194">
        <v>22</v>
      </c>
      <c r="EI11" s="194">
        <v>22</v>
      </c>
      <c r="EJ11" s="115" t="s">
        <v>145</v>
      </c>
      <c r="EK11" s="194"/>
      <c r="EL11" s="194"/>
      <c r="EM11" s="195">
        <v>1</v>
      </c>
      <c r="EN11" s="167" t="s">
        <v>152</v>
      </c>
      <c r="EO11" s="151" t="s">
        <v>53</v>
      </c>
      <c r="EP11" s="152">
        <v>4612.24</v>
      </c>
      <c r="EQ11" s="169">
        <v>0.25</v>
      </c>
      <c r="ER11" s="662" t="s">
        <v>156</v>
      </c>
      <c r="ES11" s="663"/>
      <c r="ET11" s="169">
        <v>0.2</v>
      </c>
      <c r="EU11" s="118" t="s">
        <v>158</v>
      </c>
      <c r="EV11" s="119"/>
      <c r="EW11" s="120">
        <f t="shared" si="13"/>
        <v>0</v>
      </c>
      <c r="EX11" s="120">
        <f t="shared" ref="EX11:EX12" si="24">IFERROR(((52+12)/(IF(EN11="S",EM11+(IF(Y11="S",X11,0))+(IF(AS11="S",AR11,0)),0)))/12,0)</f>
        <v>0</v>
      </c>
      <c r="EY11" s="170">
        <v>22</v>
      </c>
      <c r="EZ11" s="170">
        <v>22</v>
      </c>
      <c r="FA11" s="115" t="s">
        <v>145</v>
      </c>
      <c r="FB11" s="170"/>
      <c r="FC11" s="170"/>
      <c r="FD11" s="196">
        <v>0</v>
      </c>
      <c r="FE11" s="167" t="s">
        <v>152</v>
      </c>
      <c r="FF11" s="151" t="s">
        <v>47</v>
      </c>
      <c r="FG11" s="197">
        <v>1741.45</v>
      </c>
      <c r="FH11" s="198">
        <v>0.25</v>
      </c>
      <c r="FI11" s="662" t="s">
        <v>156</v>
      </c>
      <c r="FJ11" s="663"/>
      <c r="FK11" s="198">
        <v>0.2</v>
      </c>
      <c r="FL11" s="118" t="s">
        <v>157</v>
      </c>
      <c r="FM11" s="119"/>
      <c r="FN11" s="159">
        <f t="shared" si="14"/>
        <v>0</v>
      </c>
      <c r="FO11" s="159">
        <f t="shared" ref="FO11:FO12" si="25">IFERROR(((52+12)/(IF(FE11="S",FD11+(IF(Y11="S",X11,0))+(IF(AS11="S",AR11,0)),0)))/12,0)</f>
        <v>0</v>
      </c>
      <c r="FP11" s="199">
        <v>9</v>
      </c>
      <c r="FQ11" s="199"/>
      <c r="FR11" s="115" t="s">
        <v>145</v>
      </c>
      <c r="FS11" s="199"/>
      <c r="FT11" s="199"/>
      <c r="FU11" s="176">
        <v>0</v>
      </c>
      <c r="FV11" s="167" t="s">
        <v>152</v>
      </c>
      <c r="FW11" s="147" t="s">
        <v>19</v>
      </c>
      <c r="FX11" s="178">
        <v>0</v>
      </c>
      <c r="FY11" s="179">
        <v>0.25</v>
      </c>
      <c r="FZ11" s="722" t="s">
        <v>148</v>
      </c>
      <c r="GA11" s="723"/>
      <c r="GB11" s="179">
        <v>0.2</v>
      </c>
      <c r="GC11" s="118" t="s">
        <v>158</v>
      </c>
      <c r="GD11" s="119"/>
      <c r="GE11" s="131">
        <f t="shared" si="15"/>
        <v>0</v>
      </c>
      <c r="GF11" s="131">
        <f t="shared" ref="GF11:GF12" si="26">IFERROR(((52+12)/(IF(FV11="S",FU11+(IF(Y11="S",X11,0))+(IF(AS11="S",AR11,0)),0)))/12,0)</f>
        <v>0</v>
      </c>
      <c r="GG11" s="180">
        <v>10</v>
      </c>
      <c r="GH11" s="180"/>
      <c r="GI11" s="115" t="s">
        <v>145</v>
      </c>
      <c r="GJ11" s="180"/>
      <c r="GK11" s="180"/>
      <c r="GL11" s="172">
        <v>0</v>
      </c>
      <c r="GM11" s="167" t="s">
        <v>152</v>
      </c>
      <c r="GN11" s="123" t="s">
        <v>19</v>
      </c>
      <c r="GO11" s="200">
        <v>0</v>
      </c>
      <c r="GP11" s="174">
        <v>0.25</v>
      </c>
      <c r="GQ11" s="726" t="s">
        <v>148</v>
      </c>
      <c r="GR11" s="723"/>
      <c r="GS11" s="174">
        <v>0.2</v>
      </c>
      <c r="GT11" s="118" t="s">
        <v>158</v>
      </c>
      <c r="GU11" s="119"/>
      <c r="GV11" s="126">
        <f t="shared" ref="GV11:GV21" si="27">IFERROR((52/(IF(GM11="S",GL11+(IF(Y11="S",X11,0))+(IF(AS11="S",AR11,0)),0)))/12,0)</f>
        <v>0</v>
      </c>
      <c r="GW11" s="126">
        <f t="shared" si="16"/>
        <v>0</v>
      </c>
      <c r="GX11" s="175">
        <v>11</v>
      </c>
      <c r="GY11" s="175"/>
      <c r="GZ11" s="115" t="s">
        <v>145</v>
      </c>
      <c r="HA11" s="175"/>
      <c r="HB11" s="175"/>
      <c r="HN11" s="162">
        <f t="shared" si="17"/>
        <v>5</v>
      </c>
    </row>
    <row r="12" spans="1:222" ht="22.5" customHeight="1">
      <c r="A12" s="1"/>
      <c r="B12" s="163">
        <v>154628</v>
      </c>
      <c r="C12" s="163" t="s">
        <v>160</v>
      </c>
      <c r="D12" s="164" t="s">
        <v>35</v>
      </c>
      <c r="E12" s="165">
        <v>6.6</v>
      </c>
      <c r="F12" s="166">
        <v>3</v>
      </c>
      <c r="G12" s="167">
        <v>0</v>
      </c>
      <c r="H12" s="167" t="s">
        <v>152</v>
      </c>
      <c r="I12" s="115" t="s">
        <v>47</v>
      </c>
      <c r="J12" s="168">
        <f t="shared" si="18"/>
        <v>1003</v>
      </c>
      <c r="K12" s="169">
        <v>0.25</v>
      </c>
      <c r="L12" s="662" t="s">
        <v>156</v>
      </c>
      <c r="M12" s="663"/>
      <c r="N12" s="169">
        <v>0.3</v>
      </c>
      <c r="O12" s="118" t="s">
        <v>157</v>
      </c>
      <c r="P12" s="119"/>
      <c r="Q12" s="120">
        <f t="shared" si="2"/>
        <v>0</v>
      </c>
      <c r="R12" s="120">
        <f t="shared" si="3"/>
        <v>0</v>
      </c>
      <c r="S12" s="170">
        <v>22</v>
      </c>
      <c r="T12" s="170">
        <v>22</v>
      </c>
      <c r="U12" s="115" t="s">
        <v>152</v>
      </c>
      <c r="V12" s="170"/>
      <c r="W12" s="171" t="s">
        <v>152</v>
      </c>
      <c r="X12" s="172">
        <v>1</v>
      </c>
      <c r="Y12" s="167" t="s">
        <v>152</v>
      </c>
      <c r="Z12" s="123" t="s">
        <v>19</v>
      </c>
      <c r="AA12" s="173">
        <v>1717.39</v>
      </c>
      <c r="AB12" s="174">
        <v>0.25</v>
      </c>
      <c r="AC12" s="664" t="s">
        <v>156</v>
      </c>
      <c r="AD12" s="663"/>
      <c r="AE12" s="174">
        <v>0.2</v>
      </c>
      <c r="AF12" s="118" t="s">
        <v>158</v>
      </c>
      <c r="AG12" s="119"/>
      <c r="AH12" s="126">
        <f t="shared" si="19"/>
        <v>0</v>
      </c>
      <c r="AI12" s="126">
        <f t="shared" si="4"/>
        <v>0</v>
      </c>
      <c r="AJ12" s="175">
        <v>22</v>
      </c>
      <c r="AK12" s="175">
        <v>22</v>
      </c>
      <c r="AL12" s="123" t="s">
        <v>152</v>
      </c>
      <c r="AM12" s="175"/>
      <c r="AN12" s="167" t="s">
        <v>152</v>
      </c>
      <c r="AO12" s="176">
        <v>0</v>
      </c>
      <c r="AP12" s="177" t="s">
        <v>145</v>
      </c>
      <c r="AQ12" s="115" t="s">
        <v>47</v>
      </c>
      <c r="AR12" s="178">
        <v>1741.45</v>
      </c>
      <c r="AS12" s="179">
        <v>0.25</v>
      </c>
      <c r="AT12" s="697" t="s">
        <v>156</v>
      </c>
      <c r="AU12" s="663"/>
      <c r="AV12" s="179">
        <v>0.2</v>
      </c>
      <c r="AW12" s="118" t="s">
        <v>157</v>
      </c>
      <c r="AX12" s="119"/>
      <c r="AY12" s="131">
        <f t="shared" si="5"/>
        <v>0</v>
      </c>
      <c r="AZ12" s="131">
        <f t="shared" si="6"/>
        <v>0</v>
      </c>
      <c r="BA12" s="180">
        <v>22</v>
      </c>
      <c r="BB12" s="180">
        <v>22</v>
      </c>
      <c r="BC12" s="132" t="s">
        <v>152</v>
      </c>
      <c r="BD12" s="180"/>
      <c r="BE12" s="180"/>
      <c r="BF12" s="181">
        <v>2</v>
      </c>
      <c r="BG12" s="167" t="s">
        <v>145</v>
      </c>
      <c r="BH12" s="134" t="s">
        <v>19</v>
      </c>
      <c r="BI12" s="135">
        <v>4598.72</v>
      </c>
      <c r="BJ12" s="182">
        <v>0.25</v>
      </c>
      <c r="BK12" s="712" t="s">
        <v>156</v>
      </c>
      <c r="BL12" s="663"/>
      <c r="BM12" s="182">
        <v>0.2</v>
      </c>
      <c r="BN12" s="137" t="s">
        <v>158</v>
      </c>
      <c r="BO12" s="138"/>
      <c r="BP12" s="139">
        <f t="shared" si="7"/>
        <v>2.1666666666666665</v>
      </c>
      <c r="BQ12" s="139">
        <f t="shared" si="8"/>
        <v>2.6666666666666665</v>
      </c>
      <c r="BR12" s="183">
        <v>22</v>
      </c>
      <c r="BS12" s="183">
        <v>22</v>
      </c>
      <c r="BT12" s="134" t="s">
        <v>145</v>
      </c>
      <c r="BU12" s="183"/>
      <c r="BV12" s="184"/>
      <c r="BW12" s="185">
        <v>2</v>
      </c>
      <c r="BX12" s="167" t="s">
        <v>145</v>
      </c>
      <c r="BY12" s="115" t="s">
        <v>19</v>
      </c>
      <c r="BZ12" s="135">
        <v>4598.72</v>
      </c>
      <c r="CA12" s="186">
        <v>0.25</v>
      </c>
      <c r="CB12" s="714" t="s">
        <v>156</v>
      </c>
      <c r="CC12" s="663"/>
      <c r="CD12" s="186">
        <v>0.2</v>
      </c>
      <c r="CE12" s="118" t="s">
        <v>158</v>
      </c>
      <c r="CF12" s="119"/>
      <c r="CG12" s="143">
        <f t="shared" si="9"/>
        <v>2.1666666666666665</v>
      </c>
      <c r="CH12" s="143">
        <f t="shared" si="20"/>
        <v>2.6666666666666665</v>
      </c>
      <c r="CI12" s="187">
        <v>22</v>
      </c>
      <c r="CJ12" s="187">
        <v>22</v>
      </c>
      <c r="CK12" s="115" t="s">
        <v>145</v>
      </c>
      <c r="CL12" s="187"/>
      <c r="CM12" s="187"/>
      <c r="CN12" s="181">
        <v>4</v>
      </c>
      <c r="CO12" s="167" t="s">
        <v>145</v>
      </c>
      <c r="CP12" s="134" t="s">
        <v>19</v>
      </c>
      <c r="CQ12" s="188">
        <v>1396.01</v>
      </c>
      <c r="CR12" s="182">
        <v>0.25</v>
      </c>
      <c r="CS12" s="712" t="s">
        <v>156</v>
      </c>
      <c r="CT12" s="663"/>
      <c r="CU12" s="182">
        <v>0.2</v>
      </c>
      <c r="CV12" s="118" t="s">
        <v>158</v>
      </c>
      <c r="CW12" s="119"/>
      <c r="CX12" s="139">
        <f t="shared" si="10"/>
        <v>1.0833333333333333</v>
      </c>
      <c r="CY12" s="139">
        <f t="shared" si="21"/>
        <v>1.3333333333333333</v>
      </c>
      <c r="CZ12" s="183">
        <v>22</v>
      </c>
      <c r="DA12" s="183">
        <v>22</v>
      </c>
      <c r="DB12" s="115" t="s">
        <v>145</v>
      </c>
      <c r="DC12" s="183"/>
      <c r="DD12" s="183"/>
      <c r="DE12" s="189">
        <v>2</v>
      </c>
      <c r="DF12" s="167" t="s">
        <v>145</v>
      </c>
      <c r="DG12" s="147" t="s">
        <v>19</v>
      </c>
      <c r="DH12" s="188">
        <v>1396.01</v>
      </c>
      <c r="DI12" s="190">
        <v>0.25</v>
      </c>
      <c r="DJ12" s="706" t="s">
        <v>156</v>
      </c>
      <c r="DK12" s="663"/>
      <c r="DL12" s="190">
        <v>0.2</v>
      </c>
      <c r="DM12" s="118" t="s">
        <v>158</v>
      </c>
      <c r="DN12" s="119"/>
      <c r="DO12" s="149">
        <f t="shared" si="11"/>
        <v>2.1666666666666665</v>
      </c>
      <c r="DP12" s="149">
        <f t="shared" si="22"/>
        <v>2.6666666666666665</v>
      </c>
      <c r="DQ12" s="191">
        <v>22</v>
      </c>
      <c r="DR12" s="191">
        <v>22</v>
      </c>
      <c r="DS12" s="115" t="s">
        <v>145</v>
      </c>
      <c r="DT12" s="191"/>
      <c r="DU12" s="191"/>
      <c r="DV12" s="192">
        <v>2</v>
      </c>
      <c r="DW12" s="167" t="s">
        <v>152</v>
      </c>
      <c r="DX12" s="151" t="s">
        <v>53</v>
      </c>
      <c r="DY12" s="152">
        <v>4612.24</v>
      </c>
      <c r="DZ12" s="193">
        <v>0.25</v>
      </c>
      <c r="EA12" s="732" t="s">
        <v>156</v>
      </c>
      <c r="EB12" s="663"/>
      <c r="EC12" s="193">
        <v>0.2</v>
      </c>
      <c r="ED12" s="118" t="s">
        <v>158</v>
      </c>
      <c r="EE12" s="119"/>
      <c r="EF12" s="154">
        <f t="shared" si="12"/>
        <v>0</v>
      </c>
      <c r="EG12" s="154">
        <f t="shared" si="23"/>
        <v>0</v>
      </c>
      <c r="EH12" s="194">
        <v>22</v>
      </c>
      <c r="EI12" s="194">
        <v>22</v>
      </c>
      <c r="EJ12" s="115" t="s">
        <v>145</v>
      </c>
      <c r="EK12" s="194"/>
      <c r="EL12" s="194"/>
      <c r="EM12" s="195">
        <v>2</v>
      </c>
      <c r="EN12" s="167" t="s">
        <v>152</v>
      </c>
      <c r="EO12" s="151" t="s">
        <v>53</v>
      </c>
      <c r="EP12" s="152">
        <v>4612.24</v>
      </c>
      <c r="EQ12" s="169">
        <v>0.25</v>
      </c>
      <c r="ER12" s="662" t="s">
        <v>156</v>
      </c>
      <c r="ES12" s="663"/>
      <c r="ET12" s="169">
        <v>0.2</v>
      </c>
      <c r="EU12" s="118" t="s">
        <v>158</v>
      </c>
      <c r="EV12" s="119"/>
      <c r="EW12" s="120">
        <f t="shared" si="13"/>
        <v>0</v>
      </c>
      <c r="EX12" s="120">
        <f t="shared" si="24"/>
        <v>0</v>
      </c>
      <c r="EY12" s="170">
        <v>22</v>
      </c>
      <c r="EZ12" s="170">
        <v>22</v>
      </c>
      <c r="FA12" s="115" t="s">
        <v>145</v>
      </c>
      <c r="FB12" s="170"/>
      <c r="FC12" s="170"/>
      <c r="FD12" s="196">
        <v>0</v>
      </c>
      <c r="FE12" s="167" t="s">
        <v>152</v>
      </c>
      <c r="FF12" s="151" t="s">
        <v>47</v>
      </c>
      <c r="FG12" s="197">
        <v>1741.45</v>
      </c>
      <c r="FH12" s="198">
        <v>0.25</v>
      </c>
      <c r="FI12" s="662" t="s">
        <v>156</v>
      </c>
      <c r="FJ12" s="663"/>
      <c r="FK12" s="198">
        <v>0.2</v>
      </c>
      <c r="FL12" s="118" t="s">
        <v>157</v>
      </c>
      <c r="FM12" s="119"/>
      <c r="FN12" s="159">
        <f t="shared" si="14"/>
        <v>0</v>
      </c>
      <c r="FO12" s="159">
        <f t="shared" si="25"/>
        <v>0</v>
      </c>
      <c r="FP12" s="199">
        <v>9</v>
      </c>
      <c r="FQ12" s="199"/>
      <c r="FR12" s="115" t="s">
        <v>145</v>
      </c>
      <c r="FS12" s="199"/>
      <c r="FT12" s="199"/>
      <c r="FU12" s="176">
        <v>0</v>
      </c>
      <c r="FV12" s="167" t="s">
        <v>152</v>
      </c>
      <c r="FW12" s="147" t="s">
        <v>19</v>
      </c>
      <c r="FX12" s="178">
        <v>0</v>
      </c>
      <c r="FY12" s="179">
        <v>0.25</v>
      </c>
      <c r="FZ12" s="722" t="s">
        <v>148</v>
      </c>
      <c r="GA12" s="723"/>
      <c r="GB12" s="179">
        <v>0.2</v>
      </c>
      <c r="GC12" s="118" t="s">
        <v>161</v>
      </c>
      <c r="GD12" s="119"/>
      <c r="GE12" s="131">
        <f t="shared" si="15"/>
        <v>0</v>
      </c>
      <c r="GF12" s="131">
        <f t="shared" si="26"/>
        <v>0</v>
      </c>
      <c r="GG12" s="180">
        <v>10</v>
      </c>
      <c r="GH12" s="180"/>
      <c r="GI12" s="115" t="s">
        <v>145</v>
      </c>
      <c r="GJ12" s="180"/>
      <c r="GK12" s="180"/>
      <c r="GL12" s="172">
        <v>0</v>
      </c>
      <c r="GM12" s="167" t="s">
        <v>152</v>
      </c>
      <c r="GN12" s="123" t="s">
        <v>19</v>
      </c>
      <c r="GO12" s="200">
        <v>0</v>
      </c>
      <c r="GP12" s="174">
        <v>0.25</v>
      </c>
      <c r="GQ12" s="726" t="s">
        <v>148</v>
      </c>
      <c r="GR12" s="723"/>
      <c r="GS12" s="174">
        <v>0.2</v>
      </c>
      <c r="GT12" s="118" t="s">
        <v>161</v>
      </c>
      <c r="GU12" s="119"/>
      <c r="GV12" s="126">
        <f t="shared" si="27"/>
        <v>0</v>
      </c>
      <c r="GW12" s="126">
        <f t="shared" si="16"/>
        <v>0</v>
      </c>
      <c r="GX12" s="175">
        <v>11</v>
      </c>
      <c r="GY12" s="175"/>
      <c r="GZ12" s="115" t="s">
        <v>145</v>
      </c>
      <c r="HA12" s="175"/>
      <c r="HB12" s="175"/>
      <c r="HN12" s="162">
        <f t="shared" si="17"/>
        <v>15</v>
      </c>
    </row>
    <row r="13" spans="1:222" ht="22.5" customHeight="1">
      <c r="A13" s="201"/>
      <c r="B13" s="163">
        <v>158269</v>
      </c>
      <c r="C13" s="163" t="s">
        <v>162</v>
      </c>
      <c r="D13" s="164" t="s">
        <v>41</v>
      </c>
      <c r="E13" s="165">
        <v>3.2</v>
      </c>
      <c r="F13" s="166">
        <v>4</v>
      </c>
      <c r="G13" s="167">
        <v>0</v>
      </c>
      <c r="H13" s="167" t="s">
        <v>152</v>
      </c>
      <c r="I13" s="115" t="s">
        <v>47</v>
      </c>
      <c r="J13" s="202">
        <v>1741.45</v>
      </c>
      <c r="K13" s="203">
        <v>0.25</v>
      </c>
      <c r="L13" s="662" t="s">
        <v>156</v>
      </c>
      <c r="M13" s="663"/>
      <c r="N13" s="203">
        <v>0.2</v>
      </c>
      <c r="O13" s="118" t="s">
        <v>157</v>
      </c>
      <c r="P13" s="119"/>
      <c r="Q13" s="204">
        <f t="shared" si="2"/>
        <v>0</v>
      </c>
      <c r="R13" s="204">
        <f t="shared" si="3"/>
        <v>0</v>
      </c>
      <c r="S13" s="205">
        <v>22</v>
      </c>
      <c r="T13" s="206">
        <v>22</v>
      </c>
      <c r="U13" s="207" t="s">
        <v>152</v>
      </c>
      <c r="V13" s="206">
        <v>0</v>
      </c>
      <c r="W13" s="171" t="s">
        <v>145</v>
      </c>
      <c r="X13" s="172">
        <v>1</v>
      </c>
      <c r="Y13" s="167" t="s">
        <v>152</v>
      </c>
      <c r="Z13" s="123" t="s">
        <v>19</v>
      </c>
      <c r="AA13" s="208">
        <v>1717.39</v>
      </c>
      <c r="AB13" s="209">
        <v>0</v>
      </c>
      <c r="AC13" s="664" t="s">
        <v>156</v>
      </c>
      <c r="AD13" s="663"/>
      <c r="AE13" s="209">
        <v>0.2</v>
      </c>
      <c r="AF13" s="118" t="s">
        <v>158</v>
      </c>
      <c r="AG13" s="119"/>
      <c r="AH13" s="210">
        <f t="shared" si="19"/>
        <v>0</v>
      </c>
      <c r="AI13" s="210">
        <f t="shared" si="4"/>
        <v>0</v>
      </c>
      <c r="AJ13" s="211">
        <v>22</v>
      </c>
      <c r="AK13" s="211">
        <v>22</v>
      </c>
      <c r="AL13" s="123" t="s">
        <v>152</v>
      </c>
      <c r="AM13" s="211"/>
      <c r="AN13" s="167" t="s">
        <v>152</v>
      </c>
      <c r="AO13" s="176">
        <v>0</v>
      </c>
      <c r="AP13" s="177" t="s">
        <v>145</v>
      </c>
      <c r="AQ13" s="115" t="s">
        <v>47</v>
      </c>
      <c r="AR13" s="212">
        <v>1741.45</v>
      </c>
      <c r="AS13" s="213">
        <v>0.25</v>
      </c>
      <c r="AT13" s="697" t="s">
        <v>156</v>
      </c>
      <c r="AU13" s="663"/>
      <c r="AV13" s="213">
        <v>0.2</v>
      </c>
      <c r="AW13" s="118" t="s">
        <v>157</v>
      </c>
      <c r="AX13" s="119"/>
      <c r="AY13" s="214">
        <f t="shared" si="5"/>
        <v>0</v>
      </c>
      <c r="AZ13" s="214">
        <f t="shared" si="6"/>
        <v>0</v>
      </c>
      <c r="BA13" s="215">
        <v>22</v>
      </c>
      <c r="BB13" s="215">
        <v>22</v>
      </c>
      <c r="BC13" s="132" t="s">
        <v>152</v>
      </c>
      <c r="BD13" s="215"/>
      <c r="BE13" s="215"/>
      <c r="BF13" s="181">
        <v>0</v>
      </c>
      <c r="BG13" s="167" t="s">
        <v>145</v>
      </c>
      <c r="BH13" s="134" t="s">
        <v>15</v>
      </c>
      <c r="BI13" s="135">
        <v>4598.72</v>
      </c>
      <c r="BJ13" s="216">
        <v>0.25</v>
      </c>
      <c r="BK13" s="712" t="s">
        <v>156</v>
      </c>
      <c r="BL13" s="663"/>
      <c r="BM13" s="216">
        <v>0.2</v>
      </c>
      <c r="BN13" s="137" t="s">
        <v>158</v>
      </c>
      <c r="BO13" s="138"/>
      <c r="BP13" s="217">
        <f t="shared" si="7"/>
        <v>0</v>
      </c>
      <c r="BQ13" s="217">
        <f>IFERROR(((52+12)/(IF(AP13="S",AO13+(IF(H13="S",G13,0))+(IF(Y13="S",X13,0)),0)))/12,0)</f>
        <v>0</v>
      </c>
      <c r="BR13" s="218">
        <v>22</v>
      </c>
      <c r="BS13" s="218">
        <v>22</v>
      </c>
      <c r="BT13" s="134" t="s">
        <v>145</v>
      </c>
      <c r="BU13" s="218"/>
      <c r="BV13" s="219"/>
      <c r="BW13" s="185">
        <v>2</v>
      </c>
      <c r="BX13" s="167" t="s">
        <v>145</v>
      </c>
      <c r="BY13" s="115" t="s">
        <v>15</v>
      </c>
      <c r="BZ13" s="135">
        <v>4598.72</v>
      </c>
      <c r="CA13" s="220">
        <v>0.25</v>
      </c>
      <c r="CB13" s="714" t="s">
        <v>156</v>
      </c>
      <c r="CC13" s="663"/>
      <c r="CD13" s="220">
        <v>0.2</v>
      </c>
      <c r="CE13" s="118" t="s">
        <v>158</v>
      </c>
      <c r="CF13" s="119"/>
      <c r="CG13" s="221">
        <f t="shared" si="9"/>
        <v>2.1666666666666665</v>
      </c>
      <c r="CH13" s="221">
        <f>IFERROR(((52+12)/(IF(AP13="S",AO13+(IF(H13="S",G13,0))+(IF(Y13="S",X13,0)),0)))/12,0)</f>
        <v>0</v>
      </c>
      <c r="CI13" s="222">
        <v>22</v>
      </c>
      <c r="CJ13" s="222">
        <v>22</v>
      </c>
      <c r="CK13" s="115" t="s">
        <v>145</v>
      </c>
      <c r="CL13" s="222"/>
      <c r="CM13" s="222"/>
      <c r="CN13" s="181">
        <v>0</v>
      </c>
      <c r="CO13" s="167" t="s">
        <v>145</v>
      </c>
      <c r="CP13" s="134" t="s">
        <v>19</v>
      </c>
      <c r="CQ13" s="223">
        <v>1396.01</v>
      </c>
      <c r="CR13" s="216">
        <v>0.25</v>
      </c>
      <c r="CS13" s="712" t="s">
        <v>156</v>
      </c>
      <c r="CT13" s="663"/>
      <c r="CU13" s="216">
        <v>0.2</v>
      </c>
      <c r="CV13" s="118" t="s">
        <v>158</v>
      </c>
      <c r="CW13" s="119"/>
      <c r="CX13" s="217">
        <f t="shared" si="10"/>
        <v>0</v>
      </c>
      <c r="CY13" s="217">
        <f>IFERROR(((52+12)/(IF(AP13="S",AO13+(IF(H13="S",G13,0))+(IF(Y13="S",X13,0)),0)))/12,0)</f>
        <v>0</v>
      </c>
      <c r="CZ13" s="218">
        <v>22</v>
      </c>
      <c r="DA13" s="218">
        <v>22</v>
      </c>
      <c r="DB13" s="115" t="s">
        <v>145</v>
      </c>
      <c r="DC13" s="218"/>
      <c r="DD13" s="218"/>
      <c r="DE13" s="189">
        <v>2</v>
      </c>
      <c r="DF13" s="167" t="s">
        <v>145</v>
      </c>
      <c r="DG13" s="147" t="s">
        <v>19</v>
      </c>
      <c r="DH13" s="223">
        <v>1396.01</v>
      </c>
      <c r="DI13" s="224">
        <v>0.25</v>
      </c>
      <c r="DJ13" s="706" t="s">
        <v>156</v>
      </c>
      <c r="DK13" s="663"/>
      <c r="DL13" s="224">
        <v>0.2</v>
      </c>
      <c r="DM13" s="118" t="s">
        <v>158</v>
      </c>
      <c r="DN13" s="119"/>
      <c r="DO13" s="225">
        <f t="shared" si="11"/>
        <v>2.1666666666666665</v>
      </c>
      <c r="DP13" s="225">
        <f>IFERROR(((52+12)/(IF(AP13="S",AO13+(IF(H13="S",G13,0))+(IF(Y13="S",X13,0)),0)))/12,0)</f>
        <v>0</v>
      </c>
      <c r="DQ13" s="226">
        <v>22</v>
      </c>
      <c r="DR13" s="226">
        <v>22</v>
      </c>
      <c r="DS13" s="115" t="s">
        <v>145</v>
      </c>
      <c r="DT13" s="226"/>
      <c r="DU13" s="226"/>
      <c r="DV13" s="192">
        <v>1</v>
      </c>
      <c r="DW13" s="167" t="s">
        <v>152</v>
      </c>
      <c r="DX13" s="151" t="s">
        <v>53</v>
      </c>
      <c r="DY13" s="152">
        <v>4612.24</v>
      </c>
      <c r="DZ13" s="227">
        <v>0.25</v>
      </c>
      <c r="EA13" s="732" t="s">
        <v>156</v>
      </c>
      <c r="EB13" s="663"/>
      <c r="EC13" s="227">
        <v>0.2</v>
      </c>
      <c r="ED13" s="118" t="s">
        <v>158</v>
      </c>
      <c r="EE13" s="119"/>
      <c r="EF13" s="228">
        <f t="shared" si="12"/>
        <v>0</v>
      </c>
      <c r="EG13" s="228">
        <f>IFERROR(((52+12)/(IF(AP13="S",AO13+(IF(H13="S",G13,0))+(IF(Y13="S",X13,0)),0)))/12,0)</f>
        <v>0</v>
      </c>
      <c r="EH13" s="229">
        <v>22</v>
      </c>
      <c r="EI13" s="229">
        <v>22</v>
      </c>
      <c r="EJ13" s="115" t="s">
        <v>145</v>
      </c>
      <c r="EK13" s="229"/>
      <c r="EL13" s="229"/>
      <c r="EM13" s="195">
        <v>1</v>
      </c>
      <c r="EN13" s="167" t="s">
        <v>152</v>
      </c>
      <c r="EO13" s="151" t="s">
        <v>53</v>
      </c>
      <c r="EP13" s="152">
        <v>4612.24</v>
      </c>
      <c r="EQ13" s="203">
        <v>0.25</v>
      </c>
      <c r="ER13" s="662" t="s">
        <v>156</v>
      </c>
      <c r="ES13" s="663"/>
      <c r="ET13" s="203">
        <v>0.2</v>
      </c>
      <c r="EU13" s="118" t="s">
        <v>158</v>
      </c>
      <c r="EV13" s="119"/>
      <c r="EW13" s="204">
        <f t="shared" si="13"/>
        <v>0</v>
      </c>
      <c r="EX13" s="204">
        <f>IFERROR(((52+12)/(IF(AP13="S",AO13+(IF(H13="S",G13,0))+(IF(Y13="S",X13,0)),0)))/12,0)</f>
        <v>0</v>
      </c>
      <c r="EY13" s="205">
        <v>22</v>
      </c>
      <c r="EZ13" s="205">
        <v>22</v>
      </c>
      <c r="FA13" s="115" t="s">
        <v>145</v>
      </c>
      <c r="FB13" s="205"/>
      <c r="FC13" s="205"/>
      <c r="FD13" s="196">
        <v>1</v>
      </c>
      <c r="FE13" s="167" t="s">
        <v>152</v>
      </c>
      <c r="FF13" s="151" t="s">
        <v>47</v>
      </c>
      <c r="FG13" s="230">
        <v>1741.45</v>
      </c>
      <c r="FH13" s="231">
        <v>0.25</v>
      </c>
      <c r="FI13" s="662" t="s">
        <v>156</v>
      </c>
      <c r="FJ13" s="663"/>
      <c r="FK13" s="231">
        <v>0.2</v>
      </c>
      <c r="FL13" s="118" t="s">
        <v>157</v>
      </c>
      <c r="FM13" s="119"/>
      <c r="FN13" s="232">
        <f t="shared" si="14"/>
        <v>0</v>
      </c>
      <c r="FO13" s="232">
        <f>IFERROR(((52+12)/(IF(AP13="S",AO13+(IF(H13="S",G13,0))+(IF(Y13="S",X13,0)),0)))/12,0)</f>
        <v>0</v>
      </c>
      <c r="FP13" s="233">
        <v>25</v>
      </c>
      <c r="FQ13" s="233"/>
      <c r="FR13" s="115" t="s">
        <v>145</v>
      </c>
      <c r="FS13" s="233"/>
      <c r="FT13" s="233"/>
      <c r="FU13" s="176">
        <v>0</v>
      </c>
      <c r="FV13" s="167" t="s">
        <v>152</v>
      </c>
      <c r="FW13" s="147" t="s">
        <v>15</v>
      </c>
      <c r="FX13" s="212">
        <v>0</v>
      </c>
      <c r="FY13" s="213">
        <v>0.25</v>
      </c>
      <c r="FZ13" s="725" t="s">
        <v>148</v>
      </c>
      <c r="GA13" s="723"/>
      <c r="GB13" s="213">
        <v>0.2</v>
      </c>
      <c r="GC13" s="118" t="s">
        <v>157</v>
      </c>
      <c r="GD13" s="119"/>
      <c r="GE13" s="214">
        <f t="shared" si="15"/>
        <v>0</v>
      </c>
      <c r="GF13" s="214">
        <f>IFERROR(((52+12)/(IF(AP13="S",AO13+(IF(H13="S",G13,0))+(IF(Y13="S",X13,0)),0)))/12,0)</f>
        <v>0</v>
      </c>
      <c r="GG13" s="215">
        <v>25</v>
      </c>
      <c r="GH13" s="215">
        <v>0</v>
      </c>
      <c r="GI13" s="115" t="s">
        <v>145</v>
      </c>
      <c r="GJ13" s="215"/>
      <c r="GK13" s="215"/>
      <c r="GL13" s="172">
        <v>0</v>
      </c>
      <c r="GM13" s="167" t="s">
        <v>152</v>
      </c>
      <c r="GN13" s="123" t="s">
        <v>15</v>
      </c>
      <c r="GO13" s="234">
        <v>0</v>
      </c>
      <c r="GP13" s="209">
        <v>0.25</v>
      </c>
      <c r="GQ13" s="724" t="s">
        <v>148</v>
      </c>
      <c r="GR13" s="723"/>
      <c r="GS13" s="209">
        <v>0.2</v>
      </c>
      <c r="GT13" s="118" t="s">
        <v>157</v>
      </c>
      <c r="GU13" s="119"/>
      <c r="GV13" s="210">
        <f t="shared" si="27"/>
        <v>0</v>
      </c>
      <c r="GW13" s="210">
        <f>IFERROR(((52+12)/(IF(AP13="S",AO13+(IF(H13="S",G13,0))+(IF(Y13="S",X13,0)),0)))/12,0)</f>
        <v>0</v>
      </c>
      <c r="GX13" s="211">
        <v>25</v>
      </c>
      <c r="GY13" s="211">
        <v>0</v>
      </c>
      <c r="GZ13" s="115" t="s">
        <v>145</v>
      </c>
      <c r="HA13" s="211"/>
      <c r="HB13" s="211"/>
      <c r="HC13" s="201"/>
      <c r="HD13" s="201"/>
      <c r="HE13" s="201"/>
      <c r="HF13" s="201"/>
      <c r="HG13" s="201"/>
      <c r="HH13" s="201"/>
      <c r="HI13" s="201"/>
      <c r="HJ13" s="201"/>
      <c r="HK13" s="201"/>
      <c r="HL13" s="201"/>
      <c r="HM13" s="201"/>
      <c r="HN13" s="162">
        <f t="shared" si="17"/>
        <v>8</v>
      </c>
    </row>
    <row r="14" spans="1:222" ht="22.5" customHeight="1">
      <c r="A14" s="1"/>
      <c r="B14" s="163">
        <v>158505</v>
      </c>
      <c r="C14" s="163" t="s">
        <v>163</v>
      </c>
      <c r="D14" s="164" t="s">
        <v>164</v>
      </c>
      <c r="E14" s="165">
        <v>4.9000000000000004</v>
      </c>
      <c r="F14" s="166">
        <v>2</v>
      </c>
      <c r="G14" s="167">
        <v>0</v>
      </c>
      <c r="H14" s="167" t="s">
        <v>152</v>
      </c>
      <c r="I14" s="115" t="s">
        <v>47</v>
      </c>
      <c r="J14" s="168">
        <v>1004</v>
      </c>
      <c r="K14" s="169">
        <v>0.25</v>
      </c>
      <c r="L14" s="662" t="s">
        <v>156</v>
      </c>
      <c r="M14" s="663"/>
      <c r="N14" s="169">
        <v>0.2</v>
      </c>
      <c r="O14" s="118" t="s">
        <v>157</v>
      </c>
      <c r="P14" s="119"/>
      <c r="Q14" s="120">
        <f t="shared" si="2"/>
        <v>0</v>
      </c>
      <c r="R14" s="120">
        <f t="shared" si="3"/>
        <v>0</v>
      </c>
      <c r="S14" s="170">
        <v>22</v>
      </c>
      <c r="T14" s="170">
        <v>22</v>
      </c>
      <c r="U14" s="115" t="s">
        <v>152</v>
      </c>
      <c r="V14" s="170"/>
      <c r="W14" s="171" t="s">
        <v>145</v>
      </c>
      <c r="X14" s="172">
        <v>1</v>
      </c>
      <c r="Y14" s="167" t="s">
        <v>152</v>
      </c>
      <c r="Z14" s="123" t="s">
        <v>19</v>
      </c>
      <c r="AA14" s="173">
        <v>1717.39</v>
      </c>
      <c r="AB14" s="174">
        <v>0.25</v>
      </c>
      <c r="AC14" s="664" t="s">
        <v>156</v>
      </c>
      <c r="AD14" s="663"/>
      <c r="AE14" s="174">
        <v>0.2</v>
      </c>
      <c r="AF14" s="118" t="s">
        <v>158</v>
      </c>
      <c r="AG14" s="119"/>
      <c r="AH14" s="126">
        <f t="shared" si="19"/>
        <v>0</v>
      </c>
      <c r="AI14" s="126">
        <f t="shared" si="4"/>
        <v>0</v>
      </c>
      <c r="AJ14" s="175">
        <v>22</v>
      </c>
      <c r="AK14" s="175">
        <v>22</v>
      </c>
      <c r="AL14" s="123" t="s">
        <v>152</v>
      </c>
      <c r="AM14" s="175"/>
      <c r="AN14" s="167" t="s">
        <v>152</v>
      </c>
      <c r="AO14" s="176">
        <v>0</v>
      </c>
      <c r="AP14" s="177" t="s">
        <v>145</v>
      </c>
      <c r="AQ14" s="115" t="s">
        <v>47</v>
      </c>
      <c r="AR14" s="178">
        <v>1741.45</v>
      </c>
      <c r="AS14" s="179">
        <v>0.25</v>
      </c>
      <c r="AT14" s="697" t="s">
        <v>156</v>
      </c>
      <c r="AU14" s="663"/>
      <c r="AV14" s="179">
        <v>0.2</v>
      </c>
      <c r="AW14" s="118" t="s">
        <v>157</v>
      </c>
      <c r="AX14" s="119"/>
      <c r="AY14" s="131">
        <f t="shared" si="5"/>
        <v>0</v>
      </c>
      <c r="AZ14" s="131">
        <f t="shared" si="6"/>
        <v>0</v>
      </c>
      <c r="BA14" s="180">
        <v>22</v>
      </c>
      <c r="BB14" s="180">
        <v>22</v>
      </c>
      <c r="BC14" s="132" t="s">
        <v>152</v>
      </c>
      <c r="BD14" s="180"/>
      <c r="BE14" s="180"/>
      <c r="BF14" s="181">
        <v>2</v>
      </c>
      <c r="BG14" s="167" t="s">
        <v>145</v>
      </c>
      <c r="BH14" s="134" t="s">
        <v>19</v>
      </c>
      <c r="BI14" s="135">
        <v>4598.72</v>
      </c>
      <c r="BJ14" s="182">
        <v>0.25</v>
      </c>
      <c r="BK14" s="712" t="s">
        <v>156</v>
      </c>
      <c r="BL14" s="663"/>
      <c r="BM14" s="182">
        <v>0.2</v>
      </c>
      <c r="BN14" s="137" t="s">
        <v>158</v>
      </c>
      <c r="BO14" s="138"/>
      <c r="BP14" s="139">
        <f t="shared" si="7"/>
        <v>2.1666666666666665</v>
      </c>
      <c r="BQ14" s="139">
        <f t="shared" ref="BQ14:BQ21" si="28">IFERROR(((52+12)/(IF(BG14="S",BF14+(IF(Y14="S",X14,0))+(IF(AS14="S",AR14,0)),0)))/12,0)</f>
        <v>2.6666666666666665</v>
      </c>
      <c r="BR14" s="183">
        <v>22</v>
      </c>
      <c r="BS14" s="183">
        <v>22</v>
      </c>
      <c r="BT14" s="134" t="s">
        <v>145</v>
      </c>
      <c r="BU14" s="183"/>
      <c r="BV14" s="184"/>
      <c r="BW14" s="185">
        <v>2</v>
      </c>
      <c r="BX14" s="167" t="s">
        <v>145</v>
      </c>
      <c r="BY14" s="115" t="s">
        <v>19</v>
      </c>
      <c r="BZ14" s="135">
        <v>4598.72</v>
      </c>
      <c r="CA14" s="186">
        <v>0.25</v>
      </c>
      <c r="CB14" s="714" t="s">
        <v>156</v>
      </c>
      <c r="CC14" s="663"/>
      <c r="CD14" s="186">
        <v>0.2</v>
      </c>
      <c r="CE14" s="118" t="s">
        <v>158</v>
      </c>
      <c r="CF14" s="119"/>
      <c r="CG14" s="143">
        <f t="shared" si="9"/>
        <v>2.1666666666666665</v>
      </c>
      <c r="CH14" s="143">
        <f t="shared" ref="CH14:CH21" si="29">IFERROR(((52+12)/(IF(BX14="S",BW14+(IF(Y14="S",X14,0))+(IF(AS14="S",AR14,0)),0)))/12,0)</f>
        <v>2.6666666666666665</v>
      </c>
      <c r="CI14" s="187">
        <v>22</v>
      </c>
      <c r="CJ14" s="187">
        <v>22</v>
      </c>
      <c r="CK14" s="115" t="s">
        <v>145</v>
      </c>
      <c r="CL14" s="187"/>
      <c r="CM14" s="187"/>
      <c r="CN14" s="181">
        <v>1</v>
      </c>
      <c r="CO14" s="167" t="s">
        <v>145</v>
      </c>
      <c r="CP14" s="134" t="s">
        <v>19</v>
      </c>
      <c r="CQ14" s="188">
        <v>1396.01</v>
      </c>
      <c r="CR14" s="182">
        <v>0.25</v>
      </c>
      <c r="CS14" s="712" t="s">
        <v>156</v>
      </c>
      <c r="CT14" s="663"/>
      <c r="CU14" s="182">
        <v>0.2</v>
      </c>
      <c r="CV14" s="118" t="s">
        <v>158</v>
      </c>
      <c r="CW14" s="119"/>
      <c r="CX14" s="139">
        <f t="shared" si="10"/>
        <v>4.333333333333333</v>
      </c>
      <c r="CY14" s="139">
        <f t="shared" ref="CY14:CY21" si="30">IFERROR(((52+12)/(IF(CO14="S",CN14+(IF(Y14="S",X14,0))+(IF(AS14="S",AR14,0)),0)))/12,0)</f>
        <v>5.333333333333333</v>
      </c>
      <c r="CZ14" s="183">
        <v>22</v>
      </c>
      <c r="DA14" s="183">
        <v>22</v>
      </c>
      <c r="DB14" s="115" t="s">
        <v>145</v>
      </c>
      <c r="DC14" s="183"/>
      <c r="DD14" s="183"/>
      <c r="DE14" s="189">
        <v>1</v>
      </c>
      <c r="DF14" s="167" t="s">
        <v>145</v>
      </c>
      <c r="DG14" s="147" t="s">
        <v>19</v>
      </c>
      <c r="DH14" s="188">
        <v>1396.01</v>
      </c>
      <c r="DI14" s="190">
        <v>0.25</v>
      </c>
      <c r="DJ14" s="706" t="s">
        <v>156</v>
      </c>
      <c r="DK14" s="663"/>
      <c r="DL14" s="190">
        <v>0.2</v>
      </c>
      <c r="DM14" s="118" t="s">
        <v>158</v>
      </c>
      <c r="DN14" s="119"/>
      <c r="DO14" s="149">
        <f t="shared" si="11"/>
        <v>4.333333333333333</v>
      </c>
      <c r="DP14" s="149">
        <f t="shared" ref="DP14:DP21" si="31">IFERROR(((52+12)/(IF(DF14="S",DE14+(IF(Y14="S",X14,0))+(IF(AS14="S",AR14,0)),0)))/12,0)</f>
        <v>5.333333333333333</v>
      </c>
      <c r="DQ14" s="191">
        <v>22</v>
      </c>
      <c r="DR14" s="191">
        <v>22</v>
      </c>
      <c r="DS14" s="115" t="s">
        <v>145</v>
      </c>
      <c r="DT14" s="191"/>
      <c r="DU14" s="191"/>
      <c r="DV14" s="192">
        <v>1</v>
      </c>
      <c r="DW14" s="167" t="s">
        <v>152</v>
      </c>
      <c r="DX14" s="151" t="s">
        <v>53</v>
      </c>
      <c r="DY14" s="152">
        <v>4612.24</v>
      </c>
      <c r="DZ14" s="193">
        <v>0.25</v>
      </c>
      <c r="EA14" s="732" t="s">
        <v>156</v>
      </c>
      <c r="EB14" s="663"/>
      <c r="EC14" s="193">
        <v>0.2</v>
      </c>
      <c r="ED14" s="118" t="s">
        <v>158</v>
      </c>
      <c r="EE14" s="119"/>
      <c r="EF14" s="154">
        <f t="shared" si="12"/>
        <v>0</v>
      </c>
      <c r="EG14" s="154">
        <f t="shared" ref="EG14:EG21" si="32">IFERROR(((52+12)/(IF(DW14="S",DV14+(IF(Y14="S",X14,0))+(IF(AS14="S",AR14,0)),0)))/12,0)</f>
        <v>0</v>
      </c>
      <c r="EH14" s="194">
        <v>22</v>
      </c>
      <c r="EI14" s="194">
        <v>22</v>
      </c>
      <c r="EJ14" s="115" t="s">
        <v>145</v>
      </c>
      <c r="EK14" s="194"/>
      <c r="EL14" s="194"/>
      <c r="EM14" s="195">
        <v>0</v>
      </c>
      <c r="EN14" s="167" t="s">
        <v>152</v>
      </c>
      <c r="EO14" s="151" t="s">
        <v>53</v>
      </c>
      <c r="EP14" s="152">
        <v>4612.24</v>
      </c>
      <c r="EQ14" s="169">
        <v>0.25</v>
      </c>
      <c r="ER14" s="662" t="s">
        <v>156</v>
      </c>
      <c r="ES14" s="663"/>
      <c r="ET14" s="169">
        <v>0.2</v>
      </c>
      <c r="EU14" s="118" t="s">
        <v>158</v>
      </c>
      <c r="EV14" s="119"/>
      <c r="EW14" s="120">
        <f t="shared" si="13"/>
        <v>0</v>
      </c>
      <c r="EX14" s="120">
        <f t="shared" ref="EX14:EX21" si="33">IFERROR(((52+12)/(IF(EN14="S",EM14+(IF(Y14="S",X14,0))+(IF(AS14="S",AR14,0)),0)))/12,0)</f>
        <v>0</v>
      </c>
      <c r="EY14" s="170">
        <v>22</v>
      </c>
      <c r="EZ14" s="170">
        <v>22</v>
      </c>
      <c r="FA14" s="115" t="s">
        <v>145</v>
      </c>
      <c r="FB14" s="170"/>
      <c r="FC14" s="170"/>
      <c r="FD14" s="196">
        <v>0</v>
      </c>
      <c r="FE14" s="167" t="s">
        <v>152</v>
      </c>
      <c r="FF14" s="151" t="s">
        <v>47</v>
      </c>
      <c r="FG14" s="197">
        <v>1741.45</v>
      </c>
      <c r="FH14" s="198">
        <v>0.25</v>
      </c>
      <c r="FI14" s="662" t="s">
        <v>156</v>
      </c>
      <c r="FJ14" s="663"/>
      <c r="FK14" s="198">
        <v>0.2</v>
      </c>
      <c r="FL14" s="118" t="s">
        <v>157</v>
      </c>
      <c r="FM14" s="119"/>
      <c r="FN14" s="159">
        <f t="shared" si="14"/>
        <v>0</v>
      </c>
      <c r="FO14" s="159">
        <f t="shared" ref="FO14:FO21" si="34">IFERROR(((52+12)/(IF(FE14="S",FD14+(IF(Y14="S",X14,0))+(IF(AS14="S",AR14,0)),0)))/12,0)</f>
        <v>0</v>
      </c>
      <c r="FP14" s="199">
        <v>9</v>
      </c>
      <c r="FQ14" s="199"/>
      <c r="FR14" s="115" t="s">
        <v>145</v>
      </c>
      <c r="FS14" s="199"/>
      <c r="FT14" s="199"/>
      <c r="FU14" s="176">
        <v>0</v>
      </c>
      <c r="FV14" s="167" t="s">
        <v>152</v>
      </c>
      <c r="FW14" s="147" t="s">
        <v>19</v>
      </c>
      <c r="FX14" s="178">
        <v>0</v>
      </c>
      <c r="FY14" s="179">
        <v>0.25</v>
      </c>
      <c r="FZ14" s="722" t="s">
        <v>147</v>
      </c>
      <c r="GA14" s="723"/>
      <c r="GB14" s="179">
        <v>0.2</v>
      </c>
      <c r="GC14" s="118" t="s">
        <v>161</v>
      </c>
      <c r="GD14" s="119"/>
      <c r="GE14" s="131">
        <f t="shared" si="15"/>
        <v>0</v>
      </c>
      <c r="GF14" s="131">
        <f t="shared" ref="GF14:GF21" si="35">IFERROR(((52+12)/(IF(FV14="S",FU14+(IF(Y14="S",X14,0))+(IF(AS14="S",AR14,0)),0)))/12,0)</f>
        <v>0</v>
      </c>
      <c r="GG14" s="180">
        <v>10</v>
      </c>
      <c r="GH14" s="180"/>
      <c r="GI14" s="115" t="s">
        <v>145</v>
      </c>
      <c r="GJ14" s="180"/>
      <c r="GK14" s="180"/>
      <c r="GL14" s="172">
        <v>0</v>
      </c>
      <c r="GM14" s="167" t="s">
        <v>152</v>
      </c>
      <c r="GN14" s="123" t="s">
        <v>19</v>
      </c>
      <c r="GO14" s="200">
        <v>0</v>
      </c>
      <c r="GP14" s="174">
        <v>0.25</v>
      </c>
      <c r="GQ14" s="726" t="s">
        <v>147</v>
      </c>
      <c r="GR14" s="723"/>
      <c r="GS14" s="174">
        <v>0.2</v>
      </c>
      <c r="GT14" s="118" t="s">
        <v>161</v>
      </c>
      <c r="GU14" s="119"/>
      <c r="GV14" s="126">
        <f t="shared" si="27"/>
        <v>0</v>
      </c>
      <c r="GW14" s="126">
        <f t="shared" ref="GW14:GW21" si="36">IFERROR(((52+12)/(IF(GM14="S",GL14+(IF(Y14="S",X14,0))+(IF(AS14="S",AR14,0)),0)))/12,0)</f>
        <v>0</v>
      </c>
      <c r="GX14" s="175">
        <v>11</v>
      </c>
      <c r="GY14" s="175"/>
      <c r="GZ14" s="115" t="s">
        <v>145</v>
      </c>
      <c r="HA14" s="175"/>
      <c r="HB14" s="175"/>
      <c r="HN14" s="162">
        <f t="shared" si="17"/>
        <v>8</v>
      </c>
    </row>
    <row r="15" spans="1:222" ht="22.5" customHeight="1">
      <c r="A15" s="1"/>
      <c r="B15" s="163">
        <v>158127</v>
      </c>
      <c r="C15" s="163" t="s">
        <v>165</v>
      </c>
      <c r="D15" s="164" t="s">
        <v>46</v>
      </c>
      <c r="E15" s="165">
        <v>4.5</v>
      </c>
      <c r="F15" s="166">
        <v>4</v>
      </c>
      <c r="G15" s="167">
        <v>0</v>
      </c>
      <c r="H15" s="167" t="s">
        <v>152</v>
      </c>
      <c r="I15" s="115" t="s">
        <v>47</v>
      </c>
      <c r="J15" s="168">
        <v>1005</v>
      </c>
      <c r="K15" s="169">
        <v>0.25</v>
      </c>
      <c r="L15" s="662" t="s">
        <v>156</v>
      </c>
      <c r="M15" s="663"/>
      <c r="N15" s="169">
        <v>0.2</v>
      </c>
      <c r="O15" s="118" t="s">
        <v>157</v>
      </c>
      <c r="P15" s="119"/>
      <c r="Q15" s="120">
        <f t="shared" si="2"/>
        <v>0</v>
      </c>
      <c r="R15" s="120">
        <f t="shared" si="3"/>
        <v>0</v>
      </c>
      <c r="S15" s="170">
        <v>22</v>
      </c>
      <c r="T15" s="170">
        <v>22</v>
      </c>
      <c r="U15" s="115" t="s">
        <v>152</v>
      </c>
      <c r="V15" s="170"/>
      <c r="W15" s="171" t="s">
        <v>145</v>
      </c>
      <c r="X15" s="172">
        <v>1</v>
      </c>
      <c r="Y15" s="167" t="s">
        <v>152</v>
      </c>
      <c r="Z15" s="123" t="s">
        <v>19</v>
      </c>
      <c r="AA15" s="173">
        <v>1717.39</v>
      </c>
      <c r="AB15" s="174">
        <v>0.25</v>
      </c>
      <c r="AC15" s="664" t="s">
        <v>156</v>
      </c>
      <c r="AD15" s="663"/>
      <c r="AE15" s="174">
        <v>0.2</v>
      </c>
      <c r="AF15" s="118" t="s">
        <v>158</v>
      </c>
      <c r="AG15" s="119"/>
      <c r="AH15" s="126">
        <f t="shared" si="19"/>
        <v>0</v>
      </c>
      <c r="AI15" s="126">
        <f t="shared" si="4"/>
        <v>0</v>
      </c>
      <c r="AJ15" s="175">
        <v>22</v>
      </c>
      <c r="AK15" s="175">
        <v>22</v>
      </c>
      <c r="AL15" s="123" t="s">
        <v>152</v>
      </c>
      <c r="AM15" s="175"/>
      <c r="AN15" s="167" t="s">
        <v>152</v>
      </c>
      <c r="AO15" s="176">
        <v>0</v>
      </c>
      <c r="AP15" s="177" t="s">
        <v>145</v>
      </c>
      <c r="AQ15" s="115" t="s">
        <v>47</v>
      </c>
      <c r="AR15" s="178">
        <v>1741.45</v>
      </c>
      <c r="AS15" s="179">
        <v>0.25</v>
      </c>
      <c r="AT15" s="697" t="s">
        <v>156</v>
      </c>
      <c r="AU15" s="663"/>
      <c r="AV15" s="179">
        <v>0.2</v>
      </c>
      <c r="AW15" s="118" t="s">
        <v>157</v>
      </c>
      <c r="AX15" s="119"/>
      <c r="AY15" s="131">
        <f t="shared" si="5"/>
        <v>0</v>
      </c>
      <c r="AZ15" s="131">
        <f t="shared" si="6"/>
        <v>0</v>
      </c>
      <c r="BA15" s="180">
        <v>22</v>
      </c>
      <c r="BB15" s="180">
        <v>22</v>
      </c>
      <c r="BC15" s="132" t="s">
        <v>152</v>
      </c>
      <c r="BD15" s="180"/>
      <c r="BE15" s="180"/>
      <c r="BF15" s="181">
        <v>0</v>
      </c>
      <c r="BG15" s="167" t="s">
        <v>145</v>
      </c>
      <c r="BH15" s="134" t="s">
        <v>19</v>
      </c>
      <c r="BI15" s="135">
        <v>4598.72</v>
      </c>
      <c r="BJ15" s="182">
        <v>0.25</v>
      </c>
      <c r="BK15" s="712" t="s">
        <v>156</v>
      </c>
      <c r="BL15" s="663"/>
      <c r="BM15" s="182">
        <v>0.2</v>
      </c>
      <c r="BN15" s="137" t="s">
        <v>158</v>
      </c>
      <c r="BO15" s="138"/>
      <c r="BP15" s="139">
        <f t="shared" si="7"/>
        <v>0</v>
      </c>
      <c r="BQ15" s="139">
        <f t="shared" si="28"/>
        <v>0</v>
      </c>
      <c r="BR15" s="183">
        <v>22</v>
      </c>
      <c r="BS15" s="183">
        <v>22</v>
      </c>
      <c r="BT15" s="134" t="s">
        <v>145</v>
      </c>
      <c r="BU15" s="183"/>
      <c r="BV15" s="184"/>
      <c r="BW15" s="185">
        <v>2</v>
      </c>
      <c r="BX15" s="167" t="s">
        <v>145</v>
      </c>
      <c r="BY15" s="115" t="s">
        <v>19</v>
      </c>
      <c r="BZ15" s="135">
        <v>4598.72</v>
      </c>
      <c r="CA15" s="186">
        <v>0.25</v>
      </c>
      <c r="CB15" s="714" t="s">
        <v>156</v>
      </c>
      <c r="CC15" s="663"/>
      <c r="CD15" s="186">
        <v>0.2</v>
      </c>
      <c r="CE15" s="118" t="s">
        <v>158</v>
      </c>
      <c r="CF15" s="119"/>
      <c r="CG15" s="143">
        <f t="shared" si="9"/>
        <v>2.1666666666666665</v>
      </c>
      <c r="CH15" s="143">
        <f t="shared" si="29"/>
        <v>2.6666666666666665</v>
      </c>
      <c r="CI15" s="187">
        <v>22</v>
      </c>
      <c r="CJ15" s="187">
        <v>22</v>
      </c>
      <c r="CK15" s="115" t="s">
        <v>145</v>
      </c>
      <c r="CL15" s="187"/>
      <c r="CM15" s="187"/>
      <c r="CN15" s="181">
        <v>0</v>
      </c>
      <c r="CO15" s="167" t="s">
        <v>145</v>
      </c>
      <c r="CP15" s="134" t="s">
        <v>19</v>
      </c>
      <c r="CQ15" s="188">
        <v>1396.01</v>
      </c>
      <c r="CR15" s="182">
        <v>0.25</v>
      </c>
      <c r="CS15" s="712" t="s">
        <v>156</v>
      </c>
      <c r="CT15" s="663"/>
      <c r="CU15" s="182">
        <v>0.2</v>
      </c>
      <c r="CV15" s="118" t="s">
        <v>158</v>
      </c>
      <c r="CW15" s="119"/>
      <c r="CX15" s="139">
        <f t="shared" si="10"/>
        <v>0</v>
      </c>
      <c r="CY15" s="139">
        <f t="shared" si="30"/>
        <v>0</v>
      </c>
      <c r="CZ15" s="183">
        <v>22</v>
      </c>
      <c r="DA15" s="183">
        <v>22</v>
      </c>
      <c r="DB15" s="115" t="s">
        <v>145</v>
      </c>
      <c r="DC15" s="183"/>
      <c r="DD15" s="183"/>
      <c r="DE15" s="189">
        <v>0</v>
      </c>
      <c r="DF15" s="167" t="s">
        <v>145</v>
      </c>
      <c r="DG15" s="147" t="s">
        <v>19</v>
      </c>
      <c r="DH15" s="188">
        <v>1396.01</v>
      </c>
      <c r="DI15" s="190">
        <v>0.25</v>
      </c>
      <c r="DJ15" s="706" t="s">
        <v>156</v>
      </c>
      <c r="DK15" s="663"/>
      <c r="DL15" s="190">
        <v>0.2</v>
      </c>
      <c r="DM15" s="118" t="s">
        <v>158</v>
      </c>
      <c r="DN15" s="119"/>
      <c r="DO15" s="149">
        <f t="shared" si="11"/>
        <v>0</v>
      </c>
      <c r="DP15" s="149">
        <f t="shared" si="31"/>
        <v>0</v>
      </c>
      <c r="DQ15" s="191">
        <v>22</v>
      </c>
      <c r="DR15" s="191">
        <v>22</v>
      </c>
      <c r="DS15" s="115" t="s">
        <v>145</v>
      </c>
      <c r="DT15" s="191"/>
      <c r="DU15" s="191"/>
      <c r="DV15" s="192">
        <v>0</v>
      </c>
      <c r="DW15" s="167" t="s">
        <v>152</v>
      </c>
      <c r="DX15" s="151" t="s">
        <v>53</v>
      </c>
      <c r="DY15" s="152">
        <v>4612.24</v>
      </c>
      <c r="DZ15" s="193">
        <v>0.25</v>
      </c>
      <c r="EA15" s="732" t="s">
        <v>156</v>
      </c>
      <c r="EB15" s="663"/>
      <c r="EC15" s="193">
        <v>0.2</v>
      </c>
      <c r="ED15" s="118" t="s">
        <v>158</v>
      </c>
      <c r="EE15" s="119"/>
      <c r="EF15" s="154">
        <f t="shared" si="12"/>
        <v>0</v>
      </c>
      <c r="EG15" s="154">
        <f t="shared" si="32"/>
        <v>0</v>
      </c>
      <c r="EH15" s="194">
        <v>22</v>
      </c>
      <c r="EI15" s="194">
        <v>22</v>
      </c>
      <c r="EJ15" s="115" t="s">
        <v>145</v>
      </c>
      <c r="EK15" s="194"/>
      <c r="EL15" s="194"/>
      <c r="EM15" s="195">
        <v>0</v>
      </c>
      <c r="EN15" s="167" t="s">
        <v>152</v>
      </c>
      <c r="EO15" s="151" t="s">
        <v>53</v>
      </c>
      <c r="EP15" s="152">
        <v>4612.24</v>
      </c>
      <c r="EQ15" s="169">
        <v>0.25</v>
      </c>
      <c r="ER15" s="662" t="s">
        <v>156</v>
      </c>
      <c r="ES15" s="663"/>
      <c r="ET15" s="169">
        <v>0.2</v>
      </c>
      <c r="EU15" s="118" t="s">
        <v>158</v>
      </c>
      <c r="EV15" s="119"/>
      <c r="EW15" s="120">
        <f t="shared" si="13"/>
        <v>0</v>
      </c>
      <c r="EX15" s="120">
        <f t="shared" si="33"/>
        <v>0</v>
      </c>
      <c r="EY15" s="170">
        <v>22</v>
      </c>
      <c r="EZ15" s="170">
        <v>22</v>
      </c>
      <c r="FA15" s="115" t="s">
        <v>145</v>
      </c>
      <c r="FB15" s="170"/>
      <c r="FC15" s="170"/>
      <c r="FD15" s="196">
        <v>0</v>
      </c>
      <c r="FE15" s="167" t="s">
        <v>152</v>
      </c>
      <c r="FF15" s="151" t="s">
        <v>47</v>
      </c>
      <c r="FG15" s="197">
        <v>1741.45</v>
      </c>
      <c r="FH15" s="198">
        <v>0.25</v>
      </c>
      <c r="FI15" s="662" t="s">
        <v>156</v>
      </c>
      <c r="FJ15" s="663"/>
      <c r="FK15" s="198">
        <v>0.2</v>
      </c>
      <c r="FL15" s="118" t="s">
        <v>157</v>
      </c>
      <c r="FM15" s="119"/>
      <c r="FN15" s="159">
        <f t="shared" si="14"/>
        <v>0</v>
      </c>
      <c r="FO15" s="159">
        <f t="shared" si="34"/>
        <v>0</v>
      </c>
      <c r="FP15" s="199">
        <v>9</v>
      </c>
      <c r="FQ15" s="199"/>
      <c r="FR15" s="115" t="s">
        <v>145</v>
      </c>
      <c r="FS15" s="199"/>
      <c r="FT15" s="199"/>
      <c r="FU15" s="176">
        <v>0</v>
      </c>
      <c r="FV15" s="167" t="s">
        <v>152</v>
      </c>
      <c r="FW15" s="147" t="s">
        <v>19</v>
      </c>
      <c r="FX15" s="178">
        <v>0</v>
      </c>
      <c r="FY15" s="179">
        <v>0.25</v>
      </c>
      <c r="FZ15" s="722" t="s">
        <v>148</v>
      </c>
      <c r="GA15" s="723"/>
      <c r="GB15" s="179">
        <v>0.2</v>
      </c>
      <c r="GC15" s="118" t="s">
        <v>157</v>
      </c>
      <c r="GD15" s="119"/>
      <c r="GE15" s="131">
        <f t="shared" si="15"/>
        <v>0</v>
      </c>
      <c r="GF15" s="131">
        <f t="shared" si="35"/>
        <v>0</v>
      </c>
      <c r="GG15" s="180">
        <v>10</v>
      </c>
      <c r="GH15" s="180"/>
      <c r="GI15" s="115" t="s">
        <v>145</v>
      </c>
      <c r="GJ15" s="180"/>
      <c r="GK15" s="180"/>
      <c r="GL15" s="172">
        <v>0</v>
      </c>
      <c r="GM15" s="167" t="s">
        <v>152</v>
      </c>
      <c r="GN15" s="123" t="s">
        <v>19</v>
      </c>
      <c r="GO15" s="200">
        <v>0</v>
      </c>
      <c r="GP15" s="174">
        <v>0.25</v>
      </c>
      <c r="GQ15" s="726" t="s">
        <v>148</v>
      </c>
      <c r="GR15" s="723"/>
      <c r="GS15" s="174">
        <v>0.2</v>
      </c>
      <c r="GT15" s="118" t="s">
        <v>157</v>
      </c>
      <c r="GU15" s="119"/>
      <c r="GV15" s="126">
        <f t="shared" si="27"/>
        <v>0</v>
      </c>
      <c r="GW15" s="126">
        <f t="shared" si="36"/>
        <v>0</v>
      </c>
      <c r="GX15" s="175">
        <v>11</v>
      </c>
      <c r="GY15" s="175"/>
      <c r="GZ15" s="115" t="s">
        <v>145</v>
      </c>
      <c r="HA15" s="175"/>
      <c r="HB15" s="175"/>
      <c r="HN15" s="162">
        <f t="shared" si="17"/>
        <v>3</v>
      </c>
    </row>
    <row r="16" spans="1:222" ht="22.5" customHeight="1">
      <c r="A16" s="1"/>
      <c r="B16" s="163">
        <v>158504</v>
      </c>
      <c r="C16" s="163" t="s">
        <v>166</v>
      </c>
      <c r="D16" s="164" t="s">
        <v>52</v>
      </c>
      <c r="E16" s="165">
        <v>4.75</v>
      </c>
      <c r="F16" s="166">
        <v>3</v>
      </c>
      <c r="G16" s="167">
        <v>0</v>
      </c>
      <c r="H16" s="167" t="s">
        <v>152</v>
      </c>
      <c r="I16" s="115" t="s">
        <v>47</v>
      </c>
      <c r="J16" s="168">
        <v>1006</v>
      </c>
      <c r="K16" s="169">
        <v>0.25</v>
      </c>
      <c r="L16" s="662" t="s">
        <v>156</v>
      </c>
      <c r="M16" s="663"/>
      <c r="N16" s="169">
        <v>0.2</v>
      </c>
      <c r="O16" s="118" t="s">
        <v>157</v>
      </c>
      <c r="P16" s="119"/>
      <c r="Q16" s="120">
        <f t="shared" si="2"/>
        <v>0</v>
      </c>
      <c r="R16" s="120">
        <f t="shared" si="3"/>
        <v>0</v>
      </c>
      <c r="S16" s="170">
        <v>22</v>
      </c>
      <c r="T16" s="170">
        <v>22</v>
      </c>
      <c r="U16" s="115" t="s">
        <v>152</v>
      </c>
      <c r="V16" s="170"/>
      <c r="W16" s="171" t="s">
        <v>145</v>
      </c>
      <c r="X16" s="172">
        <v>1</v>
      </c>
      <c r="Y16" s="167" t="s">
        <v>152</v>
      </c>
      <c r="Z16" s="123" t="s">
        <v>19</v>
      </c>
      <c r="AA16" s="173">
        <v>1717.39</v>
      </c>
      <c r="AB16" s="174">
        <v>0.25</v>
      </c>
      <c r="AC16" s="664" t="s">
        <v>156</v>
      </c>
      <c r="AD16" s="663"/>
      <c r="AE16" s="174">
        <v>0.2</v>
      </c>
      <c r="AF16" s="118" t="s">
        <v>158</v>
      </c>
      <c r="AG16" s="119"/>
      <c r="AH16" s="126">
        <f t="shared" si="19"/>
        <v>0</v>
      </c>
      <c r="AI16" s="126">
        <f t="shared" si="4"/>
        <v>0</v>
      </c>
      <c r="AJ16" s="175">
        <v>22</v>
      </c>
      <c r="AK16" s="175">
        <v>22</v>
      </c>
      <c r="AL16" s="123" t="s">
        <v>152</v>
      </c>
      <c r="AM16" s="175"/>
      <c r="AN16" s="167" t="s">
        <v>152</v>
      </c>
      <c r="AO16" s="176">
        <v>0</v>
      </c>
      <c r="AP16" s="177" t="s">
        <v>145</v>
      </c>
      <c r="AQ16" s="115" t="s">
        <v>47</v>
      </c>
      <c r="AR16" s="178">
        <v>1741.45</v>
      </c>
      <c r="AS16" s="179">
        <v>0.25</v>
      </c>
      <c r="AT16" s="697" t="s">
        <v>156</v>
      </c>
      <c r="AU16" s="663"/>
      <c r="AV16" s="179">
        <v>0.2</v>
      </c>
      <c r="AW16" s="118" t="s">
        <v>157</v>
      </c>
      <c r="AX16" s="119"/>
      <c r="AY16" s="131">
        <f t="shared" si="5"/>
        <v>0</v>
      </c>
      <c r="AZ16" s="131">
        <f t="shared" si="6"/>
        <v>0</v>
      </c>
      <c r="BA16" s="180">
        <v>22</v>
      </c>
      <c r="BB16" s="180">
        <v>22</v>
      </c>
      <c r="BC16" s="132" t="s">
        <v>152</v>
      </c>
      <c r="BD16" s="180"/>
      <c r="BE16" s="180"/>
      <c r="BF16" s="181">
        <v>2</v>
      </c>
      <c r="BG16" s="167" t="s">
        <v>145</v>
      </c>
      <c r="BH16" s="134" t="s">
        <v>19</v>
      </c>
      <c r="BI16" s="135">
        <v>4598.72</v>
      </c>
      <c r="BJ16" s="182">
        <v>0.25</v>
      </c>
      <c r="BK16" s="712" t="s">
        <v>156</v>
      </c>
      <c r="BL16" s="663"/>
      <c r="BM16" s="182">
        <v>0.2</v>
      </c>
      <c r="BN16" s="137" t="s">
        <v>158</v>
      </c>
      <c r="BO16" s="138"/>
      <c r="BP16" s="139">
        <f t="shared" si="7"/>
        <v>2.1666666666666665</v>
      </c>
      <c r="BQ16" s="139">
        <f t="shared" si="28"/>
        <v>2.6666666666666665</v>
      </c>
      <c r="BR16" s="183">
        <v>22</v>
      </c>
      <c r="BS16" s="183">
        <v>22</v>
      </c>
      <c r="BT16" s="134" t="s">
        <v>145</v>
      </c>
      <c r="BU16" s="183"/>
      <c r="BV16" s="184"/>
      <c r="BW16" s="185">
        <v>1</v>
      </c>
      <c r="BX16" s="167" t="s">
        <v>145</v>
      </c>
      <c r="BY16" s="115" t="s">
        <v>19</v>
      </c>
      <c r="BZ16" s="135">
        <v>4598.72</v>
      </c>
      <c r="CA16" s="186">
        <v>0.25</v>
      </c>
      <c r="CB16" s="714" t="s">
        <v>156</v>
      </c>
      <c r="CC16" s="663"/>
      <c r="CD16" s="186">
        <v>0.2</v>
      </c>
      <c r="CE16" s="118" t="s">
        <v>158</v>
      </c>
      <c r="CF16" s="119"/>
      <c r="CG16" s="143">
        <f t="shared" si="9"/>
        <v>4.333333333333333</v>
      </c>
      <c r="CH16" s="143">
        <f t="shared" si="29"/>
        <v>5.333333333333333</v>
      </c>
      <c r="CI16" s="187">
        <v>22</v>
      </c>
      <c r="CJ16" s="187">
        <v>22</v>
      </c>
      <c r="CK16" s="115" t="s">
        <v>145</v>
      </c>
      <c r="CL16" s="187"/>
      <c r="CM16" s="187"/>
      <c r="CN16" s="181">
        <v>1</v>
      </c>
      <c r="CO16" s="167" t="s">
        <v>145</v>
      </c>
      <c r="CP16" s="134" t="s">
        <v>19</v>
      </c>
      <c r="CQ16" s="188">
        <v>1396.01</v>
      </c>
      <c r="CR16" s="182">
        <v>0.25</v>
      </c>
      <c r="CS16" s="712" t="s">
        <v>156</v>
      </c>
      <c r="CT16" s="663"/>
      <c r="CU16" s="182">
        <v>0.2</v>
      </c>
      <c r="CV16" s="118" t="s">
        <v>158</v>
      </c>
      <c r="CW16" s="119"/>
      <c r="CX16" s="139">
        <f t="shared" si="10"/>
        <v>4.333333333333333</v>
      </c>
      <c r="CY16" s="139">
        <f t="shared" si="30"/>
        <v>5.333333333333333</v>
      </c>
      <c r="CZ16" s="183">
        <v>22</v>
      </c>
      <c r="DA16" s="183">
        <v>22</v>
      </c>
      <c r="DB16" s="115" t="s">
        <v>145</v>
      </c>
      <c r="DC16" s="183"/>
      <c r="DD16" s="183"/>
      <c r="DE16" s="189">
        <v>1</v>
      </c>
      <c r="DF16" s="167" t="s">
        <v>145</v>
      </c>
      <c r="DG16" s="147" t="s">
        <v>19</v>
      </c>
      <c r="DH16" s="188">
        <v>1396.01</v>
      </c>
      <c r="DI16" s="190">
        <v>0.25</v>
      </c>
      <c r="DJ16" s="706" t="s">
        <v>156</v>
      </c>
      <c r="DK16" s="663"/>
      <c r="DL16" s="190">
        <v>0.2</v>
      </c>
      <c r="DM16" s="118" t="s">
        <v>158</v>
      </c>
      <c r="DN16" s="119"/>
      <c r="DO16" s="149">
        <f t="shared" si="11"/>
        <v>4.333333333333333</v>
      </c>
      <c r="DP16" s="149">
        <f t="shared" si="31"/>
        <v>5.333333333333333</v>
      </c>
      <c r="DQ16" s="191">
        <v>22</v>
      </c>
      <c r="DR16" s="191">
        <v>22</v>
      </c>
      <c r="DS16" s="115" t="s">
        <v>145</v>
      </c>
      <c r="DT16" s="191"/>
      <c r="DU16" s="191"/>
      <c r="DV16" s="192">
        <v>0</v>
      </c>
      <c r="DW16" s="167" t="s">
        <v>152</v>
      </c>
      <c r="DX16" s="151" t="s">
        <v>53</v>
      </c>
      <c r="DY16" s="152">
        <v>4612.24</v>
      </c>
      <c r="DZ16" s="193">
        <v>0.25</v>
      </c>
      <c r="EA16" s="732" t="s">
        <v>156</v>
      </c>
      <c r="EB16" s="663"/>
      <c r="EC16" s="193">
        <v>0.2</v>
      </c>
      <c r="ED16" s="118" t="s">
        <v>158</v>
      </c>
      <c r="EE16" s="119"/>
      <c r="EF16" s="154">
        <f t="shared" si="12"/>
        <v>0</v>
      </c>
      <c r="EG16" s="154">
        <f t="shared" si="32"/>
        <v>0</v>
      </c>
      <c r="EH16" s="194">
        <v>22</v>
      </c>
      <c r="EI16" s="194">
        <v>22</v>
      </c>
      <c r="EJ16" s="115" t="s">
        <v>145</v>
      </c>
      <c r="EK16" s="194"/>
      <c r="EL16" s="194"/>
      <c r="EM16" s="195">
        <v>0</v>
      </c>
      <c r="EN16" s="167" t="s">
        <v>152</v>
      </c>
      <c r="EO16" s="151" t="s">
        <v>53</v>
      </c>
      <c r="EP16" s="152">
        <v>4612.24</v>
      </c>
      <c r="EQ16" s="169">
        <v>0.25</v>
      </c>
      <c r="ER16" s="662" t="s">
        <v>156</v>
      </c>
      <c r="ES16" s="663"/>
      <c r="ET16" s="169">
        <v>0.2</v>
      </c>
      <c r="EU16" s="118" t="s">
        <v>158</v>
      </c>
      <c r="EV16" s="119"/>
      <c r="EW16" s="120">
        <f t="shared" si="13"/>
        <v>0</v>
      </c>
      <c r="EX16" s="120">
        <f t="shared" si="33"/>
        <v>0</v>
      </c>
      <c r="EY16" s="170">
        <v>22</v>
      </c>
      <c r="EZ16" s="170">
        <v>22</v>
      </c>
      <c r="FA16" s="115" t="s">
        <v>145</v>
      </c>
      <c r="FB16" s="170"/>
      <c r="FC16" s="170"/>
      <c r="FD16" s="196">
        <v>0</v>
      </c>
      <c r="FE16" s="167" t="s">
        <v>152</v>
      </c>
      <c r="FF16" s="151" t="s">
        <v>47</v>
      </c>
      <c r="FG16" s="197">
        <v>1741.45</v>
      </c>
      <c r="FH16" s="198">
        <v>0.25</v>
      </c>
      <c r="FI16" s="662" t="s">
        <v>156</v>
      </c>
      <c r="FJ16" s="663"/>
      <c r="FK16" s="198">
        <v>0.2</v>
      </c>
      <c r="FL16" s="118" t="s">
        <v>157</v>
      </c>
      <c r="FM16" s="119"/>
      <c r="FN16" s="159">
        <f t="shared" si="14"/>
        <v>0</v>
      </c>
      <c r="FO16" s="159">
        <f t="shared" si="34"/>
        <v>0</v>
      </c>
      <c r="FP16" s="199">
        <v>9</v>
      </c>
      <c r="FQ16" s="199"/>
      <c r="FR16" s="115" t="s">
        <v>145</v>
      </c>
      <c r="FS16" s="199"/>
      <c r="FT16" s="199"/>
      <c r="FU16" s="176">
        <v>0</v>
      </c>
      <c r="FV16" s="167" t="s">
        <v>152</v>
      </c>
      <c r="FW16" s="147" t="s">
        <v>19</v>
      </c>
      <c r="FX16" s="178">
        <v>0</v>
      </c>
      <c r="FY16" s="179">
        <v>0.25</v>
      </c>
      <c r="FZ16" s="722" t="s">
        <v>147</v>
      </c>
      <c r="GA16" s="723"/>
      <c r="GB16" s="179">
        <v>0.2</v>
      </c>
      <c r="GC16" s="118" t="s">
        <v>157</v>
      </c>
      <c r="GD16" s="119"/>
      <c r="GE16" s="131">
        <f t="shared" si="15"/>
        <v>0</v>
      </c>
      <c r="GF16" s="131">
        <f t="shared" si="35"/>
        <v>0</v>
      </c>
      <c r="GG16" s="180">
        <v>10</v>
      </c>
      <c r="GH16" s="180"/>
      <c r="GI16" s="115" t="s">
        <v>145</v>
      </c>
      <c r="GJ16" s="180"/>
      <c r="GK16" s="180"/>
      <c r="GL16" s="172">
        <v>0</v>
      </c>
      <c r="GM16" s="167" t="s">
        <v>152</v>
      </c>
      <c r="GN16" s="123" t="s">
        <v>19</v>
      </c>
      <c r="GO16" s="200">
        <v>0</v>
      </c>
      <c r="GP16" s="174">
        <v>0.25</v>
      </c>
      <c r="GQ16" s="726" t="s">
        <v>147</v>
      </c>
      <c r="GR16" s="723"/>
      <c r="GS16" s="174">
        <v>0.2</v>
      </c>
      <c r="GT16" s="118" t="s">
        <v>157</v>
      </c>
      <c r="GU16" s="119"/>
      <c r="GV16" s="126">
        <f t="shared" si="27"/>
        <v>0</v>
      </c>
      <c r="GW16" s="126">
        <f t="shared" si="36"/>
        <v>0</v>
      </c>
      <c r="GX16" s="175">
        <v>11</v>
      </c>
      <c r="GY16" s="175"/>
      <c r="GZ16" s="115" t="s">
        <v>145</v>
      </c>
      <c r="HA16" s="175"/>
      <c r="HB16" s="175"/>
      <c r="HN16" s="162">
        <f t="shared" si="17"/>
        <v>6</v>
      </c>
    </row>
    <row r="17" spans="1:222" ht="22.5" customHeight="1">
      <c r="A17" s="1"/>
      <c r="B17" s="163">
        <v>155081</v>
      </c>
      <c r="C17" s="163" t="s">
        <v>167</v>
      </c>
      <c r="D17" s="164" t="s">
        <v>58</v>
      </c>
      <c r="E17" s="165">
        <v>4.5</v>
      </c>
      <c r="F17" s="166">
        <v>3</v>
      </c>
      <c r="G17" s="167">
        <v>0</v>
      </c>
      <c r="H17" s="167" t="s">
        <v>152</v>
      </c>
      <c r="I17" s="115" t="s">
        <v>47</v>
      </c>
      <c r="J17" s="168">
        <f t="shared" ref="J17:J20" si="37">J16+1</f>
        <v>1007</v>
      </c>
      <c r="K17" s="169">
        <v>0.25</v>
      </c>
      <c r="L17" s="662" t="s">
        <v>156</v>
      </c>
      <c r="M17" s="663"/>
      <c r="N17" s="169">
        <v>0.2</v>
      </c>
      <c r="O17" s="118" t="s">
        <v>157</v>
      </c>
      <c r="P17" s="119"/>
      <c r="Q17" s="120">
        <f t="shared" si="2"/>
        <v>0</v>
      </c>
      <c r="R17" s="120">
        <f t="shared" si="3"/>
        <v>0</v>
      </c>
      <c r="S17" s="170">
        <v>22</v>
      </c>
      <c r="T17" s="170">
        <v>22</v>
      </c>
      <c r="U17" s="115" t="s">
        <v>152</v>
      </c>
      <c r="V17" s="170"/>
      <c r="W17" s="171" t="s">
        <v>145</v>
      </c>
      <c r="X17" s="172">
        <v>0</v>
      </c>
      <c r="Y17" s="167" t="s">
        <v>152</v>
      </c>
      <c r="Z17" s="123" t="s">
        <v>19</v>
      </c>
      <c r="AA17" s="173">
        <v>1717.39</v>
      </c>
      <c r="AB17" s="174">
        <v>0.25</v>
      </c>
      <c r="AC17" s="664" t="s">
        <v>156</v>
      </c>
      <c r="AD17" s="663"/>
      <c r="AE17" s="174">
        <v>0.2</v>
      </c>
      <c r="AF17" s="118" t="s">
        <v>158</v>
      </c>
      <c r="AG17" s="119"/>
      <c r="AH17" s="126">
        <f t="shared" si="19"/>
        <v>0</v>
      </c>
      <c r="AI17" s="126">
        <f t="shared" si="4"/>
        <v>0</v>
      </c>
      <c r="AJ17" s="175">
        <v>22</v>
      </c>
      <c r="AK17" s="175">
        <v>22</v>
      </c>
      <c r="AL17" s="123" t="s">
        <v>152</v>
      </c>
      <c r="AM17" s="175"/>
      <c r="AN17" s="167" t="s">
        <v>152</v>
      </c>
      <c r="AO17" s="176">
        <v>0</v>
      </c>
      <c r="AP17" s="177" t="s">
        <v>145</v>
      </c>
      <c r="AQ17" s="115" t="s">
        <v>47</v>
      </c>
      <c r="AR17" s="178">
        <v>1741.45</v>
      </c>
      <c r="AS17" s="179">
        <v>0.25</v>
      </c>
      <c r="AT17" s="697" t="s">
        <v>156</v>
      </c>
      <c r="AU17" s="663"/>
      <c r="AV17" s="179">
        <v>0.2</v>
      </c>
      <c r="AW17" s="118" t="s">
        <v>157</v>
      </c>
      <c r="AX17" s="119"/>
      <c r="AY17" s="131">
        <f t="shared" si="5"/>
        <v>0</v>
      </c>
      <c r="AZ17" s="131">
        <f t="shared" si="6"/>
        <v>0</v>
      </c>
      <c r="BA17" s="180">
        <v>22</v>
      </c>
      <c r="BB17" s="180">
        <v>22</v>
      </c>
      <c r="BC17" s="132" t="s">
        <v>152</v>
      </c>
      <c r="BD17" s="180"/>
      <c r="BE17" s="180"/>
      <c r="BF17" s="181">
        <v>3</v>
      </c>
      <c r="BG17" s="167" t="s">
        <v>145</v>
      </c>
      <c r="BH17" s="134" t="s">
        <v>19</v>
      </c>
      <c r="BI17" s="135">
        <v>4598.72</v>
      </c>
      <c r="BJ17" s="182">
        <v>0.25</v>
      </c>
      <c r="BK17" s="712" t="s">
        <v>156</v>
      </c>
      <c r="BL17" s="663"/>
      <c r="BM17" s="182">
        <v>0.2</v>
      </c>
      <c r="BN17" s="137" t="s">
        <v>158</v>
      </c>
      <c r="BO17" s="138"/>
      <c r="BP17" s="139">
        <f t="shared" si="7"/>
        <v>1.4444444444444444</v>
      </c>
      <c r="BQ17" s="139">
        <f t="shared" si="28"/>
        <v>1.7777777777777777</v>
      </c>
      <c r="BR17" s="183">
        <v>22</v>
      </c>
      <c r="BS17" s="183">
        <v>22</v>
      </c>
      <c r="BT17" s="134" t="s">
        <v>145</v>
      </c>
      <c r="BU17" s="183"/>
      <c r="BV17" s="184"/>
      <c r="BW17" s="185">
        <v>2</v>
      </c>
      <c r="BX17" s="167" t="s">
        <v>145</v>
      </c>
      <c r="BY17" s="115" t="s">
        <v>19</v>
      </c>
      <c r="BZ17" s="135">
        <v>4598.72</v>
      </c>
      <c r="CA17" s="186">
        <v>0.25</v>
      </c>
      <c r="CB17" s="714" t="s">
        <v>156</v>
      </c>
      <c r="CC17" s="663"/>
      <c r="CD17" s="186">
        <v>0.2</v>
      </c>
      <c r="CE17" s="118" t="s">
        <v>158</v>
      </c>
      <c r="CF17" s="119"/>
      <c r="CG17" s="143">
        <f t="shared" si="9"/>
        <v>2.1666666666666665</v>
      </c>
      <c r="CH17" s="143">
        <f t="shared" si="29"/>
        <v>2.6666666666666665</v>
      </c>
      <c r="CI17" s="187">
        <v>22</v>
      </c>
      <c r="CJ17" s="187">
        <v>22</v>
      </c>
      <c r="CK17" s="115" t="s">
        <v>145</v>
      </c>
      <c r="CL17" s="187"/>
      <c r="CM17" s="187"/>
      <c r="CN17" s="181">
        <v>3</v>
      </c>
      <c r="CO17" s="167" t="s">
        <v>145</v>
      </c>
      <c r="CP17" s="134" t="s">
        <v>19</v>
      </c>
      <c r="CQ17" s="188">
        <v>1396.01</v>
      </c>
      <c r="CR17" s="182">
        <v>0.25</v>
      </c>
      <c r="CS17" s="712" t="s">
        <v>156</v>
      </c>
      <c r="CT17" s="663"/>
      <c r="CU17" s="182">
        <v>0.2</v>
      </c>
      <c r="CV17" s="118" t="s">
        <v>158</v>
      </c>
      <c r="CW17" s="119"/>
      <c r="CX17" s="139">
        <f t="shared" si="10"/>
        <v>1.4444444444444444</v>
      </c>
      <c r="CY17" s="139">
        <f t="shared" si="30"/>
        <v>1.7777777777777777</v>
      </c>
      <c r="CZ17" s="183">
        <v>22</v>
      </c>
      <c r="DA17" s="183">
        <v>22</v>
      </c>
      <c r="DB17" s="115" t="s">
        <v>145</v>
      </c>
      <c r="DC17" s="183"/>
      <c r="DD17" s="183"/>
      <c r="DE17" s="189">
        <v>2</v>
      </c>
      <c r="DF17" s="167" t="s">
        <v>145</v>
      </c>
      <c r="DG17" s="147" t="s">
        <v>19</v>
      </c>
      <c r="DH17" s="188">
        <v>1396.01</v>
      </c>
      <c r="DI17" s="190">
        <v>0.25</v>
      </c>
      <c r="DJ17" s="706" t="s">
        <v>156</v>
      </c>
      <c r="DK17" s="663"/>
      <c r="DL17" s="190">
        <v>0.2</v>
      </c>
      <c r="DM17" s="118" t="s">
        <v>158</v>
      </c>
      <c r="DN17" s="119"/>
      <c r="DO17" s="149">
        <f t="shared" si="11"/>
        <v>2.1666666666666665</v>
      </c>
      <c r="DP17" s="149">
        <f t="shared" si="31"/>
        <v>2.6666666666666665</v>
      </c>
      <c r="DQ17" s="191">
        <v>22</v>
      </c>
      <c r="DR17" s="191">
        <v>22</v>
      </c>
      <c r="DS17" s="115" t="s">
        <v>145</v>
      </c>
      <c r="DT17" s="191"/>
      <c r="DU17" s="191"/>
      <c r="DV17" s="192">
        <v>0</v>
      </c>
      <c r="DW17" s="167" t="s">
        <v>152</v>
      </c>
      <c r="DX17" s="151" t="s">
        <v>53</v>
      </c>
      <c r="DY17" s="152">
        <v>4612.24</v>
      </c>
      <c r="DZ17" s="193">
        <v>0.25</v>
      </c>
      <c r="EA17" s="732" t="s">
        <v>156</v>
      </c>
      <c r="EB17" s="663"/>
      <c r="EC17" s="193">
        <v>0.2</v>
      </c>
      <c r="ED17" s="118" t="s">
        <v>158</v>
      </c>
      <c r="EE17" s="119"/>
      <c r="EF17" s="154">
        <f t="shared" si="12"/>
        <v>0</v>
      </c>
      <c r="EG17" s="154">
        <f t="shared" si="32"/>
        <v>0</v>
      </c>
      <c r="EH17" s="194">
        <v>22</v>
      </c>
      <c r="EI17" s="194">
        <v>22</v>
      </c>
      <c r="EJ17" s="115" t="s">
        <v>145</v>
      </c>
      <c r="EK17" s="194"/>
      <c r="EL17" s="194"/>
      <c r="EM17" s="195">
        <v>2</v>
      </c>
      <c r="EN17" s="167" t="s">
        <v>152</v>
      </c>
      <c r="EO17" s="151" t="s">
        <v>53</v>
      </c>
      <c r="EP17" s="152">
        <v>4612.24</v>
      </c>
      <c r="EQ17" s="169">
        <v>0.25</v>
      </c>
      <c r="ER17" s="662" t="s">
        <v>156</v>
      </c>
      <c r="ES17" s="663"/>
      <c r="ET17" s="169">
        <v>0.2</v>
      </c>
      <c r="EU17" s="118" t="s">
        <v>158</v>
      </c>
      <c r="EV17" s="119"/>
      <c r="EW17" s="120">
        <f t="shared" si="13"/>
        <v>0</v>
      </c>
      <c r="EX17" s="120">
        <f t="shared" si="33"/>
        <v>0</v>
      </c>
      <c r="EY17" s="170">
        <v>22</v>
      </c>
      <c r="EZ17" s="170">
        <v>22</v>
      </c>
      <c r="FA17" s="115" t="s">
        <v>145</v>
      </c>
      <c r="FB17" s="170"/>
      <c r="FC17" s="170"/>
      <c r="FD17" s="196">
        <v>0</v>
      </c>
      <c r="FE17" s="167" t="s">
        <v>152</v>
      </c>
      <c r="FF17" s="151" t="s">
        <v>47</v>
      </c>
      <c r="FG17" s="197">
        <v>1741.45</v>
      </c>
      <c r="FH17" s="198">
        <v>0.25</v>
      </c>
      <c r="FI17" s="662" t="s">
        <v>156</v>
      </c>
      <c r="FJ17" s="663"/>
      <c r="FK17" s="198">
        <v>0.2</v>
      </c>
      <c r="FL17" s="118" t="s">
        <v>157</v>
      </c>
      <c r="FM17" s="119"/>
      <c r="FN17" s="159">
        <f t="shared" si="14"/>
        <v>0</v>
      </c>
      <c r="FO17" s="159">
        <f t="shared" si="34"/>
        <v>0</v>
      </c>
      <c r="FP17" s="199">
        <v>9</v>
      </c>
      <c r="FQ17" s="199"/>
      <c r="FR17" s="115" t="s">
        <v>145</v>
      </c>
      <c r="FS17" s="199"/>
      <c r="FT17" s="199"/>
      <c r="FU17" s="176">
        <v>0</v>
      </c>
      <c r="FV17" s="167" t="s">
        <v>152</v>
      </c>
      <c r="FW17" s="147" t="s">
        <v>19</v>
      </c>
      <c r="FX17" s="178">
        <v>0</v>
      </c>
      <c r="FY17" s="179">
        <v>0.25</v>
      </c>
      <c r="FZ17" s="722" t="s">
        <v>147</v>
      </c>
      <c r="GA17" s="723"/>
      <c r="GB17" s="179">
        <v>0.2</v>
      </c>
      <c r="GC17" s="118" t="s">
        <v>157</v>
      </c>
      <c r="GD17" s="119"/>
      <c r="GE17" s="131">
        <f t="shared" si="15"/>
        <v>0</v>
      </c>
      <c r="GF17" s="131">
        <f t="shared" si="35"/>
        <v>0</v>
      </c>
      <c r="GG17" s="180">
        <v>10</v>
      </c>
      <c r="GH17" s="180"/>
      <c r="GI17" s="115" t="s">
        <v>145</v>
      </c>
      <c r="GJ17" s="180"/>
      <c r="GK17" s="180"/>
      <c r="GL17" s="172">
        <v>0</v>
      </c>
      <c r="GM17" s="167" t="s">
        <v>152</v>
      </c>
      <c r="GN17" s="123" t="s">
        <v>19</v>
      </c>
      <c r="GO17" s="200">
        <v>0</v>
      </c>
      <c r="GP17" s="174">
        <v>0.25</v>
      </c>
      <c r="GQ17" s="726" t="s">
        <v>147</v>
      </c>
      <c r="GR17" s="723"/>
      <c r="GS17" s="174">
        <v>0.2</v>
      </c>
      <c r="GT17" s="118" t="s">
        <v>157</v>
      </c>
      <c r="GU17" s="119"/>
      <c r="GV17" s="126">
        <f t="shared" si="27"/>
        <v>0</v>
      </c>
      <c r="GW17" s="126">
        <f t="shared" si="36"/>
        <v>0</v>
      </c>
      <c r="GX17" s="175">
        <v>11</v>
      </c>
      <c r="GY17" s="175"/>
      <c r="GZ17" s="115" t="s">
        <v>145</v>
      </c>
      <c r="HA17" s="175"/>
      <c r="HB17" s="175"/>
      <c r="HN17" s="162">
        <f t="shared" si="17"/>
        <v>12</v>
      </c>
    </row>
    <row r="18" spans="1:222" ht="22.5" customHeight="1">
      <c r="A18" s="1"/>
      <c r="B18" s="163">
        <v>158266</v>
      </c>
      <c r="C18" s="163" t="s">
        <v>168</v>
      </c>
      <c r="D18" s="164" t="s">
        <v>61</v>
      </c>
      <c r="E18" s="165">
        <v>0</v>
      </c>
      <c r="F18" s="166">
        <v>3</v>
      </c>
      <c r="G18" s="167">
        <v>0</v>
      </c>
      <c r="H18" s="167" t="s">
        <v>152</v>
      </c>
      <c r="I18" s="115" t="s">
        <v>47</v>
      </c>
      <c r="J18" s="168">
        <f t="shared" si="37"/>
        <v>1008</v>
      </c>
      <c r="K18" s="169">
        <v>0.25</v>
      </c>
      <c r="L18" s="662" t="s">
        <v>156</v>
      </c>
      <c r="M18" s="663"/>
      <c r="N18" s="169">
        <v>0.2</v>
      </c>
      <c r="O18" s="118" t="s">
        <v>157</v>
      </c>
      <c r="P18" s="119"/>
      <c r="Q18" s="120">
        <f t="shared" si="2"/>
        <v>0</v>
      </c>
      <c r="R18" s="120">
        <f t="shared" si="3"/>
        <v>0</v>
      </c>
      <c r="S18" s="170">
        <v>22</v>
      </c>
      <c r="T18" s="170">
        <v>22</v>
      </c>
      <c r="U18" s="115" t="s">
        <v>152</v>
      </c>
      <c r="V18" s="170"/>
      <c r="W18" s="171" t="s">
        <v>145</v>
      </c>
      <c r="X18" s="235">
        <v>0</v>
      </c>
      <c r="Y18" s="167" t="s">
        <v>152</v>
      </c>
      <c r="Z18" s="123" t="s">
        <v>19</v>
      </c>
      <c r="AA18" s="173">
        <v>1717.39</v>
      </c>
      <c r="AB18" s="174">
        <v>0.25</v>
      </c>
      <c r="AC18" s="664" t="s">
        <v>156</v>
      </c>
      <c r="AD18" s="663"/>
      <c r="AE18" s="174">
        <v>0.2</v>
      </c>
      <c r="AF18" s="118" t="s">
        <v>158</v>
      </c>
      <c r="AG18" s="119"/>
      <c r="AH18" s="126">
        <f t="shared" si="19"/>
        <v>0</v>
      </c>
      <c r="AI18" s="126">
        <f t="shared" si="4"/>
        <v>0</v>
      </c>
      <c r="AJ18" s="175">
        <v>22</v>
      </c>
      <c r="AK18" s="175">
        <v>22</v>
      </c>
      <c r="AL18" s="123" t="s">
        <v>152</v>
      </c>
      <c r="AM18" s="175"/>
      <c r="AN18" s="167" t="s">
        <v>152</v>
      </c>
      <c r="AO18" s="176">
        <v>0</v>
      </c>
      <c r="AP18" s="177" t="s">
        <v>145</v>
      </c>
      <c r="AQ18" s="115" t="s">
        <v>47</v>
      </c>
      <c r="AR18" s="178">
        <v>1741.45</v>
      </c>
      <c r="AS18" s="179">
        <v>0.25</v>
      </c>
      <c r="AT18" s="697" t="s">
        <v>156</v>
      </c>
      <c r="AU18" s="663"/>
      <c r="AV18" s="179">
        <v>0.2</v>
      </c>
      <c r="AW18" s="118" t="s">
        <v>157</v>
      </c>
      <c r="AX18" s="119"/>
      <c r="AY18" s="131">
        <f t="shared" si="5"/>
        <v>0</v>
      </c>
      <c r="AZ18" s="131">
        <f t="shared" si="6"/>
        <v>0</v>
      </c>
      <c r="BA18" s="180">
        <v>22</v>
      </c>
      <c r="BB18" s="180">
        <v>22</v>
      </c>
      <c r="BC18" s="132" t="s">
        <v>152</v>
      </c>
      <c r="BD18" s="180"/>
      <c r="BE18" s="180"/>
      <c r="BF18" s="181">
        <v>2</v>
      </c>
      <c r="BG18" s="167" t="s">
        <v>145</v>
      </c>
      <c r="BH18" s="134" t="s">
        <v>19</v>
      </c>
      <c r="BI18" s="135">
        <v>4598.72</v>
      </c>
      <c r="BJ18" s="182">
        <v>0.25</v>
      </c>
      <c r="BK18" s="712" t="s">
        <v>156</v>
      </c>
      <c r="BL18" s="663"/>
      <c r="BM18" s="182">
        <v>0.2</v>
      </c>
      <c r="BN18" s="137" t="s">
        <v>158</v>
      </c>
      <c r="BO18" s="138"/>
      <c r="BP18" s="139">
        <f t="shared" si="7"/>
        <v>2.1666666666666665</v>
      </c>
      <c r="BQ18" s="139">
        <f t="shared" si="28"/>
        <v>2.6666666666666665</v>
      </c>
      <c r="BR18" s="183">
        <v>22</v>
      </c>
      <c r="BS18" s="183">
        <v>22</v>
      </c>
      <c r="BT18" s="134" t="s">
        <v>145</v>
      </c>
      <c r="BU18" s="183"/>
      <c r="BV18" s="184"/>
      <c r="BW18" s="185">
        <v>2</v>
      </c>
      <c r="BX18" s="167" t="s">
        <v>145</v>
      </c>
      <c r="BY18" s="115" t="s">
        <v>19</v>
      </c>
      <c r="BZ18" s="135">
        <v>4598.72</v>
      </c>
      <c r="CA18" s="186">
        <v>0.25</v>
      </c>
      <c r="CB18" s="714" t="s">
        <v>156</v>
      </c>
      <c r="CC18" s="663"/>
      <c r="CD18" s="186">
        <v>0.2</v>
      </c>
      <c r="CE18" s="118" t="s">
        <v>158</v>
      </c>
      <c r="CF18" s="119"/>
      <c r="CG18" s="143">
        <f t="shared" si="9"/>
        <v>2.1666666666666665</v>
      </c>
      <c r="CH18" s="143">
        <f t="shared" si="29"/>
        <v>2.6666666666666665</v>
      </c>
      <c r="CI18" s="187">
        <v>22</v>
      </c>
      <c r="CJ18" s="187">
        <v>22</v>
      </c>
      <c r="CK18" s="115" t="s">
        <v>145</v>
      </c>
      <c r="CL18" s="187"/>
      <c r="CM18" s="187"/>
      <c r="CN18" s="181">
        <v>0</v>
      </c>
      <c r="CO18" s="167" t="s">
        <v>145</v>
      </c>
      <c r="CP18" s="134" t="s">
        <v>19</v>
      </c>
      <c r="CQ18" s="188">
        <v>1396.01</v>
      </c>
      <c r="CR18" s="182">
        <v>0.25</v>
      </c>
      <c r="CS18" s="712" t="s">
        <v>156</v>
      </c>
      <c r="CT18" s="663"/>
      <c r="CU18" s="182">
        <v>0.2</v>
      </c>
      <c r="CV18" s="118" t="s">
        <v>158</v>
      </c>
      <c r="CW18" s="119"/>
      <c r="CX18" s="139">
        <f t="shared" si="10"/>
        <v>0</v>
      </c>
      <c r="CY18" s="139">
        <f t="shared" si="30"/>
        <v>0</v>
      </c>
      <c r="CZ18" s="183">
        <v>22</v>
      </c>
      <c r="DA18" s="183">
        <v>22</v>
      </c>
      <c r="DB18" s="115" t="s">
        <v>145</v>
      </c>
      <c r="DC18" s="183"/>
      <c r="DD18" s="183"/>
      <c r="DE18" s="189">
        <v>6</v>
      </c>
      <c r="DF18" s="167" t="s">
        <v>145</v>
      </c>
      <c r="DG18" s="147" t="s">
        <v>19</v>
      </c>
      <c r="DH18" s="188">
        <v>1396.01</v>
      </c>
      <c r="DI18" s="190">
        <v>0.25</v>
      </c>
      <c r="DJ18" s="706" t="s">
        <v>156</v>
      </c>
      <c r="DK18" s="663"/>
      <c r="DL18" s="190">
        <v>0.2</v>
      </c>
      <c r="DM18" s="118" t="s">
        <v>158</v>
      </c>
      <c r="DN18" s="119"/>
      <c r="DO18" s="149">
        <f t="shared" si="11"/>
        <v>0.72222222222222221</v>
      </c>
      <c r="DP18" s="149">
        <f t="shared" si="31"/>
        <v>0.88888888888888884</v>
      </c>
      <c r="DQ18" s="191">
        <v>22</v>
      </c>
      <c r="DR18" s="191">
        <v>22</v>
      </c>
      <c r="DS18" s="115" t="s">
        <v>145</v>
      </c>
      <c r="DT18" s="191"/>
      <c r="DU18" s="191"/>
      <c r="DV18" s="192">
        <v>0</v>
      </c>
      <c r="DW18" s="167" t="s">
        <v>152</v>
      </c>
      <c r="DX18" s="151" t="s">
        <v>53</v>
      </c>
      <c r="DY18" s="152">
        <v>4612.24</v>
      </c>
      <c r="DZ18" s="193">
        <v>0.25</v>
      </c>
      <c r="EA18" s="732" t="s">
        <v>156</v>
      </c>
      <c r="EB18" s="663"/>
      <c r="EC18" s="193">
        <v>0.2</v>
      </c>
      <c r="ED18" s="118" t="s">
        <v>158</v>
      </c>
      <c r="EE18" s="119"/>
      <c r="EF18" s="154">
        <f t="shared" si="12"/>
        <v>0</v>
      </c>
      <c r="EG18" s="154">
        <f t="shared" si="32"/>
        <v>0</v>
      </c>
      <c r="EH18" s="194">
        <v>22</v>
      </c>
      <c r="EI18" s="194">
        <v>22</v>
      </c>
      <c r="EJ18" s="115" t="s">
        <v>145</v>
      </c>
      <c r="EK18" s="194"/>
      <c r="EL18" s="194"/>
      <c r="EM18" s="195">
        <v>2</v>
      </c>
      <c r="EN18" s="167" t="s">
        <v>152</v>
      </c>
      <c r="EO18" s="151" t="s">
        <v>53</v>
      </c>
      <c r="EP18" s="152">
        <v>4612.24</v>
      </c>
      <c r="EQ18" s="169">
        <v>0.25</v>
      </c>
      <c r="ER18" s="662" t="s">
        <v>156</v>
      </c>
      <c r="ES18" s="663"/>
      <c r="ET18" s="169">
        <v>0.2</v>
      </c>
      <c r="EU18" s="118" t="s">
        <v>158</v>
      </c>
      <c r="EV18" s="119"/>
      <c r="EW18" s="120">
        <f t="shared" si="13"/>
        <v>0</v>
      </c>
      <c r="EX18" s="120">
        <f t="shared" si="33"/>
        <v>0</v>
      </c>
      <c r="EY18" s="170">
        <v>22</v>
      </c>
      <c r="EZ18" s="170">
        <v>22</v>
      </c>
      <c r="FA18" s="115" t="s">
        <v>145</v>
      </c>
      <c r="FB18" s="170"/>
      <c r="FC18" s="170"/>
      <c r="FD18" s="196">
        <v>0</v>
      </c>
      <c r="FE18" s="167" t="s">
        <v>152</v>
      </c>
      <c r="FF18" s="151" t="s">
        <v>47</v>
      </c>
      <c r="FG18" s="197">
        <v>1741.45</v>
      </c>
      <c r="FH18" s="198">
        <v>0.25</v>
      </c>
      <c r="FI18" s="662" t="s">
        <v>156</v>
      </c>
      <c r="FJ18" s="663"/>
      <c r="FK18" s="198">
        <v>0.2</v>
      </c>
      <c r="FL18" s="118" t="s">
        <v>157</v>
      </c>
      <c r="FM18" s="119"/>
      <c r="FN18" s="159">
        <f t="shared" si="14"/>
        <v>0</v>
      </c>
      <c r="FO18" s="159">
        <f t="shared" si="34"/>
        <v>0</v>
      </c>
      <c r="FP18" s="199">
        <v>9</v>
      </c>
      <c r="FQ18" s="199"/>
      <c r="FR18" s="115" t="s">
        <v>145</v>
      </c>
      <c r="FS18" s="199"/>
      <c r="FT18" s="199"/>
      <c r="FU18" s="176">
        <v>0</v>
      </c>
      <c r="FV18" s="167" t="s">
        <v>152</v>
      </c>
      <c r="FW18" s="147" t="s">
        <v>19</v>
      </c>
      <c r="FX18" s="178">
        <v>0</v>
      </c>
      <c r="FY18" s="179">
        <v>0.25</v>
      </c>
      <c r="FZ18" s="722" t="s">
        <v>148</v>
      </c>
      <c r="GA18" s="723"/>
      <c r="GB18" s="179">
        <v>0.2</v>
      </c>
      <c r="GC18" s="118" t="s">
        <v>157</v>
      </c>
      <c r="GD18" s="119"/>
      <c r="GE18" s="131">
        <f t="shared" si="15"/>
        <v>0</v>
      </c>
      <c r="GF18" s="131">
        <f t="shared" si="35"/>
        <v>0</v>
      </c>
      <c r="GG18" s="180">
        <v>10</v>
      </c>
      <c r="GH18" s="180"/>
      <c r="GI18" s="115" t="s">
        <v>145</v>
      </c>
      <c r="GJ18" s="180"/>
      <c r="GK18" s="180"/>
      <c r="GL18" s="172">
        <v>0</v>
      </c>
      <c r="GM18" s="167" t="s">
        <v>152</v>
      </c>
      <c r="GN18" s="123" t="s">
        <v>19</v>
      </c>
      <c r="GO18" s="200">
        <v>0</v>
      </c>
      <c r="GP18" s="174">
        <v>0.25</v>
      </c>
      <c r="GQ18" s="726" t="s">
        <v>148</v>
      </c>
      <c r="GR18" s="723"/>
      <c r="GS18" s="174">
        <v>0.2</v>
      </c>
      <c r="GT18" s="118" t="s">
        <v>157</v>
      </c>
      <c r="GU18" s="119"/>
      <c r="GV18" s="126">
        <f t="shared" si="27"/>
        <v>0</v>
      </c>
      <c r="GW18" s="126">
        <f t="shared" si="36"/>
        <v>0</v>
      </c>
      <c r="GX18" s="175">
        <v>11</v>
      </c>
      <c r="GY18" s="175"/>
      <c r="GZ18" s="115" t="s">
        <v>145</v>
      </c>
      <c r="HA18" s="175"/>
      <c r="HB18" s="175"/>
      <c r="HN18" s="162">
        <f t="shared" si="17"/>
        <v>12</v>
      </c>
    </row>
    <row r="19" spans="1:222" ht="22.5" customHeight="1">
      <c r="A19" s="1"/>
      <c r="B19" s="163">
        <v>158503</v>
      </c>
      <c r="C19" s="163" t="s">
        <v>169</v>
      </c>
      <c r="D19" s="164" t="s">
        <v>64</v>
      </c>
      <c r="E19" s="165">
        <v>4.4000000000000004</v>
      </c>
      <c r="F19" s="166">
        <v>3</v>
      </c>
      <c r="G19" s="167">
        <v>0</v>
      </c>
      <c r="H19" s="167" t="s">
        <v>152</v>
      </c>
      <c r="I19" s="115" t="s">
        <v>47</v>
      </c>
      <c r="J19" s="168">
        <f t="shared" si="37"/>
        <v>1009</v>
      </c>
      <c r="K19" s="169">
        <v>0.25</v>
      </c>
      <c r="L19" s="662" t="s">
        <v>156</v>
      </c>
      <c r="M19" s="663"/>
      <c r="N19" s="169">
        <v>0.2</v>
      </c>
      <c r="O19" s="118" t="s">
        <v>157</v>
      </c>
      <c r="P19" s="119"/>
      <c r="Q19" s="120">
        <f t="shared" si="2"/>
        <v>0</v>
      </c>
      <c r="R19" s="120">
        <f t="shared" si="3"/>
        <v>0</v>
      </c>
      <c r="S19" s="170">
        <v>22</v>
      </c>
      <c r="T19" s="170">
        <v>22</v>
      </c>
      <c r="U19" s="115" t="s">
        <v>152</v>
      </c>
      <c r="V19" s="170"/>
      <c r="W19" s="171" t="s">
        <v>145</v>
      </c>
      <c r="X19" s="172">
        <v>0</v>
      </c>
      <c r="Y19" s="167" t="s">
        <v>152</v>
      </c>
      <c r="Z19" s="123" t="s">
        <v>19</v>
      </c>
      <c r="AA19" s="173">
        <v>1717.39</v>
      </c>
      <c r="AB19" s="174">
        <v>0.25</v>
      </c>
      <c r="AC19" s="664" t="s">
        <v>156</v>
      </c>
      <c r="AD19" s="663"/>
      <c r="AE19" s="174">
        <v>0.2</v>
      </c>
      <c r="AF19" s="118" t="s">
        <v>158</v>
      </c>
      <c r="AG19" s="119"/>
      <c r="AH19" s="126">
        <f t="shared" si="19"/>
        <v>0</v>
      </c>
      <c r="AI19" s="126">
        <f t="shared" si="4"/>
        <v>0</v>
      </c>
      <c r="AJ19" s="175">
        <v>22</v>
      </c>
      <c r="AK19" s="175">
        <v>22</v>
      </c>
      <c r="AL19" s="123" t="s">
        <v>152</v>
      </c>
      <c r="AM19" s="175"/>
      <c r="AN19" s="167" t="s">
        <v>152</v>
      </c>
      <c r="AO19" s="176">
        <v>0</v>
      </c>
      <c r="AP19" s="177" t="s">
        <v>145</v>
      </c>
      <c r="AQ19" s="115" t="s">
        <v>47</v>
      </c>
      <c r="AR19" s="178">
        <v>1741.45</v>
      </c>
      <c r="AS19" s="179">
        <v>0.25</v>
      </c>
      <c r="AT19" s="697" t="s">
        <v>156</v>
      </c>
      <c r="AU19" s="663"/>
      <c r="AV19" s="179">
        <v>0.2</v>
      </c>
      <c r="AW19" s="118" t="s">
        <v>157</v>
      </c>
      <c r="AX19" s="119"/>
      <c r="AY19" s="131">
        <f t="shared" si="5"/>
        <v>0</v>
      </c>
      <c r="AZ19" s="131">
        <f t="shared" si="6"/>
        <v>0</v>
      </c>
      <c r="BA19" s="180">
        <v>22</v>
      </c>
      <c r="BB19" s="180">
        <v>22</v>
      </c>
      <c r="BC19" s="132" t="s">
        <v>152</v>
      </c>
      <c r="BD19" s="180"/>
      <c r="BE19" s="180"/>
      <c r="BF19" s="181">
        <v>1</v>
      </c>
      <c r="BG19" s="167" t="s">
        <v>145</v>
      </c>
      <c r="BH19" s="134" t="s">
        <v>19</v>
      </c>
      <c r="BI19" s="135">
        <v>4598.72</v>
      </c>
      <c r="BJ19" s="182">
        <v>0.25</v>
      </c>
      <c r="BK19" s="712" t="s">
        <v>156</v>
      </c>
      <c r="BL19" s="663"/>
      <c r="BM19" s="182">
        <v>0.2</v>
      </c>
      <c r="BN19" s="137" t="s">
        <v>158</v>
      </c>
      <c r="BO19" s="138"/>
      <c r="BP19" s="139">
        <f t="shared" si="7"/>
        <v>4.333333333333333</v>
      </c>
      <c r="BQ19" s="139">
        <f t="shared" si="28"/>
        <v>5.333333333333333</v>
      </c>
      <c r="BR19" s="183">
        <v>22</v>
      </c>
      <c r="BS19" s="183">
        <v>22</v>
      </c>
      <c r="BT19" s="134" t="s">
        <v>145</v>
      </c>
      <c r="BU19" s="183"/>
      <c r="BV19" s="184"/>
      <c r="BW19" s="185">
        <v>1</v>
      </c>
      <c r="BX19" s="167" t="s">
        <v>145</v>
      </c>
      <c r="BY19" s="115" t="s">
        <v>19</v>
      </c>
      <c r="BZ19" s="135">
        <v>4598.72</v>
      </c>
      <c r="CA19" s="186">
        <v>0.25</v>
      </c>
      <c r="CB19" s="714" t="s">
        <v>156</v>
      </c>
      <c r="CC19" s="663"/>
      <c r="CD19" s="186">
        <v>0.2</v>
      </c>
      <c r="CE19" s="118" t="s">
        <v>158</v>
      </c>
      <c r="CF19" s="119"/>
      <c r="CG19" s="143">
        <f t="shared" si="9"/>
        <v>4.333333333333333</v>
      </c>
      <c r="CH19" s="143">
        <f t="shared" si="29"/>
        <v>5.333333333333333</v>
      </c>
      <c r="CI19" s="187">
        <v>22</v>
      </c>
      <c r="CJ19" s="187">
        <v>22</v>
      </c>
      <c r="CK19" s="115" t="s">
        <v>145</v>
      </c>
      <c r="CL19" s="187"/>
      <c r="CM19" s="187"/>
      <c r="CN19" s="181">
        <v>0</v>
      </c>
      <c r="CO19" s="167" t="s">
        <v>145</v>
      </c>
      <c r="CP19" s="134" t="s">
        <v>19</v>
      </c>
      <c r="CQ19" s="188">
        <v>1396.01</v>
      </c>
      <c r="CR19" s="182">
        <v>0.25</v>
      </c>
      <c r="CS19" s="712" t="s">
        <v>156</v>
      </c>
      <c r="CT19" s="663"/>
      <c r="CU19" s="182">
        <v>0.2</v>
      </c>
      <c r="CV19" s="118" t="s">
        <v>158</v>
      </c>
      <c r="CW19" s="119"/>
      <c r="CX19" s="139">
        <f t="shared" si="10"/>
        <v>0</v>
      </c>
      <c r="CY19" s="139">
        <f t="shared" si="30"/>
        <v>0</v>
      </c>
      <c r="CZ19" s="183">
        <v>22</v>
      </c>
      <c r="DA19" s="183">
        <v>22</v>
      </c>
      <c r="DB19" s="115" t="s">
        <v>145</v>
      </c>
      <c r="DC19" s="183"/>
      <c r="DD19" s="183"/>
      <c r="DE19" s="189">
        <v>1</v>
      </c>
      <c r="DF19" s="167" t="s">
        <v>145</v>
      </c>
      <c r="DG19" s="147" t="s">
        <v>19</v>
      </c>
      <c r="DH19" s="188">
        <v>1396.01</v>
      </c>
      <c r="DI19" s="190">
        <v>0.25</v>
      </c>
      <c r="DJ19" s="706" t="s">
        <v>156</v>
      </c>
      <c r="DK19" s="663"/>
      <c r="DL19" s="190">
        <v>0.2</v>
      </c>
      <c r="DM19" s="118" t="s">
        <v>158</v>
      </c>
      <c r="DN19" s="119"/>
      <c r="DO19" s="149">
        <f t="shared" si="11"/>
        <v>4.333333333333333</v>
      </c>
      <c r="DP19" s="149">
        <f t="shared" si="31"/>
        <v>5.333333333333333</v>
      </c>
      <c r="DQ19" s="191">
        <v>22</v>
      </c>
      <c r="DR19" s="191">
        <v>22</v>
      </c>
      <c r="DS19" s="115" t="s">
        <v>145</v>
      </c>
      <c r="DT19" s="191"/>
      <c r="DU19" s="191"/>
      <c r="DV19" s="192">
        <v>0</v>
      </c>
      <c r="DW19" s="167" t="s">
        <v>152</v>
      </c>
      <c r="DX19" s="151" t="s">
        <v>53</v>
      </c>
      <c r="DY19" s="152">
        <v>4612.24</v>
      </c>
      <c r="DZ19" s="193">
        <v>0.25</v>
      </c>
      <c r="EA19" s="732" t="s">
        <v>156</v>
      </c>
      <c r="EB19" s="663"/>
      <c r="EC19" s="193">
        <v>0.2</v>
      </c>
      <c r="ED19" s="118" t="s">
        <v>158</v>
      </c>
      <c r="EE19" s="119"/>
      <c r="EF19" s="154">
        <f t="shared" si="12"/>
        <v>0</v>
      </c>
      <c r="EG19" s="154">
        <f t="shared" si="32"/>
        <v>0</v>
      </c>
      <c r="EH19" s="194">
        <v>22</v>
      </c>
      <c r="EI19" s="194">
        <v>22</v>
      </c>
      <c r="EJ19" s="115" t="s">
        <v>145</v>
      </c>
      <c r="EK19" s="194"/>
      <c r="EL19" s="194"/>
      <c r="EM19" s="195">
        <v>1</v>
      </c>
      <c r="EN19" s="167" t="s">
        <v>152</v>
      </c>
      <c r="EO19" s="151" t="s">
        <v>53</v>
      </c>
      <c r="EP19" s="152">
        <v>4612.24</v>
      </c>
      <c r="EQ19" s="169">
        <v>0.25</v>
      </c>
      <c r="ER19" s="662" t="s">
        <v>156</v>
      </c>
      <c r="ES19" s="663"/>
      <c r="ET19" s="169">
        <v>0.2</v>
      </c>
      <c r="EU19" s="118" t="s">
        <v>158</v>
      </c>
      <c r="EV19" s="119"/>
      <c r="EW19" s="120">
        <f t="shared" si="13"/>
        <v>0</v>
      </c>
      <c r="EX19" s="120">
        <f t="shared" si="33"/>
        <v>0</v>
      </c>
      <c r="EY19" s="170">
        <v>22</v>
      </c>
      <c r="EZ19" s="170">
        <v>22</v>
      </c>
      <c r="FA19" s="115" t="s">
        <v>145</v>
      </c>
      <c r="FB19" s="170"/>
      <c r="FC19" s="170"/>
      <c r="FD19" s="196">
        <v>0</v>
      </c>
      <c r="FE19" s="167" t="s">
        <v>152</v>
      </c>
      <c r="FF19" s="151" t="s">
        <v>47</v>
      </c>
      <c r="FG19" s="197">
        <v>1741.45</v>
      </c>
      <c r="FH19" s="198">
        <v>0.25</v>
      </c>
      <c r="FI19" s="662" t="s">
        <v>156</v>
      </c>
      <c r="FJ19" s="663"/>
      <c r="FK19" s="198">
        <v>0.2</v>
      </c>
      <c r="FL19" s="118" t="s">
        <v>157</v>
      </c>
      <c r="FM19" s="119"/>
      <c r="FN19" s="159">
        <f t="shared" si="14"/>
        <v>0</v>
      </c>
      <c r="FO19" s="159">
        <f t="shared" si="34"/>
        <v>0</v>
      </c>
      <c r="FP19" s="199">
        <v>9</v>
      </c>
      <c r="FQ19" s="199"/>
      <c r="FR19" s="115" t="s">
        <v>145</v>
      </c>
      <c r="FS19" s="199"/>
      <c r="FT19" s="199"/>
      <c r="FU19" s="176">
        <v>0</v>
      </c>
      <c r="FV19" s="167" t="s">
        <v>152</v>
      </c>
      <c r="FW19" s="147" t="s">
        <v>19</v>
      </c>
      <c r="FX19" s="178">
        <v>0</v>
      </c>
      <c r="FY19" s="179">
        <v>0.25</v>
      </c>
      <c r="FZ19" s="722" t="s">
        <v>147</v>
      </c>
      <c r="GA19" s="723"/>
      <c r="GB19" s="179">
        <v>0.2</v>
      </c>
      <c r="GC19" s="118" t="s">
        <v>157</v>
      </c>
      <c r="GD19" s="119"/>
      <c r="GE19" s="131">
        <f t="shared" si="15"/>
        <v>0</v>
      </c>
      <c r="GF19" s="131">
        <f t="shared" si="35"/>
        <v>0</v>
      </c>
      <c r="GG19" s="180">
        <v>10</v>
      </c>
      <c r="GH19" s="180"/>
      <c r="GI19" s="115" t="s">
        <v>145</v>
      </c>
      <c r="GJ19" s="180"/>
      <c r="GK19" s="180"/>
      <c r="GL19" s="172">
        <v>0</v>
      </c>
      <c r="GM19" s="167" t="s">
        <v>152</v>
      </c>
      <c r="GN19" s="123" t="s">
        <v>19</v>
      </c>
      <c r="GO19" s="200">
        <v>0</v>
      </c>
      <c r="GP19" s="174">
        <v>0.25</v>
      </c>
      <c r="GQ19" s="726" t="s">
        <v>147</v>
      </c>
      <c r="GR19" s="723"/>
      <c r="GS19" s="174">
        <v>0.2</v>
      </c>
      <c r="GT19" s="118" t="s">
        <v>157</v>
      </c>
      <c r="GU19" s="119"/>
      <c r="GV19" s="126">
        <f t="shared" si="27"/>
        <v>0</v>
      </c>
      <c r="GW19" s="126">
        <f t="shared" si="36"/>
        <v>0</v>
      </c>
      <c r="GX19" s="175">
        <v>11</v>
      </c>
      <c r="GY19" s="175"/>
      <c r="GZ19" s="115" t="s">
        <v>145</v>
      </c>
      <c r="HA19" s="175"/>
      <c r="HB19" s="175"/>
      <c r="HN19" s="162">
        <f t="shared" si="17"/>
        <v>4</v>
      </c>
    </row>
    <row r="20" spans="1:222" ht="22.5" customHeight="1">
      <c r="A20" s="1"/>
      <c r="B20" s="163">
        <v>158268</v>
      </c>
      <c r="C20" s="163" t="s">
        <v>170</v>
      </c>
      <c r="D20" s="164" t="s">
        <v>67</v>
      </c>
      <c r="E20" s="165">
        <v>0</v>
      </c>
      <c r="F20" s="166">
        <v>5</v>
      </c>
      <c r="G20" s="167">
        <v>0</v>
      </c>
      <c r="H20" s="167" t="s">
        <v>152</v>
      </c>
      <c r="I20" s="115" t="s">
        <v>47</v>
      </c>
      <c r="J20" s="168">
        <f t="shared" si="37"/>
        <v>1010</v>
      </c>
      <c r="K20" s="169">
        <v>0.25</v>
      </c>
      <c r="L20" s="662" t="s">
        <v>156</v>
      </c>
      <c r="M20" s="663"/>
      <c r="N20" s="169">
        <v>0.2</v>
      </c>
      <c r="O20" s="118" t="s">
        <v>157</v>
      </c>
      <c r="P20" s="119"/>
      <c r="Q20" s="120">
        <f t="shared" si="2"/>
        <v>0</v>
      </c>
      <c r="R20" s="120">
        <f t="shared" si="3"/>
        <v>0</v>
      </c>
      <c r="S20" s="170">
        <v>22</v>
      </c>
      <c r="T20" s="170">
        <v>22</v>
      </c>
      <c r="U20" s="115" t="s">
        <v>152</v>
      </c>
      <c r="V20" s="170"/>
      <c r="W20" s="171" t="s">
        <v>145</v>
      </c>
      <c r="X20" s="172">
        <v>0</v>
      </c>
      <c r="Y20" s="167" t="s">
        <v>152</v>
      </c>
      <c r="Z20" s="123" t="s">
        <v>19</v>
      </c>
      <c r="AA20" s="173">
        <v>1717.39</v>
      </c>
      <c r="AB20" s="174">
        <v>0</v>
      </c>
      <c r="AC20" s="664" t="s">
        <v>156</v>
      </c>
      <c r="AD20" s="663"/>
      <c r="AE20" s="174">
        <v>0.2</v>
      </c>
      <c r="AF20" s="118" t="s">
        <v>158</v>
      </c>
      <c r="AG20" s="119"/>
      <c r="AH20" s="126">
        <f t="shared" si="19"/>
        <v>0</v>
      </c>
      <c r="AI20" s="126">
        <f t="shared" si="4"/>
        <v>0</v>
      </c>
      <c r="AJ20" s="175">
        <v>22</v>
      </c>
      <c r="AK20" s="175">
        <v>22</v>
      </c>
      <c r="AL20" s="123" t="s">
        <v>152</v>
      </c>
      <c r="AM20" s="175"/>
      <c r="AN20" s="167" t="s">
        <v>152</v>
      </c>
      <c r="AO20" s="176">
        <v>0</v>
      </c>
      <c r="AP20" s="177" t="s">
        <v>145</v>
      </c>
      <c r="AQ20" s="115" t="s">
        <v>47</v>
      </c>
      <c r="AR20" s="178">
        <v>1741.45</v>
      </c>
      <c r="AS20" s="179">
        <v>0.25</v>
      </c>
      <c r="AT20" s="697" t="s">
        <v>156</v>
      </c>
      <c r="AU20" s="663"/>
      <c r="AV20" s="179">
        <v>0.2</v>
      </c>
      <c r="AW20" s="118" t="s">
        <v>157</v>
      </c>
      <c r="AX20" s="119"/>
      <c r="AY20" s="131">
        <f t="shared" si="5"/>
        <v>0</v>
      </c>
      <c r="AZ20" s="131">
        <f t="shared" si="6"/>
        <v>0</v>
      </c>
      <c r="BA20" s="180">
        <v>22</v>
      </c>
      <c r="BB20" s="180">
        <v>22</v>
      </c>
      <c r="BC20" s="132" t="s">
        <v>152</v>
      </c>
      <c r="BD20" s="180"/>
      <c r="BE20" s="180"/>
      <c r="BF20" s="181">
        <v>0</v>
      </c>
      <c r="BG20" s="167" t="s">
        <v>145</v>
      </c>
      <c r="BH20" s="134" t="s">
        <v>19</v>
      </c>
      <c r="BI20" s="135">
        <v>4598.72</v>
      </c>
      <c r="BJ20" s="182">
        <v>0.25</v>
      </c>
      <c r="BK20" s="712" t="s">
        <v>156</v>
      </c>
      <c r="BL20" s="663"/>
      <c r="BM20" s="182">
        <v>0.2</v>
      </c>
      <c r="BN20" s="137" t="s">
        <v>158</v>
      </c>
      <c r="BO20" s="138"/>
      <c r="BP20" s="139">
        <f t="shared" si="7"/>
        <v>0</v>
      </c>
      <c r="BQ20" s="139">
        <f t="shared" si="28"/>
        <v>0</v>
      </c>
      <c r="BR20" s="183">
        <v>22</v>
      </c>
      <c r="BS20" s="183">
        <v>22</v>
      </c>
      <c r="BT20" s="134" t="s">
        <v>145</v>
      </c>
      <c r="BU20" s="183"/>
      <c r="BV20" s="184"/>
      <c r="BW20" s="185">
        <v>0</v>
      </c>
      <c r="BX20" s="167" t="s">
        <v>145</v>
      </c>
      <c r="BY20" s="115" t="s">
        <v>19</v>
      </c>
      <c r="BZ20" s="135">
        <v>4598.72</v>
      </c>
      <c r="CA20" s="186">
        <v>0.25</v>
      </c>
      <c r="CB20" s="714" t="s">
        <v>156</v>
      </c>
      <c r="CC20" s="663"/>
      <c r="CD20" s="186">
        <v>0.2</v>
      </c>
      <c r="CE20" s="118" t="s">
        <v>158</v>
      </c>
      <c r="CF20" s="119"/>
      <c r="CG20" s="143">
        <f t="shared" si="9"/>
        <v>0</v>
      </c>
      <c r="CH20" s="143">
        <f t="shared" si="29"/>
        <v>0</v>
      </c>
      <c r="CI20" s="187">
        <v>22</v>
      </c>
      <c r="CJ20" s="187">
        <v>22</v>
      </c>
      <c r="CK20" s="115" t="s">
        <v>145</v>
      </c>
      <c r="CL20" s="187"/>
      <c r="CM20" s="187"/>
      <c r="CN20" s="181">
        <v>0</v>
      </c>
      <c r="CO20" s="167" t="s">
        <v>145</v>
      </c>
      <c r="CP20" s="134" t="s">
        <v>19</v>
      </c>
      <c r="CQ20" s="188">
        <v>1396.01</v>
      </c>
      <c r="CR20" s="182">
        <v>0.25</v>
      </c>
      <c r="CS20" s="712" t="s">
        <v>156</v>
      </c>
      <c r="CT20" s="663"/>
      <c r="CU20" s="182">
        <v>0.2</v>
      </c>
      <c r="CV20" s="118" t="s">
        <v>158</v>
      </c>
      <c r="CW20" s="119"/>
      <c r="CX20" s="139">
        <f t="shared" si="10"/>
        <v>0</v>
      </c>
      <c r="CY20" s="139">
        <f t="shared" si="30"/>
        <v>0</v>
      </c>
      <c r="CZ20" s="183">
        <v>22</v>
      </c>
      <c r="DA20" s="183">
        <v>22</v>
      </c>
      <c r="DB20" s="115" t="s">
        <v>145</v>
      </c>
      <c r="DC20" s="183"/>
      <c r="DD20" s="183"/>
      <c r="DE20" s="189">
        <v>0</v>
      </c>
      <c r="DF20" s="167" t="s">
        <v>145</v>
      </c>
      <c r="DG20" s="147" t="s">
        <v>19</v>
      </c>
      <c r="DH20" s="188">
        <v>1396.01</v>
      </c>
      <c r="DI20" s="190">
        <v>0.25</v>
      </c>
      <c r="DJ20" s="706" t="s">
        <v>156</v>
      </c>
      <c r="DK20" s="663"/>
      <c r="DL20" s="190">
        <v>0.2</v>
      </c>
      <c r="DM20" s="118" t="s">
        <v>158</v>
      </c>
      <c r="DN20" s="119"/>
      <c r="DO20" s="149">
        <f t="shared" si="11"/>
        <v>0</v>
      </c>
      <c r="DP20" s="149">
        <f t="shared" si="31"/>
        <v>0</v>
      </c>
      <c r="DQ20" s="191">
        <v>22</v>
      </c>
      <c r="DR20" s="191">
        <v>22</v>
      </c>
      <c r="DS20" s="115" t="s">
        <v>145</v>
      </c>
      <c r="DT20" s="191"/>
      <c r="DU20" s="191"/>
      <c r="DV20" s="192">
        <v>0</v>
      </c>
      <c r="DW20" s="167" t="s">
        <v>152</v>
      </c>
      <c r="DX20" s="151" t="s">
        <v>53</v>
      </c>
      <c r="DY20" s="152">
        <v>4612.24</v>
      </c>
      <c r="DZ20" s="193">
        <v>0.25</v>
      </c>
      <c r="EA20" s="732" t="s">
        <v>156</v>
      </c>
      <c r="EB20" s="663"/>
      <c r="EC20" s="193">
        <v>0.2</v>
      </c>
      <c r="ED20" s="118" t="s">
        <v>158</v>
      </c>
      <c r="EE20" s="119"/>
      <c r="EF20" s="154">
        <f t="shared" si="12"/>
        <v>0</v>
      </c>
      <c r="EG20" s="154">
        <f t="shared" si="32"/>
        <v>0</v>
      </c>
      <c r="EH20" s="194">
        <v>22</v>
      </c>
      <c r="EI20" s="194">
        <v>22</v>
      </c>
      <c r="EJ20" s="115" t="s">
        <v>145</v>
      </c>
      <c r="EK20" s="194"/>
      <c r="EL20" s="194"/>
      <c r="EM20" s="195">
        <v>0</v>
      </c>
      <c r="EN20" s="167" t="s">
        <v>152</v>
      </c>
      <c r="EO20" s="151" t="s">
        <v>53</v>
      </c>
      <c r="EP20" s="152">
        <v>4612.24</v>
      </c>
      <c r="EQ20" s="169">
        <v>0.25</v>
      </c>
      <c r="ER20" s="662" t="s">
        <v>156</v>
      </c>
      <c r="ES20" s="663"/>
      <c r="ET20" s="169">
        <v>0.2</v>
      </c>
      <c r="EU20" s="118" t="s">
        <v>158</v>
      </c>
      <c r="EV20" s="119"/>
      <c r="EW20" s="120">
        <f t="shared" si="13"/>
        <v>0</v>
      </c>
      <c r="EX20" s="120">
        <f t="shared" si="33"/>
        <v>0</v>
      </c>
      <c r="EY20" s="170">
        <v>22</v>
      </c>
      <c r="EZ20" s="170">
        <v>22</v>
      </c>
      <c r="FA20" s="115" t="s">
        <v>145</v>
      </c>
      <c r="FB20" s="170"/>
      <c r="FC20" s="170"/>
      <c r="FD20" s="196">
        <v>0</v>
      </c>
      <c r="FE20" s="167" t="s">
        <v>152</v>
      </c>
      <c r="FF20" s="151" t="s">
        <v>47</v>
      </c>
      <c r="FG20" s="197">
        <v>1741.45</v>
      </c>
      <c r="FH20" s="198">
        <v>0.25</v>
      </c>
      <c r="FI20" s="662" t="s">
        <v>156</v>
      </c>
      <c r="FJ20" s="663"/>
      <c r="FK20" s="198">
        <v>0.2</v>
      </c>
      <c r="FL20" s="118" t="s">
        <v>157</v>
      </c>
      <c r="FM20" s="119"/>
      <c r="FN20" s="159">
        <f t="shared" si="14"/>
        <v>0</v>
      </c>
      <c r="FO20" s="159">
        <f t="shared" si="34"/>
        <v>0</v>
      </c>
      <c r="FP20" s="199">
        <v>9</v>
      </c>
      <c r="FQ20" s="199"/>
      <c r="FR20" s="115" t="s">
        <v>145</v>
      </c>
      <c r="FS20" s="199"/>
      <c r="FT20" s="199"/>
      <c r="FU20" s="176">
        <v>0</v>
      </c>
      <c r="FV20" s="167" t="s">
        <v>152</v>
      </c>
      <c r="FW20" s="147" t="s">
        <v>19</v>
      </c>
      <c r="FX20" s="178">
        <v>0</v>
      </c>
      <c r="FY20" s="179">
        <v>0.25</v>
      </c>
      <c r="FZ20" s="722" t="s">
        <v>148</v>
      </c>
      <c r="GA20" s="723"/>
      <c r="GB20" s="179">
        <v>0.2</v>
      </c>
      <c r="GC20" s="118" t="s">
        <v>157</v>
      </c>
      <c r="GD20" s="119"/>
      <c r="GE20" s="131">
        <f t="shared" si="15"/>
        <v>0</v>
      </c>
      <c r="GF20" s="131">
        <f t="shared" si="35"/>
        <v>0</v>
      </c>
      <c r="GG20" s="180">
        <v>10</v>
      </c>
      <c r="GH20" s="180"/>
      <c r="GI20" s="115" t="s">
        <v>145</v>
      </c>
      <c r="GJ20" s="180"/>
      <c r="GK20" s="180"/>
      <c r="GL20" s="172">
        <v>0</v>
      </c>
      <c r="GM20" s="167" t="s">
        <v>152</v>
      </c>
      <c r="GN20" s="123" t="s">
        <v>19</v>
      </c>
      <c r="GO20" s="200">
        <v>0</v>
      </c>
      <c r="GP20" s="174">
        <v>0.25</v>
      </c>
      <c r="GQ20" s="726" t="s">
        <v>148</v>
      </c>
      <c r="GR20" s="723"/>
      <c r="GS20" s="174">
        <v>0.2</v>
      </c>
      <c r="GT20" s="118" t="s">
        <v>157</v>
      </c>
      <c r="GU20" s="119"/>
      <c r="GV20" s="126">
        <f t="shared" si="27"/>
        <v>0</v>
      </c>
      <c r="GW20" s="126">
        <f t="shared" si="36"/>
        <v>0</v>
      </c>
      <c r="GX20" s="175">
        <v>11</v>
      </c>
      <c r="GY20" s="175"/>
      <c r="GZ20" s="115" t="s">
        <v>145</v>
      </c>
      <c r="HA20" s="175"/>
      <c r="HB20" s="175"/>
      <c r="HN20" s="162">
        <f t="shared" si="17"/>
        <v>0</v>
      </c>
    </row>
    <row r="21" spans="1:222" ht="22.5" customHeight="1">
      <c r="A21" s="1"/>
      <c r="B21" s="236"/>
      <c r="C21" s="236"/>
      <c r="D21" s="164" t="s">
        <v>70</v>
      </c>
      <c r="E21" s="165">
        <v>4</v>
      </c>
      <c r="F21" s="166">
        <v>3</v>
      </c>
      <c r="G21" s="167">
        <v>1</v>
      </c>
      <c r="H21" s="167" t="s">
        <v>152</v>
      </c>
      <c r="I21" s="115" t="s">
        <v>47</v>
      </c>
      <c r="J21" s="202">
        <v>1741.45</v>
      </c>
      <c r="K21" s="169">
        <v>0.25</v>
      </c>
      <c r="L21" s="662" t="s">
        <v>156</v>
      </c>
      <c r="M21" s="663"/>
      <c r="N21" s="169">
        <v>0.2</v>
      </c>
      <c r="O21" s="118" t="s">
        <v>157</v>
      </c>
      <c r="P21" s="119"/>
      <c r="Q21" s="120">
        <f t="shared" si="2"/>
        <v>0</v>
      </c>
      <c r="R21" s="120">
        <f t="shared" si="3"/>
        <v>0</v>
      </c>
      <c r="S21" s="170">
        <v>22</v>
      </c>
      <c r="T21" s="170">
        <v>22</v>
      </c>
      <c r="U21" s="115" t="s">
        <v>152</v>
      </c>
      <c r="V21" s="170"/>
      <c r="W21" s="171" t="s">
        <v>145</v>
      </c>
      <c r="X21" s="172">
        <v>0</v>
      </c>
      <c r="Y21" s="167" t="s">
        <v>152</v>
      </c>
      <c r="Z21" s="123" t="s">
        <v>19</v>
      </c>
      <c r="AA21" s="173">
        <v>1717.39</v>
      </c>
      <c r="AB21" s="174">
        <v>0.25</v>
      </c>
      <c r="AC21" s="664" t="s">
        <v>156</v>
      </c>
      <c r="AD21" s="663"/>
      <c r="AE21" s="174">
        <v>0.2</v>
      </c>
      <c r="AF21" s="118" t="s">
        <v>158</v>
      </c>
      <c r="AG21" s="119"/>
      <c r="AH21" s="126">
        <f t="shared" si="19"/>
        <v>0</v>
      </c>
      <c r="AI21" s="126">
        <f t="shared" si="4"/>
        <v>0</v>
      </c>
      <c r="AJ21" s="175">
        <v>22</v>
      </c>
      <c r="AK21" s="175">
        <v>22</v>
      </c>
      <c r="AL21" s="123" t="s">
        <v>152</v>
      </c>
      <c r="AM21" s="175"/>
      <c r="AN21" s="167" t="s">
        <v>152</v>
      </c>
      <c r="AO21" s="176">
        <v>0</v>
      </c>
      <c r="AP21" s="177" t="s">
        <v>145</v>
      </c>
      <c r="AQ21" s="115" t="s">
        <v>47</v>
      </c>
      <c r="AR21" s="178">
        <v>1741.45</v>
      </c>
      <c r="AS21" s="179">
        <v>0.25</v>
      </c>
      <c r="AT21" s="697" t="s">
        <v>156</v>
      </c>
      <c r="AU21" s="663"/>
      <c r="AV21" s="179">
        <v>0.2</v>
      </c>
      <c r="AW21" s="118" t="s">
        <v>157</v>
      </c>
      <c r="AX21" s="119"/>
      <c r="AY21" s="131">
        <f t="shared" si="5"/>
        <v>0</v>
      </c>
      <c r="AZ21" s="131">
        <f t="shared" si="6"/>
        <v>0</v>
      </c>
      <c r="BA21" s="180">
        <v>22</v>
      </c>
      <c r="BB21" s="180">
        <v>22</v>
      </c>
      <c r="BC21" s="132" t="s">
        <v>145</v>
      </c>
      <c r="BD21" s="180"/>
      <c r="BE21" s="180"/>
      <c r="BF21" s="181">
        <v>0</v>
      </c>
      <c r="BG21" s="167" t="s">
        <v>145</v>
      </c>
      <c r="BH21" s="134" t="s">
        <v>19</v>
      </c>
      <c r="BI21" s="135">
        <v>4598.72</v>
      </c>
      <c r="BJ21" s="182">
        <v>0.25</v>
      </c>
      <c r="BK21" s="712" t="s">
        <v>156</v>
      </c>
      <c r="BL21" s="663"/>
      <c r="BM21" s="182">
        <v>0.2</v>
      </c>
      <c r="BN21" s="137" t="s">
        <v>158</v>
      </c>
      <c r="BO21" s="138"/>
      <c r="BP21" s="139">
        <f t="shared" si="7"/>
        <v>0</v>
      </c>
      <c r="BQ21" s="139">
        <f t="shared" si="28"/>
        <v>0</v>
      </c>
      <c r="BR21" s="183">
        <v>22</v>
      </c>
      <c r="BS21" s="183">
        <v>22</v>
      </c>
      <c r="BT21" s="134" t="s">
        <v>145</v>
      </c>
      <c r="BU21" s="183"/>
      <c r="BV21" s="184"/>
      <c r="BW21" s="185">
        <v>1</v>
      </c>
      <c r="BX21" s="167" t="s">
        <v>145</v>
      </c>
      <c r="BY21" s="115" t="s">
        <v>19</v>
      </c>
      <c r="BZ21" s="135">
        <v>4598.72</v>
      </c>
      <c r="CA21" s="186">
        <v>0.25</v>
      </c>
      <c r="CB21" s="714" t="s">
        <v>156</v>
      </c>
      <c r="CC21" s="663"/>
      <c r="CD21" s="186">
        <v>0.2</v>
      </c>
      <c r="CE21" s="118" t="s">
        <v>158</v>
      </c>
      <c r="CF21" s="119"/>
      <c r="CG21" s="143">
        <f t="shared" si="9"/>
        <v>4.333333333333333</v>
      </c>
      <c r="CH21" s="143">
        <f t="shared" si="29"/>
        <v>5.333333333333333</v>
      </c>
      <c r="CI21" s="187">
        <v>22</v>
      </c>
      <c r="CJ21" s="187">
        <v>22</v>
      </c>
      <c r="CK21" s="115" t="s">
        <v>145</v>
      </c>
      <c r="CL21" s="187"/>
      <c r="CM21" s="187"/>
      <c r="CN21" s="181">
        <v>0</v>
      </c>
      <c r="CO21" s="167" t="s">
        <v>145</v>
      </c>
      <c r="CP21" s="134" t="s">
        <v>19</v>
      </c>
      <c r="CQ21" s="188">
        <v>1396.01</v>
      </c>
      <c r="CR21" s="182">
        <v>0.25</v>
      </c>
      <c r="CS21" s="712" t="s">
        <v>156</v>
      </c>
      <c r="CT21" s="663"/>
      <c r="CU21" s="182">
        <v>0.2</v>
      </c>
      <c r="CV21" s="118" t="s">
        <v>158</v>
      </c>
      <c r="CW21" s="119"/>
      <c r="CX21" s="139">
        <f t="shared" si="10"/>
        <v>0</v>
      </c>
      <c r="CY21" s="139">
        <f t="shared" si="30"/>
        <v>0</v>
      </c>
      <c r="CZ21" s="183">
        <v>22</v>
      </c>
      <c r="DA21" s="183">
        <v>22</v>
      </c>
      <c r="DB21" s="115" t="s">
        <v>145</v>
      </c>
      <c r="DC21" s="183"/>
      <c r="DD21" s="183"/>
      <c r="DE21" s="189">
        <v>1</v>
      </c>
      <c r="DF21" s="167" t="s">
        <v>145</v>
      </c>
      <c r="DG21" s="147" t="s">
        <v>19</v>
      </c>
      <c r="DH21" s="188">
        <v>1396.01</v>
      </c>
      <c r="DI21" s="190">
        <v>0.25</v>
      </c>
      <c r="DJ21" s="706" t="s">
        <v>156</v>
      </c>
      <c r="DK21" s="663"/>
      <c r="DL21" s="190">
        <v>0.2</v>
      </c>
      <c r="DM21" s="118" t="s">
        <v>158</v>
      </c>
      <c r="DN21" s="119"/>
      <c r="DO21" s="149">
        <f t="shared" si="11"/>
        <v>4.333333333333333</v>
      </c>
      <c r="DP21" s="149">
        <f t="shared" si="31"/>
        <v>5.333333333333333</v>
      </c>
      <c r="DQ21" s="191">
        <v>22</v>
      </c>
      <c r="DR21" s="191">
        <v>22</v>
      </c>
      <c r="DS21" s="115" t="s">
        <v>145</v>
      </c>
      <c r="DT21" s="191"/>
      <c r="DU21" s="191"/>
      <c r="DV21" s="192">
        <v>0</v>
      </c>
      <c r="DW21" s="167" t="s">
        <v>152</v>
      </c>
      <c r="DX21" s="151" t="s">
        <v>53</v>
      </c>
      <c r="DY21" s="152">
        <v>4612.24</v>
      </c>
      <c r="DZ21" s="193">
        <v>0.25</v>
      </c>
      <c r="EA21" s="732" t="s">
        <v>156</v>
      </c>
      <c r="EB21" s="663"/>
      <c r="EC21" s="193">
        <v>0.2</v>
      </c>
      <c r="ED21" s="118" t="s">
        <v>158</v>
      </c>
      <c r="EE21" s="119"/>
      <c r="EF21" s="154">
        <f t="shared" si="12"/>
        <v>0</v>
      </c>
      <c r="EG21" s="154">
        <f t="shared" si="32"/>
        <v>0</v>
      </c>
      <c r="EH21" s="194">
        <v>22</v>
      </c>
      <c r="EI21" s="194">
        <v>22</v>
      </c>
      <c r="EJ21" s="115" t="s">
        <v>145</v>
      </c>
      <c r="EK21" s="194"/>
      <c r="EL21" s="194"/>
      <c r="EM21" s="195">
        <v>1</v>
      </c>
      <c r="EN21" s="167" t="s">
        <v>152</v>
      </c>
      <c r="EO21" s="151" t="s">
        <v>53</v>
      </c>
      <c r="EP21" s="152">
        <v>4612.24</v>
      </c>
      <c r="EQ21" s="169">
        <v>0.25</v>
      </c>
      <c r="ER21" s="662" t="s">
        <v>156</v>
      </c>
      <c r="ES21" s="663"/>
      <c r="ET21" s="169">
        <v>0.2</v>
      </c>
      <c r="EU21" s="118" t="s">
        <v>158</v>
      </c>
      <c r="EV21" s="119"/>
      <c r="EW21" s="120">
        <f t="shared" si="13"/>
        <v>0</v>
      </c>
      <c r="EX21" s="120">
        <f t="shared" si="33"/>
        <v>0</v>
      </c>
      <c r="EY21" s="170">
        <v>22</v>
      </c>
      <c r="EZ21" s="170">
        <v>22</v>
      </c>
      <c r="FA21" s="115" t="s">
        <v>145</v>
      </c>
      <c r="FB21" s="170"/>
      <c r="FC21" s="170"/>
      <c r="FD21" s="196">
        <v>0</v>
      </c>
      <c r="FE21" s="167" t="s">
        <v>152</v>
      </c>
      <c r="FF21" s="151" t="s">
        <v>47</v>
      </c>
      <c r="FG21" s="197">
        <v>1741.45</v>
      </c>
      <c r="FH21" s="198">
        <v>0.25</v>
      </c>
      <c r="FI21" s="662" t="s">
        <v>156</v>
      </c>
      <c r="FJ21" s="663"/>
      <c r="FK21" s="198">
        <v>0.2</v>
      </c>
      <c r="FL21" s="118" t="s">
        <v>157</v>
      </c>
      <c r="FM21" s="119"/>
      <c r="FN21" s="159">
        <f t="shared" si="14"/>
        <v>0</v>
      </c>
      <c r="FO21" s="159">
        <f t="shared" si="34"/>
        <v>0</v>
      </c>
      <c r="FP21" s="199">
        <v>9</v>
      </c>
      <c r="FQ21" s="199"/>
      <c r="FR21" s="115" t="s">
        <v>145</v>
      </c>
      <c r="FS21" s="199"/>
      <c r="FT21" s="199"/>
      <c r="FU21" s="176">
        <v>0</v>
      </c>
      <c r="FV21" s="167" t="s">
        <v>152</v>
      </c>
      <c r="FW21" s="147" t="s">
        <v>19</v>
      </c>
      <c r="FX21" s="178">
        <v>0</v>
      </c>
      <c r="FY21" s="179">
        <v>0.25</v>
      </c>
      <c r="FZ21" s="722" t="s">
        <v>147</v>
      </c>
      <c r="GA21" s="723"/>
      <c r="GB21" s="179">
        <v>0.2</v>
      </c>
      <c r="GC21" s="118" t="s">
        <v>157</v>
      </c>
      <c r="GD21" s="119"/>
      <c r="GE21" s="131">
        <f t="shared" si="15"/>
        <v>0</v>
      </c>
      <c r="GF21" s="131">
        <f t="shared" si="35"/>
        <v>0</v>
      </c>
      <c r="GG21" s="180">
        <v>10</v>
      </c>
      <c r="GH21" s="180"/>
      <c r="GI21" s="115" t="s">
        <v>145</v>
      </c>
      <c r="GJ21" s="180"/>
      <c r="GK21" s="180"/>
      <c r="GL21" s="172">
        <v>0</v>
      </c>
      <c r="GM21" s="167" t="s">
        <v>152</v>
      </c>
      <c r="GN21" s="123" t="s">
        <v>19</v>
      </c>
      <c r="GO21" s="200">
        <v>0</v>
      </c>
      <c r="GP21" s="174">
        <v>0.25</v>
      </c>
      <c r="GQ21" s="726" t="s">
        <v>147</v>
      </c>
      <c r="GR21" s="723"/>
      <c r="GS21" s="174">
        <v>0.2</v>
      </c>
      <c r="GT21" s="118" t="s">
        <v>157</v>
      </c>
      <c r="GU21" s="119"/>
      <c r="GV21" s="126">
        <f t="shared" si="27"/>
        <v>0</v>
      </c>
      <c r="GW21" s="126">
        <f t="shared" si="36"/>
        <v>0</v>
      </c>
      <c r="GX21" s="175">
        <v>11</v>
      </c>
      <c r="GY21" s="175"/>
      <c r="GZ21" s="115" t="s">
        <v>145</v>
      </c>
      <c r="HA21" s="175"/>
      <c r="HB21" s="175"/>
      <c r="HN21" s="162">
        <f t="shared" si="17"/>
        <v>4</v>
      </c>
    </row>
    <row r="22" spans="1:222" ht="18.75" customHeight="1">
      <c r="A22" s="1"/>
      <c r="B22" s="1"/>
      <c r="C22" s="1"/>
      <c r="D22" s="1"/>
      <c r="E22" s="1"/>
      <c r="F22" s="237"/>
      <c r="G22" s="31">
        <f>SUM(G10:G21)</f>
        <v>1</v>
      </c>
      <c r="H22" s="3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31">
        <f>SUM(X10:X21)</f>
        <v>6</v>
      </c>
      <c r="Y22" s="31"/>
      <c r="Z22" s="1"/>
      <c r="AA22" s="31"/>
      <c r="AB22" s="3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31"/>
      <c r="AO22" s="31">
        <f>SUM(AO10:AO21)</f>
        <v>1</v>
      </c>
      <c r="AP22" s="3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31">
        <f>SUM(BF10:BF21)</f>
        <v>16</v>
      </c>
      <c r="BG22" s="3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31">
        <f>SUM(BW10:BW21)</f>
        <v>17</v>
      </c>
      <c r="BX22" s="3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31">
        <f>SUM(CN10:CN21)</f>
        <v>9</v>
      </c>
      <c r="CO22" s="3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1">
        <f>SUM(DE10:DE21)</f>
        <v>18</v>
      </c>
      <c r="DF22" s="3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31">
        <f>SUM(DV10:DV21)</f>
        <v>4</v>
      </c>
      <c r="DW22" s="3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31">
        <f>SUM(EM10:EM21)</f>
        <v>11</v>
      </c>
      <c r="EN22" s="3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31">
        <f>SUM(FD10:FD21)</f>
        <v>1</v>
      </c>
      <c r="FE22" s="3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31">
        <f>SUM(FU10:FU21)</f>
        <v>0</v>
      </c>
      <c r="FV22" s="31"/>
      <c r="FW22" s="238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31">
        <f>SUM(GL10:GL21)</f>
        <v>0</v>
      </c>
      <c r="GM22" s="31"/>
      <c r="GN22" s="58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62">
        <f t="shared" si="17"/>
        <v>84</v>
      </c>
    </row>
    <row r="23" spans="1:222" ht="14.25" customHeight="1">
      <c r="A23" s="1"/>
      <c r="B23" s="1"/>
      <c r="C23" s="1"/>
      <c r="D23" s="1"/>
      <c r="E23" s="1"/>
      <c r="F23" s="237"/>
      <c r="G23" s="239"/>
      <c r="H23" s="31"/>
      <c r="I23" s="31"/>
      <c r="J23" s="31"/>
      <c r="K23" s="1"/>
      <c r="L23" s="240" t="s">
        <v>171</v>
      </c>
      <c r="M23" s="241"/>
      <c r="N23" s="242"/>
      <c r="O23" s="243" t="s">
        <v>157</v>
      </c>
      <c r="P23" s="244"/>
      <c r="Q23" s="242"/>
      <c r="R23" s="1"/>
      <c r="S23" s="1"/>
      <c r="T23" s="1"/>
      <c r="U23" s="1"/>
      <c r="V23" s="1"/>
      <c r="W23" s="1"/>
      <c r="X23" s="31"/>
      <c r="Y23" s="31"/>
      <c r="Z23" s="31"/>
      <c r="AA23" s="31"/>
      <c r="AB23" s="31"/>
      <c r="AC23" s="1"/>
      <c r="AD23" s="1"/>
      <c r="AE23" s="1"/>
      <c r="AF23" s="1"/>
      <c r="AG23" s="1"/>
      <c r="AH23" s="245" t="s">
        <v>172</v>
      </c>
      <c r="AI23" s="246">
        <f>52/11/12</f>
        <v>0.39393939393939398</v>
      </c>
      <c r="AJ23" s="1"/>
      <c r="AK23" s="1"/>
      <c r="AL23" s="1"/>
      <c r="AM23" s="1"/>
      <c r="AN23" s="1"/>
      <c r="AO23" s="31"/>
      <c r="AP23" s="3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31"/>
      <c r="BG23" s="3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31"/>
      <c r="BX23" s="3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31"/>
      <c r="CO23" s="3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1"/>
      <c r="DF23" s="3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31"/>
      <c r="DW23" s="3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31"/>
      <c r="EN23" s="3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31"/>
      <c r="FE23" s="3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31"/>
      <c r="FV23" s="3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31"/>
      <c r="GM23" s="3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247"/>
    </row>
    <row r="24" spans="1:222" ht="14.25" customHeight="1">
      <c r="A24" s="1"/>
      <c r="B24" s="1"/>
      <c r="C24" s="1"/>
      <c r="D24" s="1"/>
      <c r="E24" s="1"/>
      <c r="F24" s="237"/>
      <c r="G24" s="248"/>
      <c r="H24" s="31"/>
      <c r="I24" s="31"/>
      <c r="J24" s="31"/>
      <c r="K24" s="1"/>
      <c r="L24" s="240" t="s">
        <v>173</v>
      </c>
      <c r="M24" s="58"/>
      <c r="N24" s="1"/>
      <c r="O24" s="249" t="s">
        <v>174</v>
      </c>
      <c r="P24" s="244"/>
      <c r="Q24" s="1"/>
      <c r="R24" s="1"/>
      <c r="S24" s="1"/>
      <c r="T24" s="1"/>
      <c r="U24" s="1"/>
      <c r="V24" s="1"/>
      <c r="W24" s="1"/>
      <c r="X24" s="31"/>
      <c r="Y24" s="31"/>
      <c r="Z24" s="31"/>
      <c r="AA24" s="31"/>
      <c r="AB24" s="3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31"/>
      <c r="AP24" s="3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31"/>
      <c r="BG24" s="3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31"/>
      <c r="BX24" s="3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31"/>
      <c r="CO24" s="3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1"/>
      <c r="DF24" s="3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31"/>
      <c r="DW24" s="3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31"/>
      <c r="EN24" s="3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31"/>
      <c r="FE24" s="3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31"/>
      <c r="FV24" s="3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31"/>
      <c r="GM24" s="3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</row>
    <row r="25" spans="1:222" ht="20.25" customHeight="1">
      <c r="A25" s="250"/>
      <c r="B25" s="250"/>
      <c r="C25" s="250"/>
      <c r="D25" s="250"/>
      <c r="E25" s="250"/>
      <c r="F25" s="250"/>
      <c r="G25" s="239"/>
      <c r="H25" s="239"/>
      <c r="I25" s="239"/>
      <c r="J25" s="239"/>
      <c r="K25" s="239"/>
      <c r="L25" s="251" t="s">
        <v>156</v>
      </c>
      <c r="M25" s="252"/>
      <c r="N25" s="250"/>
      <c r="O25" s="243" t="s">
        <v>175</v>
      </c>
      <c r="P25" s="253"/>
      <c r="Q25" s="250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  <c r="BS25" s="239"/>
      <c r="BT25" s="239"/>
      <c r="BU25" s="239"/>
      <c r="BV25" s="239"/>
      <c r="BW25" s="239"/>
      <c r="BX25" s="239"/>
      <c r="BY25" s="239"/>
      <c r="BZ25" s="239"/>
      <c r="CA25" s="239"/>
      <c r="CB25" s="239"/>
      <c r="CC25" s="239"/>
      <c r="CD25" s="239"/>
      <c r="CE25" s="239"/>
      <c r="CF25" s="239"/>
      <c r="CG25" s="239"/>
      <c r="CH25" s="239"/>
      <c r="CI25" s="239"/>
      <c r="CJ25" s="239"/>
      <c r="CK25" s="239"/>
      <c r="CL25" s="239"/>
      <c r="CM25" s="239"/>
      <c r="CN25" s="239"/>
      <c r="CO25" s="239"/>
      <c r="CP25" s="239"/>
      <c r="CQ25" s="239"/>
      <c r="CR25" s="239"/>
      <c r="CS25" s="239"/>
      <c r="CT25" s="239"/>
      <c r="CU25" s="239"/>
      <c r="CV25" s="239"/>
      <c r="CW25" s="239"/>
      <c r="CX25" s="239"/>
      <c r="CY25" s="239"/>
      <c r="CZ25" s="239"/>
      <c r="DA25" s="239"/>
      <c r="DB25" s="239"/>
      <c r="DC25" s="239"/>
      <c r="DD25" s="239"/>
      <c r="DE25" s="239"/>
      <c r="DF25" s="239"/>
      <c r="DG25" s="239"/>
      <c r="DH25" s="239"/>
      <c r="DI25" s="239"/>
      <c r="DJ25" s="239"/>
      <c r="DK25" s="239"/>
      <c r="DL25" s="239"/>
      <c r="DM25" s="239"/>
      <c r="DN25" s="239"/>
      <c r="DO25" s="239"/>
      <c r="DP25" s="239"/>
      <c r="DQ25" s="239"/>
      <c r="DR25" s="239"/>
      <c r="DS25" s="239"/>
      <c r="DT25" s="239"/>
      <c r="DU25" s="239"/>
      <c r="DV25" s="239"/>
      <c r="DW25" s="239"/>
      <c r="DX25" s="239"/>
      <c r="DY25" s="239"/>
      <c r="DZ25" s="239"/>
      <c r="EA25" s="239"/>
      <c r="EB25" s="239"/>
      <c r="EC25" s="239"/>
      <c r="ED25" s="239"/>
      <c r="EE25" s="239"/>
      <c r="EF25" s="239"/>
      <c r="EG25" s="239"/>
      <c r="EH25" s="239"/>
      <c r="EI25" s="239"/>
      <c r="EJ25" s="239"/>
      <c r="EK25" s="239"/>
      <c r="EL25" s="239"/>
      <c r="EM25" s="239"/>
      <c r="EN25" s="239"/>
      <c r="EO25" s="239"/>
      <c r="EP25" s="239"/>
      <c r="EQ25" s="239"/>
      <c r="ER25" s="239"/>
      <c r="ES25" s="239"/>
      <c r="ET25" s="239"/>
      <c r="EU25" s="239"/>
      <c r="EV25" s="239"/>
      <c r="EW25" s="239"/>
      <c r="EX25" s="239"/>
      <c r="EY25" s="239"/>
      <c r="EZ25" s="239"/>
      <c r="FA25" s="239"/>
      <c r="FB25" s="239"/>
      <c r="FC25" s="239"/>
      <c r="FD25" s="239"/>
      <c r="FE25" s="239"/>
      <c r="FF25" s="239"/>
      <c r="FG25" s="239"/>
      <c r="FH25" s="239"/>
      <c r="FI25" s="239"/>
      <c r="FJ25" s="239"/>
      <c r="FK25" s="239"/>
      <c r="FL25" s="239"/>
      <c r="FM25" s="239"/>
      <c r="FN25" s="239"/>
      <c r="FO25" s="239"/>
      <c r="FP25" s="239"/>
      <c r="FQ25" s="239"/>
      <c r="FR25" s="239"/>
      <c r="FS25" s="239"/>
      <c r="FT25" s="239"/>
      <c r="FU25" s="239"/>
      <c r="FV25" s="239"/>
      <c r="FW25" s="239"/>
      <c r="FX25" s="239"/>
      <c r="FY25" s="239"/>
      <c r="FZ25" s="239"/>
      <c r="GA25" s="239"/>
      <c r="GB25" s="239"/>
      <c r="GC25" s="239"/>
      <c r="GD25" s="239"/>
      <c r="GE25" s="239"/>
      <c r="GF25" s="239"/>
      <c r="GG25" s="239"/>
      <c r="GH25" s="239"/>
      <c r="GI25" s="239"/>
      <c r="GJ25" s="239"/>
      <c r="GK25" s="239"/>
      <c r="GL25" s="239"/>
      <c r="GM25" s="239">
        <f t="shared" ref="GM25:HM25" si="38">GM6</f>
        <v>0</v>
      </c>
      <c r="GN25" s="239">
        <f t="shared" si="38"/>
        <v>0</v>
      </c>
      <c r="GO25" s="239">
        <f t="shared" si="38"/>
        <v>0</v>
      </c>
      <c r="GP25" s="239">
        <f t="shared" si="38"/>
        <v>0</v>
      </c>
      <c r="GQ25" s="239">
        <f t="shared" si="38"/>
        <v>0</v>
      </c>
      <c r="GR25" s="239">
        <f t="shared" si="38"/>
        <v>0</v>
      </c>
      <c r="GS25" s="239">
        <f t="shared" si="38"/>
        <v>0</v>
      </c>
      <c r="GT25" s="239">
        <f t="shared" si="38"/>
        <v>0</v>
      </c>
      <c r="GU25" s="239">
        <f t="shared" si="38"/>
        <v>0</v>
      </c>
      <c r="GV25" s="239">
        <f t="shared" si="38"/>
        <v>0</v>
      </c>
      <c r="GW25" s="239">
        <f t="shared" si="38"/>
        <v>0</v>
      </c>
      <c r="GX25" s="239">
        <f t="shared" si="38"/>
        <v>0</v>
      </c>
      <c r="GY25" s="239">
        <f t="shared" si="38"/>
        <v>0</v>
      </c>
      <c r="GZ25" s="239">
        <f t="shared" si="38"/>
        <v>0</v>
      </c>
      <c r="HA25" s="239">
        <f t="shared" si="38"/>
        <v>0</v>
      </c>
      <c r="HB25" s="239">
        <f t="shared" si="38"/>
        <v>0</v>
      </c>
      <c r="HC25" s="239">
        <f t="shared" si="38"/>
        <v>0</v>
      </c>
      <c r="HD25" s="239">
        <f t="shared" si="38"/>
        <v>0</v>
      </c>
      <c r="HE25" s="239">
        <f t="shared" si="38"/>
        <v>0</v>
      </c>
      <c r="HF25" s="239">
        <f t="shared" si="38"/>
        <v>0</v>
      </c>
      <c r="HG25" s="239">
        <f t="shared" si="38"/>
        <v>0</v>
      </c>
      <c r="HH25" s="239">
        <f t="shared" si="38"/>
        <v>0</v>
      </c>
      <c r="HI25" s="239">
        <f t="shared" si="38"/>
        <v>0</v>
      </c>
      <c r="HJ25" s="239">
        <f t="shared" si="38"/>
        <v>0</v>
      </c>
      <c r="HK25" s="239">
        <f t="shared" si="38"/>
        <v>0</v>
      </c>
      <c r="HL25" s="239">
        <f t="shared" si="38"/>
        <v>0</v>
      </c>
      <c r="HM25" s="239">
        <f t="shared" si="38"/>
        <v>0</v>
      </c>
      <c r="HN25" s="250"/>
    </row>
    <row r="26" spans="1:222" ht="14.25" customHeight="1">
      <c r="A26" s="250"/>
      <c r="B26" s="250"/>
      <c r="C26" s="250"/>
      <c r="D26" s="250"/>
      <c r="E26" s="254"/>
      <c r="F26" s="254"/>
      <c r="G26" s="239"/>
      <c r="H26" s="31"/>
      <c r="I26" s="31"/>
      <c r="J26" s="31"/>
      <c r="K26" s="254"/>
      <c r="L26" s="255" t="s">
        <v>176</v>
      </c>
      <c r="M26" s="256"/>
      <c r="N26" s="254"/>
      <c r="O26" s="249" t="s">
        <v>158</v>
      </c>
      <c r="P26" s="257"/>
      <c r="Q26" s="254"/>
      <c r="R26" s="254"/>
      <c r="S26" s="254"/>
      <c r="T26" s="254"/>
      <c r="U26" s="254"/>
      <c r="V26" s="254"/>
      <c r="W26" s="250"/>
      <c r="X26" s="31"/>
      <c r="Y26" s="31"/>
      <c r="Z26" s="31"/>
      <c r="AA26" s="31"/>
      <c r="AB26" s="31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31"/>
      <c r="AP26" s="31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31"/>
      <c r="BG26" s="31"/>
      <c r="BH26" s="250"/>
      <c r="BI26" s="250"/>
      <c r="BJ26" s="250"/>
      <c r="BK26" s="250"/>
      <c r="BL26" s="250"/>
      <c r="BM26" s="250"/>
      <c r="BN26" s="250"/>
      <c r="BO26" s="250"/>
      <c r="BP26" s="250"/>
      <c r="BQ26" s="250"/>
      <c r="BR26" s="250"/>
      <c r="BS26" s="250"/>
      <c r="BT26" s="250"/>
      <c r="BU26" s="250"/>
      <c r="BV26" s="250"/>
      <c r="BW26" s="31"/>
      <c r="BX26" s="31"/>
      <c r="BY26" s="250"/>
      <c r="BZ26" s="250"/>
      <c r="CA26" s="250"/>
      <c r="CB26" s="250"/>
      <c r="CC26" s="250"/>
      <c r="CD26" s="250"/>
      <c r="CE26" s="250"/>
      <c r="CF26" s="250"/>
      <c r="CG26" s="250"/>
      <c r="CH26" s="250"/>
      <c r="CI26" s="250"/>
      <c r="CJ26" s="250"/>
      <c r="CK26" s="250"/>
      <c r="CL26" s="250"/>
      <c r="CM26" s="250"/>
      <c r="CN26" s="31"/>
      <c r="CO26" s="31"/>
      <c r="CP26" s="250"/>
      <c r="CQ26" s="250"/>
      <c r="CR26" s="250"/>
      <c r="CS26" s="250"/>
      <c r="CT26" s="250"/>
      <c r="CU26" s="250"/>
      <c r="CV26" s="250"/>
      <c r="CW26" s="250"/>
      <c r="CX26" s="250"/>
      <c r="CY26" s="250"/>
      <c r="CZ26" s="250"/>
      <c r="DA26" s="250"/>
      <c r="DB26" s="250"/>
      <c r="DC26" s="250"/>
      <c r="DD26" s="250"/>
      <c r="DE26" s="31"/>
      <c r="DF26" s="31"/>
      <c r="DG26" s="250"/>
      <c r="DH26" s="250"/>
      <c r="DI26" s="250"/>
      <c r="DJ26" s="250"/>
      <c r="DK26" s="250"/>
      <c r="DL26" s="250"/>
      <c r="DM26" s="250"/>
      <c r="DN26" s="250"/>
      <c r="DO26" s="250"/>
      <c r="DP26" s="250"/>
      <c r="DQ26" s="250"/>
      <c r="DR26" s="250"/>
      <c r="DS26" s="250"/>
      <c r="DT26" s="250"/>
      <c r="DU26" s="250"/>
      <c r="DV26" s="31"/>
      <c r="DW26" s="31"/>
      <c r="DX26" s="250"/>
      <c r="DY26" s="250"/>
      <c r="DZ26" s="250"/>
      <c r="EA26" s="250"/>
      <c r="EB26" s="250"/>
      <c r="EC26" s="250"/>
      <c r="ED26" s="250"/>
      <c r="EE26" s="250"/>
      <c r="EF26" s="250"/>
      <c r="EG26" s="250"/>
      <c r="EH26" s="250"/>
      <c r="EI26" s="250"/>
      <c r="EJ26" s="250"/>
      <c r="EK26" s="250"/>
      <c r="EL26" s="250"/>
      <c r="EM26" s="31"/>
      <c r="EN26" s="31"/>
      <c r="EO26" s="250"/>
      <c r="EP26" s="250"/>
      <c r="EQ26" s="250"/>
      <c r="ER26" s="250"/>
      <c r="ES26" s="250"/>
      <c r="ET26" s="250"/>
      <c r="EU26" s="250"/>
      <c r="EV26" s="250"/>
      <c r="EW26" s="250"/>
      <c r="EX26" s="250"/>
      <c r="EY26" s="250"/>
      <c r="EZ26" s="250"/>
      <c r="FA26" s="250"/>
      <c r="FB26" s="250"/>
      <c r="FC26" s="250"/>
      <c r="FD26" s="31"/>
      <c r="FE26" s="31"/>
      <c r="FF26" s="250"/>
      <c r="FG26" s="250"/>
      <c r="FH26" s="250"/>
      <c r="FI26" s="250"/>
      <c r="FJ26" s="250"/>
      <c r="FK26" s="250"/>
      <c r="FL26" s="250"/>
      <c r="FM26" s="250"/>
      <c r="FN26" s="250"/>
      <c r="FO26" s="250"/>
      <c r="FP26" s="250"/>
      <c r="FQ26" s="250"/>
      <c r="FR26" s="250"/>
      <c r="FS26" s="250"/>
      <c r="FT26" s="250"/>
      <c r="FU26" s="31"/>
      <c r="FV26" s="31"/>
      <c r="FW26" s="250"/>
      <c r="FX26" s="250"/>
      <c r="FY26" s="250"/>
      <c r="FZ26" s="250"/>
      <c r="GA26" s="250"/>
      <c r="GB26" s="250"/>
      <c r="GC26" s="250"/>
      <c r="GD26" s="250"/>
      <c r="GE26" s="250"/>
      <c r="GF26" s="250"/>
      <c r="GG26" s="250"/>
      <c r="GH26" s="250"/>
      <c r="GI26" s="250"/>
      <c r="GJ26" s="250"/>
      <c r="GK26" s="250"/>
      <c r="GL26" s="31"/>
      <c r="GM26" s="31"/>
      <c r="GN26" s="250"/>
      <c r="GO26" s="250"/>
      <c r="GP26" s="250"/>
      <c r="GQ26" s="250"/>
      <c r="GR26" s="250"/>
      <c r="GS26" s="250"/>
      <c r="GT26" s="250"/>
      <c r="GU26" s="250"/>
      <c r="GV26" s="250"/>
      <c r="GW26" s="250"/>
      <c r="GX26" s="250"/>
      <c r="GY26" s="250"/>
      <c r="GZ26" s="250"/>
      <c r="HA26" s="250"/>
      <c r="HB26" s="250"/>
      <c r="HC26" s="250"/>
      <c r="HD26" s="250"/>
      <c r="HE26" s="250"/>
      <c r="HF26" s="250"/>
      <c r="HG26" s="250"/>
      <c r="HH26" s="250"/>
      <c r="HI26" s="250"/>
      <c r="HJ26" s="250"/>
      <c r="HK26" s="250"/>
      <c r="HL26" s="250"/>
      <c r="HM26" s="250"/>
      <c r="HN26" s="250"/>
    </row>
    <row r="27" spans="1:222" ht="14.25" customHeight="1">
      <c r="A27" s="1"/>
      <c r="B27" s="1"/>
      <c r="C27" s="1"/>
      <c r="D27" s="258"/>
      <c r="E27" s="1"/>
      <c r="F27" s="237"/>
      <c r="G27" s="239"/>
      <c r="H27" s="31"/>
      <c r="I27" s="31"/>
      <c r="J27" s="31"/>
      <c r="K27" s="1"/>
      <c r="L27" s="1"/>
      <c r="M27" s="1"/>
      <c r="N27" s="1"/>
      <c r="O27" s="244" t="s">
        <v>176</v>
      </c>
      <c r="P27" s="244"/>
      <c r="Q27" s="1"/>
      <c r="R27" s="1"/>
      <c r="S27" s="1"/>
      <c r="T27" s="1"/>
      <c r="U27" s="1"/>
      <c r="V27" s="1"/>
      <c r="W27" s="1"/>
      <c r="X27" s="31"/>
      <c r="Y27" s="31"/>
      <c r="Z27" s="31"/>
      <c r="AA27" s="31"/>
      <c r="AB27" s="3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31"/>
      <c r="AP27" s="3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31"/>
      <c r="BG27" s="3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31"/>
      <c r="BX27" s="3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31"/>
      <c r="CO27" s="3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1"/>
      <c r="DF27" s="3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31"/>
      <c r="DW27" s="3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31"/>
      <c r="EN27" s="3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31"/>
      <c r="FE27" s="3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31"/>
      <c r="FV27" s="3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31"/>
      <c r="GM27" s="3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</row>
    <row r="28" spans="1:222" ht="15.75" customHeight="1">
      <c r="A28" s="1"/>
      <c r="B28" s="1"/>
      <c r="C28" s="1"/>
      <c r="D28" s="258"/>
      <c r="E28" s="1"/>
      <c r="F28" s="237"/>
      <c r="G28" s="239"/>
      <c r="H28" s="31"/>
      <c r="I28" s="1"/>
      <c r="J28" s="1"/>
      <c r="K28" s="1"/>
      <c r="L28" s="259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31"/>
      <c r="Y28" s="31"/>
      <c r="Z28" s="31"/>
      <c r="AA28" s="31"/>
      <c r="AB28" s="3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31"/>
      <c r="AP28" s="3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31"/>
      <c r="BG28" s="3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31"/>
      <c r="BX28" s="3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31"/>
      <c r="CO28" s="3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1"/>
      <c r="DF28" s="3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31"/>
      <c r="DW28" s="3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31"/>
      <c r="EN28" s="3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31"/>
      <c r="FE28" s="3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31"/>
      <c r="FV28" s="3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31"/>
      <c r="GM28" s="3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</row>
    <row r="29" spans="1:222" ht="15.75" customHeight="1">
      <c r="A29" s="1"/>
      <c r="B29" s="1"/>
      <c r="C29" s="1"/>
      <c r="D29" s="258"/>
      <c r="E29" s="1"/>
      <c r="F29" s="237"/>
      <c r="G29" s="239"/>
      <c r="H29" s="31"/>
      <c r="I29" s="1"/>
      <c r="J29" s="1"/>
      <c r="K29" s="1"/>
      <c r="L29" s="1"/>
      <c r="M29" s="1"/>
      <c r="N29" s="1"/>
      <c r="O29" s="1" t="str">
        <f>G6</f>
        <v>AUX.ENFER_CBO.3222-30_40hs</v>
      </c>
      <c r="P29" s="1"/>
      <c r="Q29" s="1"/>
      <c r="R29" s="1"/>
      <c r="S29" s="1"/>
      <c r="T29" s="1"/>
      <c r="U29" s="1"/>
      <c r="V29" s="1"/>
      <c r="W29" s="1"/>
      <c r="X29" s="31"/>
      <c r="Y29" s="31"/>
      <c r="Z29" s="31"/>
      <c r="AA29" s="31"/>
      <c r="AB29" s="3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31"/>
      <c r="AP29" s="3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31"/>
      <c r="BG29" s="3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31"/>
      <c r="BX29" s="3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31"/>
      <c r="CO29" s="3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1"/>
      <c r="DF29" s="3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31"/>
      <c r="DW29" s="3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31"/>
      <c r="EN29" s="3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31"/>
      <c r="FE29" s="3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31"/>
      <c r="FV29" s="3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31"/>
      <c r="GM29" s="3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</row>
    <row r="30" spans="1:222" ht="15.75" customHeight="1">
      <c r="A30" s="1"/>
      <c r="B30" s="1"/>
      <c r="C30" s="1"/>
      <c r="D30" s="258"/>
      <c r="E30" s="1"/>
      <c r="F30" s="237"/>
      <c r="G30" s="239"/>
      <c r="H30" s="3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31"/>
      <c r="Y30" s="31"/>
      <c r="Z30" s="31"/>
      <c r="AA30" s="31"/>
      <c r="AB30" s="3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31"/>
      <c r="AP30" s="3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31"/>
      <c r="BG30" s="3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31"/>
      <c r="BX30" s="3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31"/>
      <c r="CO30" s="3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1"/>
      <c r="DF30" s="3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31"/>
      <c r="DW30" s="3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31"/>
      <c r="EN30" s="3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31"/>
      <c r="FE30" s="3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31"/>
      <c r="FV30" s="3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31"/>
      <c r="GM30" s="3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</row>
    <row r="31" spans="1:222" ht="15.75" customHeight="1">
      <c r="A31" s="1"/>
      <c r="B31" s="1"/>
      <c r="C31" s="1"/>
      <c r="D31" s="258"/>
      <c r="E31" s="1"/>
      <c r="F31" s="237"/>
      <c r="G31" s="239"/>
      <c r="H31" s="3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31"/>
      <c r="Y31" s="31"/>
      <c r="Z31" s="31"/>
      <c r="AA31" s="31"/>
      <c r="AB31" s="3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31"/>
      <c r="AP31" s="3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31"/>
      <c r="BG31" s="3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31"/>
      <c r="BX31" s="3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31"/>
      <c r="CO31" s="3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1"/>
      <c r="DF31" s="3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31"/>
      <c r="DW31" s="3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31"/>
      <c r="EN31" s="3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31"/>
      <c r="FE31" s="3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31"/>
      <c r="FV31" s="3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31"/>
      <c r="GM31" s="3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</row>
    <row r="32" spans="1:222" ht="15.75" customHeight="1">
      <c r="A32" s="1"/>
      <c r="B32" s="1"/>
      <c r="C32" s="1"/>
      <c r="D32" s="258"/>
      <c r="E32" s="1"/>
      <c r="F32" s="237"/>
      <c r="G32" s="239"/>
      <c r="H32" s="3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31"/>
      <c r="Y32" s="31"/>
      <c r="Z32" s="31"/>
      <c r="AA32" s="31"/>
      <c r="AB32" s="3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31"/>
      <c r="AP32" s="3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31"/>
      <c r="BG32" s="3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31"/>
      <c r="BX32" s="3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31"/>
      <c r="CO32" s="3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1"/>
      <c r="DF32" s="3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31"/>
      <c r="DW32" s="3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31"/>
      <c r="EN32" s="3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31"/>
      <c r="FE32" s="3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31"/>
      <c r="FV32" s="3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31"/>
      <c r="GM32" s="3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</row>
    <row r="33" spans="1:222" ht="15.75" customHeight="1">
      <c r="A33" s="1"/>
      <c r="B33" s="1"/>
      <c r="C33" s="1"/>
      <c r="D33" s="258"/>
      <c r="E33" s="1"/>
      <c r="F33" s="237"/>
      <c r="G33" s="239"/>
      <c r="H33" s="3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31"/>
      <c r="Y33" s="31"/>
      <c r="Z33" s="31"/>
      <c r="AA33" s="31"/>
      <c r="AB33" s="3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31"/>
      <c r="AP33" s="3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31"/>
      <c r="BG33" s="3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31"/>
      <c r="BX33" s="3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31"/>
      <c r="CO33" s="3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1"/>
      <c r="DF33" s="3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31"/>
      <c r="DW33" s="3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31"/>
      <c r="EN33" s="3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31"/>
      <c r="FE33" s="3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31"/>
      <c r="FV33" s="3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31"/>
      <c r="GM33" s="3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</row>
    <row r="34" spans="1:222" ht="15.75" customHeight="1">
      <c r="A34" s="1"/>
      <c r="B34" s="1"/>
      <c r="C34" s="1"/>
      <c r="D34" s="258"/>
      <c r="E34" s="1"/>
      <c r="F34" s="237"/>
      <c r="G34" s="239"/>
      <c r="H34" s="3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31"/>
      <c r="Y34" s="31"/>
      <c r="Z34" s="31"/>
      <c r="AA34" s="31"/>
      <c r="AB34" s="3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31"/>
      <c r="AP34" s="3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31"/>
      <c r="BG34" s="3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31"/>
      <c r="BX34" s="3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31"/>
      <c r="CO34" s="3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1"/>
      <c r="DF34" s="3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31"/>
      <c r="DW34" s="3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31"/>
      <c r="EN34" s="3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31"/>
      <c r="FE34" s="3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31"/>
      <c r="FV34" s="3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31"/>
      <c r="GM34" s="3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</row>
    <row r="35" spans="1:222" ht="15.75" customHeight="1">
      <c r="A35" s="1"/>
      <c r="B35" s="1"/>
      <c r="C35" s="1"/>
      <c r="D35" s="258"/>
      <c r="E35" s="1"/>
      <c r="F35" s="237"/>
      <c r="G35" s="239"/>
      <c r="H35" s="3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31"/>
      <c r="Y35" s="31"/>
      <c r="Z35" s="31"/>
      <c r="AA35" s="31"/>
      <c r="AB35" s="3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31"/>
      <c r="AP35" s="3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31"/>
      <c r="BG35" s="3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31"/>
      <c r="BX35" s="3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31"/>
      <c r="CO35" s="3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1"/>
      <c r="DF35" s="3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31"/>
      <c r="DW35" s="3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31"/>
      <c r="EN35" s="3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31"/>
      <c r="FE35" s="3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31"/>
      <c r="FV35" s="3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31"/>
      <c r="GM35" s="3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</row>
    <row r="36" spans="1:222" ht="15.75" customHeight="1">
      <c r="A36" s="1"/>
      <c r="B36" s="1"/>
      <c r="C36" s="1"/>
      <c r="D36" s="258"/>
      <c r="E36" s="1"/>
      <c r="F36" s="237"/>
      <c r="G36" s="239"/>
      <c r="H36" s="3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31"/>
      <c r="Y36" s="31"/>
      <c r="Z36" s="31"/>
      <c r="AA36" s="31"/>
      <c r="AB36" s="3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31"/>
      <c r="AP36" s="3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31"/>
      <c r="BG36" s="3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31"/>
      <c r="BX36" s="3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31"/>
      <c r="CO36" s="3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1"/>
      <c r="DF36" s="3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31"/>
      <c r="DW36" s="3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31"/>
      <c r="EN36" s="3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31"/>
      <c r="FE36" s="3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31"/>
      <c r="FV36" s="3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31"/>
      <c r="GM36" s="3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</row>
    <row r="37" spans="1:222" ht="15.75" customHeight="1">
      <c r="A37" s="1"/>
      <c r="B37" s="1"/>
      <c r="C37" s="1"/>
      <c r="D37" s="258"/>
      <c r="E37" s="1"/>
      <c r="F37" s="237"/>
      <c r="G37" s="239"/>
      <c r="H37" s="3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31"/>
      <c r="Y37" s="31"/>
      <c r="Z37" s="31"/>
      <c r="AA37" s="31"/>
      <c r="AB37" s="3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31"/>
      <c r="AP37" s="3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31"/>
      <c r="BG37" s="3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31"/>
      <c r="BX37" s="3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31"/>
      <c r="CO37" s="3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1"/>
      <c r="DF37" s="3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31"/>
      <c r="DW37" s="3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31"/>
      <c r="EN37" s="3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31"/>
      <c r="FE37" s="3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31"/>
      <c r="FV37" s="3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31"/>
      <c r="GM37" s="3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</row>
    <row r="38" spans="1:222" ht="15.75" customHeight="1">
      <c r="A38" s="1"/>
      <c r="B38" s="1"/>
      <c r="C38" s="1"/>
      <c r="D38" s="258"/>
      <c r="E38" s="1"/>
      <c r="F38" s="237"/>
      <c r="G38" s="1"/>
      <c r="H38" s="3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31"/>
      <c r="Y38" s="31"/>
      <c r="Z38" s="31"/>
      <c r="AA38" s="31"/>
      <c r="AB38" s="3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31"/>
      <c r="AP38" s="3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31"/>
      <c r="BG38" s="3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31"/>
      <c r="BX38" s="3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31"/>
      <c r="CO38" s="3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1"/>
      <c r="DF38" s="3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31"/>
      <c r="DW38" s="3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31"/>
      <c r="EN38" s="3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31"/>
      <c r="FE38" s="3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31"/>
      <c r="FV38" s="3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31"/>
      <c r="GM38" s="3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</row>
    <row r="39" spans="1:222" ht="15.75" customHeight="1">
      <c r="A39" s="1"/>
      <c r="B39" s="1"/>
      <c r="C39" s="1"/>
      <c r="D39" s="1"/>
      <c r="E39" s="1"/>
      <c r="F39" s="237"/>
      <c r="G39" s="31"/>
      <c r="H39" s="3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31"/>
      <c r="Y39" s="31"/>
      <c r="Z39" s="31"/>
      <c r="AA39" s="31"/>
      <c r="AB39" s="3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31"/>
      <c r="AP39" s="3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31"/>
      <c r="BG39" s="3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31"/>
      <c r="BX39" s="3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31"/>
      <c r="CO39" s="3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1"/>
      <c r="DF39" s="3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31"/>
      <c r="DW39" s="3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31"/>
      <c r="EN39" s="3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31"/>
      <c r="FE39" s="3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31"/>
      <c r="FV39" s="3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31"/>
      <c r="GM39" s="3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</row>
    <row r="40" spans="1:222" ht="15.75" customHeight="1">
      <c r="A40" s="1"/>
      <c r="B40" s="1"/>
      <c r="C40" s="1"/>
      <c r="D40" s="1"/>
      <c r="E40" s="1"/>
      <c r="F40" s="237"/>
      <c r="G40" s="31"/>
      <c r="H40" s="3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31"/>
      <c r="Y40" s="31"/>
      <c r="Z40" s="31"/>
      <c r="AA40" s="31"/>
      <c r="AB40" s="3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31"/>
      <c r="AP40" s="3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31"/>
      <c r="BG40" s="3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31"/>
      <c r="BX40" s="3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31"/>
      <c r="CO40" s="3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1"/>
      <c r="DF40" s="3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31"/>
      <c r="DW40" s="3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31"/>
      <c r="EN40" s="3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31"/>
      <c r="FE40" s="3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31"/>
      <c r="FV40" s="3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31"/>
      <c r="GM40" s="3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</row>
    <row r="41" spans="1:222" ht="15.75" customHeight="1">
      <c r="A41" s="1"/>
      <c r="B41" s="1"/>
      <c r="C41" s="1"/>
      <c r="D41" s="1"/>
      <c r="E41" s="1"/>
      <c r="F41" s="237"/>
      <c r="G41" s="31"/>
      <c r="H41" s="3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31"/>
      <c r="Y41" s="31"/>
      <c r="Z41" s="31"/>
      <c r="AA41" s="31"/>
      <c r="AB41" s="3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31"/>
      <c r="AP41" s="3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31"/>
      <c r="BG41" s="3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31"/>
      <c r="BX41" s="3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31"/>
      <c r="CO41" s="3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1"/>
      <c r="DF41" s="3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31"/>
      <c r="DW41" s="3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31"/>
      <c r="EN41" s="3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31"/>
      <c r="FE41" s="3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31"/>
      <c r="FV41" s="3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31"/>
      <c r="GM41" s="3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</row>
    <row r="42" spans="1:222" ht="15.75" customHeight="1">
      <c r="A42" s="1"/>
      <c r="B42" s="1"/>
      <c r="C42" s="1"/>
      <c r="D42" s="1"/>
      <c r="E42" s="1"/>
      <c r="F42" s="237"/>
      <c r="G42" s="31"/>
      <c r="H42" s="3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31"/>
      <c r="Y42" s="31"/>
      <c r="Z42" s="31"/>
      <c r="AA42" s="31"/>
      <c r="AB42" s="3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31"/>
      <c r="AP42" s="3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31"/>
      <c r="BG42" s="3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31"/>
      <c r="BX42" s="3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31"/>
      <c r="CO42" s="3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31"/>
      <c r="DF42" s="3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31"/>
      <c r="DW42" s="3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31"/>
      <c r="EN42" s="3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31"/>
      <c r="FE42" s="3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31"/>
      <c r="FV42" s="3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31"/>
      <c r="GM42" s="3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</row>
    <row r="43" spans="1:222" ht="15.75" customHeight="1">
      <c r="A43" s="1"/>
      <c r="B43" s="1"/>
      <c r="C43" s="1"/>
      <c r="D43" s="1"/>
      <c r="E43" s="1"/>
      <c r="F43" s="237"/>
      <c r="G43" s="31"/>
      <c r="H43" s="3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31"/>
      <c r="Y43" s="31"/>
      <c r="Z43" s="31"/>
      <c r="AA43" s="31"/>
      <c r="AB43" s="3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31"/>
      <c r="AP43" s="3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31"/>
      <c r="BG43" s="3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31"/>
      <c r="BX43" s="3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31"/>
      <c r="CO43" s="3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1"/>
      <c r="DF43" s="3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31"/>
      <c r="DW43" s="3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31"/>
      <c r="EN43" s="3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31"/>
      <c r="FE43" s="3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31"/>
      <c r="FV43" s="3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31"/>
      <c r="GM43" s="3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</row>
    <row r="44" spans="1:222" ht="15.75" customHeight="1">
      <c r="A44" s="1"/>
      <c r="B44" s="1"/>
      <c r="C44" s="1"/>
      <c r="D44" s="1"/>
      <c r="E44" s="1"/>
      <c r="F44" s="237"/>
      <c r="G44" s="31"/>
      <c r="H44" s="3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31"/>
      <c r="Y44" s="31"/>
      <c r="Z44" s="31"/>
      <c r="AA44" s="31"/>
      <c r="AB44" s="3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31"/>
      <c r="AP44" s="3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31"/>
      <c r="BG44" s="3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31"/>
      <c r="BX44" s="3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31"/>
      <c r="CO44" s="3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1"/>
      <c r="DF44" s="3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31"/>
      <c r="DW44" s="3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31"/>
      <c r="EN44" s="3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31"/>
      <c r="FE44" s="3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31"/>
      <c r="FV44" s="3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31"/>
      <c r="GM44" s="3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</row>
    <row r="45" spans="1:222" ht="15.75" customHeight="1">
      <c r="A45" s="1"/>
      <c r="B45" s="1"/>
      <c r="C45" s="1"/>
      <c r="D45" s="1"/>
      <c r="E45" s="1"/>
      <c r="F45" s="237"/>
      <c r="G45" s="31"/>
      <c r="H45" s="3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31"/>
      <c r="Y45" s="31"/>
      <c r="Z45" s="31"/>
      <c r="AA45" s="31"/>
      <c r="AB45" s="3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31"/>
      <c r="AP45" s="3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31"/>
      <c r="BG45" s="3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31"/>
      <c r="BX45" s="3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31"/>
      <c r="CO45" s="3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1"/>
      <c r="DF45" s="3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31"/>
      <c r="DW45" s="3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31"/>
      <c r="EN45" s="3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31"/>
      <c r="FE45" s="3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31"/>
      <c r="FV45" s="3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31"/>
      <c r="GM45" s="3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</row>
    <row r="46" spans="1:222" ht="15.75" customHeight="1">
      <c r="A46" s="1"/>
      <c r="B46" s="1"/>
      <c r="C46" s="1"/>
      <c r="D46" s="1"/>
      <c r="E46" s="1"/>
      <c r="F46" s="237"/>
      <c r="G46" s="31"/>
      <c r="H46" s="3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31"/>
      <c r="Y46" s="31"/>
      <c r="Z46" s="31"/>
      <c r="AA46" s="31"/>
      <c r="AB46" s="3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31"/>
      <c r="AP46" s="3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31"/>
      <c r="BG46" s="3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31"/>
      <c r="BX46" s="3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31"/>
      <c r="CO46" s="3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1"/>
      <c r="DF46" s="3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31"/>
      <c r="DW46" s="3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31"/>
      <c r="EN46" s="3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31"/>
      <c r="FE46" s="3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31"/>
      <c r="FV46" s="3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31"/>
      <c r="GM46" s="3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</row>
    <row r="47" spans="1:222" ht="15.75" customHeight="1">
      <c r="A47" s="1"/>
      <c r="B47" s="1"/>
      <c r="C47" s="1"/>
      <c r="D47" s="1"/>
      <c r="E47" s="1"/>
      <c r="F47" s="237"/>
      <c r="G47" s="31"/>
      <c r="H47" s="3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31"/>
      <c r="Y47" s="31"/>
      <c r="Z47" s="31"/>
      <c r="AA47" s="31"/>
      <c r="AB47" s="3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31"/>
      <c r="AP47" s="3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31"/>
      <c r="BG47" s="3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31"/>
      <c r="BX47" s="3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31"/>
      <c r="CO47" s="3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1"/>
      <c r="DF47" s="3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31"/>
      <c r="DW47" s="3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31"/>
      <c r="EN47" s="3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31"/>
      <c r="FE47" s="3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31"/>
      <c r="FV47" s="3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31"/>
      <c r="GM47" s="3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</row>
    <row r="48" spans="1:222" ht="15.75" customHeight="1">
      <c r="A48" s="1"/>
      <c r="B48" s="1"/>
      <c r="C48" s="1"/>
      <c r="D48" s="1"/>
      <c r="E48" s="1"/>
      <c r="F48" s="237"/>
      <c r="G48" s="31"/>
      <c r="H48" s="3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31"/>
      <c r="Y48" s="31"/>
      <c r="Z48" s="31"/>
      <c r="AA48" s="31"/>
      <c r="AB48" s="3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31"/>
      <c r="AP48" s="3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31"/>
      <c r="BG48" s="3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31"/>
      <c r="BX48" s="3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31"/>
      <c r="CO48" s="3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1"/>
      <c r="DF48" s="3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31"/>
      <c r="DW48" s="3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31"/>
      <c r="EN48" s="3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31"/>
      <c r="FE48" s="3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31"/>
      <c r="FV48" s="3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31"/>
      <c r="GM48" s="3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</row>
    <row r="49" spans="1:222" ht="15.75" customHeight="1">
      <c r="A49" s="1"/>
      <c r="B49" s="1"/>
      <c r="C49" s="1"/>
      <c r="D49" s="1"/>
      <c r="E49" s="1"/>
      <c r="F49" s="237"/>
      <c r="G49" s="31"/>
      <c r="H49" s="3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31"/>
      <c r="Y49" s="31"/>
      <c r="Z49" s="31"/>
      <c r="AA49" s="31"/>
      <c r="AB49" s="3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31"/>
      <c r="AP49" s="3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31"/>
      <c r="BG49" s="3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31"/>
      <c r="BX49" s="3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31"/>
      <c r="CO49" s="3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1"/>
      <c r="DF49" s="3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31"/>
      <c r="DW49" s="3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31"/>
      <c r="EN49" s="3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31"/>
      <c r="FE49" s="3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31"/>
      <c r="FV49" s="3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31"/>
      <c r="GM49" s="3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</row>
    <row r="50" spans="1:222" ht="15.75" customHeight="1">
      <c r="A50" s="1"/>
      <c r="B50" s="1"/>
      <c r="C50" s="1"/>
      <c r="D50" s="1"/>
      <c r="E50" s="1"/>
      <c r="F50" s="237"/>
      <c r="G50" s="31"/>
      <c r="H50" s="3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31"/>
      <c r="Y50" s="31"/>
      <c r="Z50" s="31"/>
      <c r="AA50" s="31"/>
      <c r="AB50" s="3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31"/>
      <c r="AP50" s="3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31"/>
      <c r="BG50" s="3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31"/>
      <c r="BX50" s="3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31"/>
      <c r="CO50" s="3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1"/>
      <c r="DF50" s="3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31"/>
      <c r="DW50" s="3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31"/>
      <c r="EN50" s="3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31"/>
      <c r="FE50" s="3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31"/>
      <c r="FV50" s="3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31"/>
      <c r="GM50" s="3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</row>
    <row r="51" spans="1:222" ht="15.75" customHeight="1">
      <c r="A51" s="1"/>
      <c r="B51" s="1"/>
      <c r="C51" s="1"/>
      <c r="D51" s="1"/>
      <c r="E51" s="1"/>
      <c r="F51" s="237"/>
      <c r="G51" s="31"/>
      <c r="H51" s="3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31"/>
      <c r="Y51" s="31"/>
      <c r="Z51" s="31"/>
      <c r="AA51" s="31"/>
      <c r="AB51" s="3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31"/>
      <c r="AP51" s="3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31"/>
      <c r="BG51" s="3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31"/>
      <c r="BX51" s="3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31"/>
      <c r="CO51" s="3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1"/>
      <c r="DF51" s="3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31"/>
      <c r="DW51" s="3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31"/>
      <c r="EN51" s="3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31"/>
      <c r="FE51" s="3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31"/>
      <c r="FV51" s="3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31"/>
      <c r="GM51" s="3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</row>
    <row r="52" spans="1:222" ht="15.75" customHeight="1">
      <c r="A52" s="1"/>
      <c r="B52" s="1"/>
      <c r="C52" s="1"/>
      <c r="D52" s="1"/>
      <c r="E52" s="1"/>
      <c r="F52" s="237"/>
      <c r="G52" s="31"/>
      <c r="H52" s="3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31"/>
      <c r="Y52" s="31"/>
      <c r="Z52" s="31"/>
      <c r="AA52" s="31"/>
      <c r="AB52" s="3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31"/>
      <c r="AP52" s="3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31"/>
      <c r="BG52" s="3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31"/>
      <c r="BX52" s="3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31"/>
      <c r="CO52" s="3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1"/>
      <c r="DF52" s="3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31"/>
      <c r="DW52" s="3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31"/>
      <c r="EN52" s="3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31"/>
      <c r="FE52" s="3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31"/>
      <c r="FV52" s="3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31"/>
      <c r="GM52" s="3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</row>
    <row r="53" spans="1:222" ht="15.75" customHeight="1">
      <c r="A53" s="1"/>
      <c r="B53" s="1"/>
      <c r="C53" s="1"/>
      <c r="D53" s="1"/>
      <c r="E53" s="1"/>
      <c r="F53" s="237"/>
      <c r="G53" s="31"/>
      <c r="H53" s="3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31"/>
      <c r="Y53" s="31"/>
      <c r="Z53" s="31"/>
      <c r="AA53" s="31"/>
      <c r="AB53" s="3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31"/>
      <c r="AP53" s="3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31"/>
      <c r="BG53" s="3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31"/>
      <c r="BX53" s="3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31"/>
      <c r="CO53" s="3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1"/>
      <c r="DF53" s="3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31"/>
      <c r="DW53" s="3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31"/>
      <c r="EN53" s="3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31"/>
      <c r="FE53" s="3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31"/>
      <c r="FV53" s="3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31"/>
      <c r="GM53" s="3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</row>
    <row r="54" spans="1:222" ht="15.75" customHeight="1">
      <c r="A54" s="1"/>
      <c r="B54" s="1"/>
      <c r="C54" s="1"/>
      <c r="D54" s="1"/>
      <c r="E54" s="1"/>
      <c r="F54" s="237"/>
      <c r="G54" s="31"/>
      <c r="H54" s="3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31"/>
      <c r="Y54" s="31"/>
      <c r="Z54" s="31"/>
      <c r="AA54" s="31"/>
      <c r="AB54" s="3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31"/>
      <c r="AP54" s="3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31"/>
      <c r="BG54" s="3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31"/>
      <c r="BX54" s="3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31"/>
      <c r="CO54" s="3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1"/>
      <c r="DF54" s="3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31"/>
      <c r="DW54" s="3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31"/>
      <c r="EN54" s="3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31"/>
      <c r="FE54" s="3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31"/>
      <c r="FV54" s="3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31"/>
      <c r="GM54" s="3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</row>
    <row r="55" spans="1:222" ht="15.75" customHeight="1">
      <c r="A55" s="1"/>
      <c r="B55" s="1"/>
      <c r="C55" s="1"/>
      <c r="D55" s="1"/>
      <c r="E55" s="1"/>
      <c r="F55" s="237"/>
      <c r="G55" s="31"/>
      <c r="H55" s="3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31"/>
      <c r="Y55" s="31"/>
      <c r="Z55" s="31"/>
      <c r="AA55" s="31"/>
      <c r="AB55" s="3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31"/>
      <c r="AP55" s="3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31"/>
      <c r="BG55" s="3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31"/>
      <c r="BX55" s="3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31"/>
      <c r="CO55" s="3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1"/>
      <c r="DF55" s="3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31"/>
      <c r="DW55" s="3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31"/>
      <c r="EN55" s="3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31"/>
      <c r="FE55" s="3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31"/>
      <c r="FV55" s="3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31"/>
      <c r="GM55" s="3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</row>
    <row r="56" spans="1:222" ht="15.75" customHeight="1">
      <c r="A56" s="1"/>
      <c r="B56" s="1"/>
      <c r="C56" s="1"/>
      <c r="D56" s="1"/>
      <c r="E56" s="1"/>
      <c r="F56" s="237"/>
      <c r="G56" s="31"/>
      <c r="H56" s="3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31"/>
      <c r="Y56" s="31"/>
      <c r="Z56" s="31"/>
      <c r="AA56" s="31"/>
      <c r="AB56" s="3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31"/>
      <c r="AP56" s="3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31"/>
      <c r="BG56" s="3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31"/>
      <c r="BX56" s="3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31"/>
      <c r="CO56" s="3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1"/>
      <c r="DF56" s="3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31"/>
      <c r="DW56" s="3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31"/>
      <c r="EN56" s="3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31"/>
      <c r="FE56" s="3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31"/>
      <c r="FV56" s="3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31"/>
      <c r="GM56" s="3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</row>
    <row r="57" spans="1:222" ht="15.75" customHeight="1">
      <c r="A57" s="1"/>
      <c r="B57" s="1"/>
      <c r="C57" s="1"/>
      <c r="D57" s="1"/>
      <c r="E57" s="1"/>
      <c r="F57" s="237"/>
      <c r="G57" s="31"/>
      <c r="H57" s="3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31"/>
      <c r="Y57" s="31"/>
      <c r="Z57" s="31"/>
      <c r="AA57" s="31"/>
      <c r="AB57" s="3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31"/>
      <c r="AP57" s="3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31"/>
      <c r="BG57" s="3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31"/>
      <c r="BX57" s="3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31"/>
      <c r="CO57" s="3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1"/>
      <c r="DF57" s="3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31"/>
      <c r="DW57" s="3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31"/>
      <c r="EN57" s="3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31"/>
      <c r="FE57" s="3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31"/>
      <c r="FV57" s="3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31"/>
      <c r="GM57" s="3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</row>
    <row r="58" spans="1:222" ht="15.75" customHeight="1">
      <c r="A58" s="1"/>
      <c r="B58" s="1"/>
      <c r="C58" s="1"/>
      <c r="D58" s="1"/>
      <c r="E58" s="1"/>
      <c r="F58" s="237"/>
      <c r="G58" s="31"/>
      <c r="H58" s="3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31"/>
      <c r="Y58" s="31"/>
      <c r="Z58" s="31"/>
      <c r="AA58" s="31"/>
      <c r="AB58" s="3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31"/>
      <c r="AP58" s="3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31"/>
      <c r="BG58" s="3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31"/>
      <c r="BX58" s="3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31"/>
      <c r="CO58" s="3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1"/>
      <c r="DF58" s="3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31"/>
      <c r="DW58" s="3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31"/>
      <c r="EN58" s="3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31"/>
      <c r="FE58" s="3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31"/>
      <c r="FV58" s="3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31"/>
      <c r="GM58" s="3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</row>
    <row r="59" spans="1:222" ht="15.75" customHeight="1">
      <c r="A59" s="1"/>
      <c r="B59" s="1"/>
      <c r="C59" s="1"/>
      <c r="D59" s="1"/>
      <c r="E59" s="1"/>
      <c r="F59" s="237"/>
      <c r="G59" s="31"/>
      <c r="H59" s="3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31"/>
      <c r="Y59" s="31"/>
      <c r="Z59" s="31"/>
      <c r="AA59" s="31"/>
      <c r="AB59" s="3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31"/>
      <c r="AP59" s="3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31"/>
      <c r="BG59" s="3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31"/>
      <c r="BX59" s="3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31"/>
      <c r="CO59" s="3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1"/>
      <c r="DF59" s="3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31"/>
      <c r="DW59" s="3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31"/>
      <c r="EN59" s="3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31"/>
      <c r="FE59" s="3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31"/>
      <c r="FV59" s="3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31"/>
      <c r="GM59" s="3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</row>
    <row r="60" spans="1:222" ht="15.75" customHeight="1">
      <c r="A60" s="1"/>
      <c r="B60" s="1"/>
      <c r="C60" s="1"/>
      <c r="D60" s="1"/>
      <c r="E60" s="1"/>
      <c r="F60" s="237"/>
      <c r="G60" s="31"/>
      <c r="H60" s="3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31"/>
      <c r="Y60" s="31"/>
      <c r="Z60" s="31"/>
      <c r="AA60" s="31"/>
      <c r="AB60" s="3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31"/>
      <c r="AP60" s="3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31"/>
      <c r="BG60" s="3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31"/>
      <c r="BX60" s="3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31"/>
      <c r="CO60" s="3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1"/>
      <c r="DF60" s="3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31"/>
      <c r="DW60" s="3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31"/>
      <c r="EN60" s="3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31"/>
      <c r="FE60" s="3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31"/>
      <c r="FV60" s="3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31"/>
      <c r="GM60" s="3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</row>
    <row r="61" spans="1:222" ht="15.75" customHeight="1">
      <c r="A61" s="1"/>
      <c r="B61" s="1"/>
      <c r="C61" s="1"/>
      <c r="D61" s="1"/>
      <c r="E61" s="1"/>
      <c r="F61" s="237"/>
      <c r="G61" s="31"/>
      <c r="H61" s="3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31"/>
      <c r="Y61" s="31"/>
      <c r="Z61" s="31"/>
      <c r="AA61" s="31"/>
      <c r="AB61" s="3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31"/>
      <c r="AP61" s="3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31"/>
      <c r="BG61" s="3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31"/>
      <c r="BX61" s="3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31"/>
      <c r="CO61" s="3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1"/>
      <c r="DF61" s="3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31"/>
      <c r="DW61" s="3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31"/>
      <c r="EN61" s="3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31"/>
      <c r="FE61" s="3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31"/>
      <c r="FV61" s="3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31"/>
      <c r="GM61" s="3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</row>
    <row r="62" spans="1:222" ht="15.75" customHeight="1">
      <c r="A62" s="1"/>
      <c r="B62" s="1"/>
      <c r="C62" s="1"/>
      <c r="D62" s="1"/>
      <c r="E62" s="1"/>
      <c r="F62" s="237"/>
      <c r="G62" s="31"/>
      <c r="H62" s="3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31"/>
      <c r="Y62" s="31"/>
      <c r="Z62" s="31"/>
      <c r="AA62" s="31"/>
      <c r="AB62" s="3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31"/>
      <c r="AP62" s="3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31"/>
      <c r="BG62" s="3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31"/>
      <c r="BX62" s="3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31"/>
      <c r="CO62" s="3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1"/>
      <c r="DF62" s="3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31"/>
      <c r="DW62" s="3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31"/>
      <c r="EN62" s="3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31"/>
      <c r="FE62" s="3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31"/>
      <c r="FV62" s="3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31"/>
      <c r="GM62" s="3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</row>
    <row r="63" spans="1:222" ht="15.75" customHeight="1">
      <c r="A63" s="1"/>
      <c r="B63" s="1"/>
      <c r="C63" s="1"/>
      <c r="D63" s="1"/>
      <c r="E63" s="1"/>
      <c r="F63" s="237"/>
      <c r="G63" s="31"/>
      <c r="H63" s="3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31"/>
      <c r="Y63" s="31"/>
      <c r="Z63" s="31"/>
      <c r="AA63" s="31"/>
      <c r="AB63" s="3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31"/>
      <c r="AP63" s="3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31"/>
      <c r="BG63" s="3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31"/>
      <c r="BX63" s="3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31"/>
      <c r="CO63" s="3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1"/>
      <c r="DF63" s="3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31"/>
      <c r="DW63" s="3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31"/>
      <c r="EN63" s="3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31"/>
      <c r="FE63" s="3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31"/>
      <c r="FV63" s="3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31"/>
      <c r="GM63" s="3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</row>
    <row r="64" spans="1:222" ht="15.75" customHeight="1">
      <c r="A64" s="1"/>
      <c r="B64" s="1"/>
      <c r="C64" s="1"/>
      <c r="D64" s="1"/>
      <c r="E64" s="1"/>
      <c r="F64" s="237"/>
      <c r="G64" s="31"/>
      <c r="H64" s="3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31"/>
      <c r="Y64" s="31"/>
      <c r="Z64" s="31"/>
      <c r="AA64" s="31"/>
      <c r="AB64" s="3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31"/>
      <c r="AP64" s="3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31"/>
      <c r="BG64" s="3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31"/>
      <c r="BX64" s="3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31"/>
      <c r="CO64" s="3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1"/>
      <c r="DF64" s="3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31"/>
      <c r="DW64" s="3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31"/>
      <c r="EN64" s="3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31"/>
      <c r="FE64" s="3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31"/>
      <c r="FV64" s="3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31"/>
      <c r="GM64" s="3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</row>
    <row r="65" spans="1:222" ht="15.75" customHeight="1">
      <c r="A65" s="1"/>
      <c r="B65" s="1"/>
      <c r="C65" s="1"/>
      <c r="D65" s="1"/>
      <c r="E65" s="1"/>
      <c r="F65" s="237"/>
      <c r="G65" s="31"/>
      <c r="H65" s="3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31"/>
      <c r="Y65" s="31"/>
      <c r="Z65" s="31"/>
      <c r="AA65" s="31"/>
      <c r="AB65" s="3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31"/>
      <c r="AP65" s="3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31"/>
      <c r="BG65" s="3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31"/>
      <c r="BX65" s="3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31"/>
      <c r="CO65" s="3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1"/>
      <c r="DF65" s="3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31"/>
      <c r="DW65" s="3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31"/>
      <c r="EN65" s="3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31"/>
      <c r="FE65" s="3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31"/>
      <c r="FV65" s="3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31"/>
      <c r="GM65" s="3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</row>
    <row r="66" spans="1:222" ht="15.75" customHeight="1">
      <c r="A66" s="1"/>
      <c r="B66" s="1"/>
      <c r="C66" s="1"/>
      <c r="D66" s="1"/>
      <c r="E66" s="1"/>
      <c r="F66" s="237"/>
      <c r="G66" s="31"/>
      <c r="H66" s="3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31"/>
      <c r="Y66" s="31"/>
      <c r="Z66" s="31"/>
      <c r="AA66" s="31"/>
      <c r="AB66" s="3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31"/>
      <c r="AP66" s="3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31"/>
      <c r="BG66" s="3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31"/>
      <c r="BX66" s="3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31"/>
      <c r="CO66" s="3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1"/>
      <c r="DF66" s="3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31"/>
      <c r="DW66" s="3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31"/>
      <c r="EN66" s="3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31"/>
      <c r="FE66" s="3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31"/>
      <c r="FV66" s="3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31"/>
      <c r="GM66" s="3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</row>
    <row r="67" spans="1:222" ht="15.75" customHeight="1">
      <c r="A67" s="1"/>
      <c r="B67" s="1"/>
      <c r="C67" s="1"/>
      <c r="D67" s="1"/>
      <c r="E67" s="1"/>
      <c r="F67" s="237"/>
      <c r="G67" s="31"/>
      <c r="H67" s="3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31"/>
      <c r="Y67" s="31"/>
      <c r="Z67" s="31"/>
      <c r="AA67" s="31"/>
      <c r="AB67" s="3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31"/>
      <c r="AP67" s="3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31"/>
      <c r="BG67" s="3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31"/>
      <c r="BX67" s="3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31"/>
      <c r="CO67" s="3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1"/>
      <c r="DF67" s="3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31"/>
      <c r="DW67" s="3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31"/>
      <c r="EN67" s="3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31"/>
      <c r="FE67" s="3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31"/>
      <c r="FV67" s="3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31"/>
      <c r="GM67" s="3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</row>
    <row r="68" spans="1:222" ht="15.75" customHeight="1">
      <c r="A68" s="1"/>
      <c r="B68" s="1"/>
      <c r="C68" s="1"/>
      <c r="D68" s="1"/>
      <c r="E68" s="1"/>
      <c r="F68" s="237"/>
      <c r="G68" s="31"/>
      <c r="H68" s="3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31"/>
      <c r="Y68" s="31"/>
      <c r="Z68" s="31"/>
      <c r="AA68" s="31"/>
      <c r="AB68" s="3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31"/>
      <c r="AP68" s="3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31"/>
      <c r="BG68" s="3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31"/>
      <c r="BX68" s="3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31"/>
      <c r="CO68" s="3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1"/>
      <c r="DF68" s="3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31"/>
      <c r="DW68" s="3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31"/>
      <c r="EN68" s="3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31"/>
      <c r="FE68" s="3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31"/>
      <c r="FV68" s="3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31"/>
      <c r="GM68" s="3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</row>
    <row r="69" spans="1:222" ht="15.75" customHeight="1">
      <c r="A69" s="1"/>
      <c r="B69" s="1"/>
      <c r="C69" s="1"/>
      <c r="D69" s="1"/>
      <c r="E69" s="1"/>
      <c r="F69" s="237"/>
      <c r="G69" s="31"/>
      <c r="H69" s="3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31"/>
      <c r="Y69" s="31"/>
      <c r="Z69" s="31"/>
      <c r="AA69" s="31"/>
      <c r="AB69" s="3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31"/>
      <c r="AP69" s="3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31"/>
      <c r="BG69" s="3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31"/>
      <c r="BX69" s="3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31"/>
      <c r="CO69" s="3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1"/>
      <c r="DF69" s="3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31"/>
      <c r="DW69" s="3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31"/>
      <c r="EN69" s="3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31"/>
      <c r="FE69" s="3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31"/>
      <c r="FV69" s="3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31"/>
      <c r="GM69" s="3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</row>
    <row r="70" spans="1:222" ht="15.75" customHeight="1">
      <c r="A70" s="1"/>
      <c r="B70" s="1"/>
      <c r="C70" s="1"/>
      <c r="D70" s="1"/>
      <c r="E70" s="1"/>
      <c r="F70" s="237"/>
      <c r="G70" s="31"/>
      <c r="H70" s="3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31"/>
      <c r="Y70" s="31"/>
      <c r="Z70" s="31"/>
      <c r="AA70" s="31"/>
      <c r="AB70" s="3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31"/>
      <c r="AP70" s="3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31"/>
      <c r="BG70" s="3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31"/>
      <c r="BX70" s="3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31"/>
      <c r="CO70" s="3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1"/>
      <c r="DF70" s="3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31"/>
      <c r="DW70" s="3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31"/>
      <c r="EN70" s="3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31"/>
      <c r="FE70" s="3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31"/>
      <c r="FV70" s="3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31"/>
      <c r="GM70" s="3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</row>
    <row r="71" spans="1:222" ht="15.75" customHeight="1">
      <c r="A71" s="1"/>
      <c r="B71" s="1"/>
      <c r="C71" s="1"/>
      <c r="D71" s="1"/>
      <c r="E71" s="1"/>
      <c r="F71" s="237"/>
      <c r="G71" s="31"/>
      <c r="H71" s="3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31"/>
      <c r="Y71" s="31"/>
      <c r="Z71" s="31"/>
      <c r="AA71" s="31"/>
      <c r="AB71" s="3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31"/>
      <c r="AP71" s="3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31"/>
      <c r="BG71" s="3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31"/>
      <c r="BX71" s="3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31"/>
      <c r="CO71" s="3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1"/>
      <c r="DF71" s="3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31"/>
      <c r="DW71" s="3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31"/>
      <c r="EN71" s="3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31"/>
      <c r="FE71" s="3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31"/>
      <c r="FV71" s="3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31"/>
      <c r="GM71" s="3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</row>
    <row r="72" spans="1:222" ht="15.75" customHeight="1">
      <c r="A72" s="1"/>
      <c r="F72" s="237"/>
      <c r="G72" s="31"/>
      <c r="H72" s="31"/>
      <c r="L72" s="1"/>
      <c r="M72" s="1"/>
      <c r="O72" s="1"/>
      <c r="P72" s="1"/>
      <c r="W72" s="1"/>
      <c r="X72" s="31"/>
      <c r="Y72" s="31"/>
      <c r="Z72" s="31"/>
      <c r="AA72" s="31"/>
      <c r="AB72" s="31"/>
      <c r="AF72" s="1"/>
      <c r="AG72" s="1"/>
      <c r="AN72" s="1"/>
      <c r="AO72" s="31"/>
      <c r="AP72" s="31"/>
      <c r="AS72" s="1"/>
      <c r="AT72" s="1"/>
      <c r="AU72" s="1"/>
      <c r="AV72" s="1"/>
      <c r="AW72" s="1"/>
      <c r="AX72" s="1"/>
      <c r="BF72" s="31"/>
      <c r="BG72" s="3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31"/>
      <c r="BX72" s="3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31"/>
      <c r="CO72" s="3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1"/>
      <c r="DF72" s="3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31"/>
      <c r="DW72" s="3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31"/>
      <c r="EN72" s="3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31"/>
      <c r="FE72" s="3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31"/>
      <c r="FV72" s="3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31"/>
      <c r="GM72" s="3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</row>
    <row r="73" spans="1:222" ht="15.75" customHeight="1">
      <c r="A73" s="1"/>
      <c r="F73" s="237"/>
      <c r="G73" s="31"/>
      <c r="H73" s="31"/>
      <c r="L73" s="1"/>
      <c r="M73" s="1"/>
      <c r="O73" s="1"/>
      <c r="P73" s="1"/>
      <c r="W73" s="1"/>
      <c r="X73" s="31"/>
      <c r="Y73" s="31"/>
      <c r="Z73" s="31"/>
      <c r="AA73" s="31"/>
      <c r="AB73" s="31"/>
      <c r="AF73" s="1"/>
      <c r="AG73" s="1"/>
      <c r="AN73" s="1"/>
      <c r="AO73" s="31"/>
      <c r="AP73" s="31"/>
      <c r="AS73" s="1"/>
      <c r="AT73" s="1"/>
      <c r="AU73" s="1"/>
      <c r="AV73" s="1"/>
      <c r="AW73" s="1"/>
      <c r="AX73" s="1"/>
      <c r="BF73" s="31"/>
      <c r="BG73" s="3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31"/>
      <c r="BX73" s="3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31"/>
      <c r="CO73" s="3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1"/>
      <c r="DF73" s="3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31"/>
      <c r="DW73" s="3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31"/>
      <c r="EN73" s="3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31"/>
      <c r="FE73" s="3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31"/>
      <c r="FV73" s="3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31"/>
      <c r="GM73" s="3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</row>
    <row r="74" spans="1:222" ht="15.75" customHeight="1">
      <c r="A74" s="1"/>
      <c r="F74" s="237"/>
      <c r="G74" s="31"/>
      <c r="H74" s="31"/>
      <c r="L74" s="1"/>
      <c r="M74" s="1"/>
      <c r="O74" s="1"/>
      <c r="P74" s="1"/>
      <c r="W74" s="1"/>
      <c r="X74" s="31"/>
      <c r="Y74" s="31"/>
      <c r="Z74" s="31"/>
      <c r="AA74" s="31"/>
      <c r="AB74" s="31"/>
      <c r="AF74" s="1"/>
      <c r="AG74" s="1"/>
      <c r="AN74" s="1"/>
      <c r="AO74" s="31"/>
      <c r="AP74" s="31"/>
      <c r="AS74" s="1"/>
      <c r="AT74" s="1"/>
      <c r="AU74" s="1"/>
      <c r="AV74" s="1"/>
      <c r="AW74" s="1"/>
      <c r="AX74" s="1"/>
      <c r="BF74" s="31"/>
      <c r="BG74" s="3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31"/>
      <c r="BX74" s="3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31"/>
      <c r="CO74" s="3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1"/>
      <c r="DF74" s="3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31"/>
      <c r="DW74" s="3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31"/>
      <c r="EN74" s="3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31"/>
      <c r="FE74" s="3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31"/>
      <c r="FV74" s="3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31"/>
      <c r="GM74" s="3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</row>
    <row r="75" spans="1:222" ht="15.75" customHeight="1">
      <c r="A75" s="1"/>
      <c r="F75" s="237"/>
      <c r="G75" s="31"/>
      <c r="H75" s="31"/>
      <c r="L75" s="1"/>
      <c r="M75" s="1"/>
      <c r="O75" s="1"/>
      <c r="P75" s="1"/>
      <c r="W75" s="1"/>
      <c r="X75" s="31"/>
      <c r="Y75" s="31"/>
      <c r="Z75" s="31"/>
      <c r="AA75" s="31"/>
      <c r="AB75" s="31"/>
      <c r="AF75" s="1"/>
      <c r="AG75" s="1"/>
      <c r="AN75" s="1"/>
      <c r="AO75" s="31"/>
      <c r="AP75" s="31"/>
      <c r="AS75" s="1"/>
      <c r="AT75" s="1"/>
      <c r="AU75" s="1"/>
      <c r="AV75" s="1"/>
      <c r="AW75" s="1"/>
      <c r="AX75" s="1"/>
      <c r="BF75" s="31"/>
      <c r="BG75" s="3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31"/>
      <c r="BX75" s="3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31"/>
      <c r="CO75" s="3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1"/>
      <c r="DF75" s="3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31"/>
      <c r="DW75" s="3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31"/>
      <c r="EN75" s="3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31"/>
      <c r="FE75" s="3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31"/>
      <c r="FV75" s="3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31"/>
      <c r="GM75" s="3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</row>
    <row r="76" spans="1:222" ht="15.75" customHeight="1">
      <c r="A76" s="1"/>
      <c r="F76" s="237"/>
      <c r="G76" s="31"/>
      <c r="H76" s="31"/>
      <c r="L76" s="1"/>
      <c r="M76" s="1"/>
      <c r="O76" s="1"/>
      <c r="P76" s="1"/>
      <c r="W76" s="1"/>
      <c r="X76" s="31"/>
      <c r="Y76" s="31"/>
      <c r="Z76" s="31"/>
      <c r="AA76" s="31"/>
      <c r="AB76" s="31"/>
      <c r="AF76" s="1"/>
      <c r="AG76" s="1"/>
      <c r="AN76" s="1"/>
      <c r="AO76" s="31"/>
      <c r="AP76" s="31"/>
      <c r="AS76" s="1"/>
      <c r="AT76" s="1"/>
      <c r="AU76" s="1"/>
      <c r="AV76" s="1"/>
      <c r="AW76" s="1"/>
      <c r="AX76" s="1"/>
      <c r="BF76" s="31"/>
      <c r="BG76" s="3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31"/>
      <c r="BX76" s="3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31"/>
      <c r="CO76" s="3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1"/>
      <c r="DF76" s="3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31"/>
      <c r="DW76" s="3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31"/>
      <c r="EN76" s="3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31"/>
      <c r="FE76" s="3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31"/>
      <c r="FV76" s="3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31"/>
      <c r="GM76" s="3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</row>
    <row r="77" spans="1:222" ht="15.75" customHeight="1">
      <c r="A77" s="1"/>
      <c r="F77" s="237"/>
      <c r="G77" s="31"/>
      <c r="H77" s="31"/>
      <c r="L77" s="1"/>
      <c r="M77" s="1"/>
      <c r="O77" s="1"/>
      <c r="P77" s="1"/>
      <c r="W77" s="1"/>
      <c r="X77" s="31"/>
      <c r="Y77" s="31"/>
      <c r="Z77" s="31"/>
      <c r="AA77" s="31"/>
      <c r="AB77" s="31"/>
      <c r="AF77" s="1"/>
      <c r="AG77" s="1"/>
      <c r="AN77" s="1"/>
      <c r="AO77" s="31"/>
      <c r="AP77" s="31"/>
      <c r="AS77" s="1"/>
      <c r="AT77" s="1"/>
      <c r="AU77" s="1"/>
      <c r="AV77" s="1"/>
      <c r="AW77" s="1"/>
      <c r="AX77" s="1"/>
      <c r="BF77" s="31"/>
      <c r="BG77" s="3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31"/>
      <c r="BX77" s="3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31"/>
      <c r="CO77" s="3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1"/>
      <c r="DF77" s="3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31"/>
      <c r="DW77" s="3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31"/>
      <c r="EN77" s="3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31"/>
      <c r="FE77" s="3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31"/>
      <c r="FV77" s="3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31"/>
      <c r="GM77" s="3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</row>
    <row r="78" spans="1:222" ht="15.75" customHeight="1">
      <c r="A78" s="1"/>
      <c r="F78" s="237"/>
      <c r="G78" s="31"/>
      <c r="H78" s="31"/>
      <c r="L78" s="1"/>
      <c r="M78" s="1"/>
      <c r="O78" s="1"/>
      <c r="P78" s="1"/>
      <c r="W78" s="1"/>
      <c r="X78" s="31"/>
      <c r="Y78" s="31"/>
      <c r="Z78" s="31"/>
      <c r="AA78" s="31"/>
      <c r="AB78" s="31"/>
      <c r="AF78" s="1"/>
      <c r="AG78" s="1"/>
      <c r="AN78" s="1"/>
      <c r="AO78" s="31"/>
      <c r="AP78" s="31"/>
      <c r="AS78" s="1"/>
      <c r="AT78" s="1"/>
      <c r="AU78" s="1"/>
      <c r="AV78" s="1"/>
      <c r="AW78" s="1"/>
      <c r="AX78" s="1"/>
      <c r="BF78" s="31"/>
      <c r="BG78" s="3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31"/>
      <c r="BX78" s="3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31"/>
      <c r="CO78" s="3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1"/>
      <c r="DF78" s="3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31"/>
      <c r="DW78" s="3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31"/>
      <c r="EN78" s="3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31"/>
      <c r="FE78" s="3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31"/>
      <c r="FV78" s="3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31"/>
      <c r="GM78" s="3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</row>
    <row r="79" spans="1:222" ht="15.75" customHeight="1">
      <c r="A79" s="1"/>
      <c r="F79" s="237"/>
      <c r="G79" s="31"/>
      <c r="H79" s="31"/>
      <c r="L79" s="1"/>
      <c r="M79" s="1"/>
      <c r="O79" s="1"/>
      <c r="P79" s="1"/>
      <c r="W79" s="1"/>
      <c r="X79" s="31"/>
      <c r="Y79" s="31"/>
      <c r="Z79" s="31"/>
      <c r="AA79" s="31"/>
      <c r="AB79" s="31"/>
      <c r="AF79" s="1"/>
      <c r="AG79" s="1"/>
      <c r="AN79" s="1"/>
      <c r="AO79" s="31"/>
      <c r="AP79" s="31"/>
      <c r="AS79" s="1"/>
      <c r="AT79" s="1"/>
      <c r="AU79" s="1"/>
      <c r="AV79" s="1"/>
      <c r="AW79" s="1"/>
      <c r="AX79" s="1"/>
      <c r="BF79" s="31"/>
      <c r="BG79" s="3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31"/>
      <c r="BX79" s="3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31"/>
      <c r="CO79" s="3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1"/>
      <c r="DF79" s="3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31"/>
      <c r="DW79" s="3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31"/>
      <c r="EN79" s="3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31"/>
      <c r="FE79" s="3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31"/>
      <c r="FV79" s="3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31"/>
      <c r="GM79" s="3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</row>
    <row r="80" spans="1:222" ht="15.75" customHeight="1">
      <c r="A80" s="1"/>
      <c r="F80" s="237"/>
      <c r="G80" s="31"/>
      <c r="H80" s="31"/>
      <c r="L80" s="1"/>
      <c r="M80" s="1"/>
      <c r="O80" s="1"/>
      <c r="P80" s="1"/>
      <c r="W80" s="1"/>
      <c r="X80" s="31"/>
      <c r="Y80" s="31"/>
      <c r="Z80" s="31"/>
      <c r="AA80" s="31"/>
      <c r="AB80" s="31"/>
      <c r="AF80" s="1"/>
      <c r="AG80" s="1"/>
      <c r="AN80" s="1"/>
      <c r="AO80" s="31"/>
      <c r="AP80" s="31"/>
      <c r="AS80" s="1"/>
      <c r="AT80" s="1"/>
      <c r="AU80" s="1"/>
      <c r="AV80" s="1"/>
      <c r="AW80" s="1"/>
      <c r="AX80" s="1"/>
      <c r="BF80" s="31"/>
      <c r="BG80" s="3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31"/>
      <c r="BX80" s="3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31"/>
      <c r="CO80" s="3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1"/>
      <c r="DF80" s="3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31"/>
      <c r="DW80" s="3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31"/>
      <c r="EN80" s="3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31"/>
      <c r="FE80" s="3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31"/>
      <c r="FV80" s="3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31"/>
      <c r="GM80" s="3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</row>
    <row r="81" spans="1:210" ht="15.75" customHeight="1">
      <c r="A81" s="1"/>
      <c r="F81" s="237"/>
      <c r="G81" s="31"/>
      <c r="H81" s="31"/>
      <c r="L81" s="1"/>
      <c r="M81" s="1"/>
      <c r="O81" s="1"/>
      <c r="P81" s="1"/>
      <c r="W81" s="1"/>
      <c r="X81" s="31"/>
      <c r="Y81" s="31"/>
      <c r="Z81" s="31"/>
      <c r="AA81" s="31"/>
      <c r="AB81" s="31"/>
      <c r="AF81" s="1"/>
      <c r="AG81" s="1"/>
      <c r="AN81" s="1"/>
      <c r="AO81" s="31"/>
      <c r="AP81" s="31"/>
      <c r="AS81" s="1"/>
      <c r="AT81" s="1"/>
      <c r="AU81" s="1"/>
      <c r="AV81" s="1"/>
      <c r="AW81" s="1"/>
      <c r="AX81" s="1"/>
      <c r="BF81" s="31"/>
      <c r="BG81" s="3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31"/>
      <c r="BX81" s="3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31"/>
      <c r="CO81" s="3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1"/>
      <c r="DF81" s="3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31"/>
      <c r="DW81" s="3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31"/>
      <c r="EN81" s="3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31"/>
      <c r="FE81" s="3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31"/>
      <c r="FV81" s="3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31"/>
      <c r="GM81" s="3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</row>
    <row r="82" spans="1:210" ht="15.75" customHeight="1">
      <c r="A82" s="1"/>
      <c r="F82" s="237"/>
      <c r="G82" s="31"/>
      <c r="H82" s="31"/>
      <c r="L82" s="1"/>
      <c r="M82" s="1"/>
      <c r="O82" s="1"/>
      <c r="P82" s="1"/>
      <c r="W82" s="1"/>
      <c r="X82" s="31"/>
      <c r="Y82" s="31"/>
      <c r="Z82" s="31"/>
      <c r="AA82" s="31"/>
      <c r="AB82" s="31"/>
      <c r="AF82" s="1"/>
      <c r="AG82" s="1"/>
      <c r="AN82" s="1"/>
      <c r="AO82" s="31"/>
      <c r="AP82" s="31"/>
      <c r="AS82" s="1"/>
      <c r="AT82" s="1"/>
      <c r="AU82" s="1"/>
      <c r="AV82" s="1"/>
      <c r="AW82" s="1"/>
      <c r="AX82" s="1"/>
      <c r="BF82" s="31"/>
      <c r="BG82" s="3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31"/>
      <c r="BX82" s="3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31"/>
      <c r="CO82" s="3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1"/>
      <c r="DF82" s="3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31"/>
      <c r="DW82" s="3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31"/>
      <c r="EN82" s="3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31"/>
      <c r="FE82" s="3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31"/>
      <c r="FV82" s="3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31"/>
      <c r="GM82" s="3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</row>
    <row r="83" spans="1:210" ht="15.75" customHeight="1">
      <c r="A83" s="1"/>
      <c r="F83" s="237"/>
      <c r="G83" s="31"/>
      <c r="H83" s="31"/>
      <c r="L83" s="1"/>
      <c r="M83" s="1"/>
      <c r="O83" s="1"/>
      <c r="P83" s="1"/>
      <c r="W83" s="1"/>
      <c r="X83" s="31"/>
      <c r="Y83" s="31"/>
      <c r="Z83" s="31"/>
      <c r="AA83" s="31"/>
      <c r="AB83" s="31"/>
      <c r="AF83" s="1"/>
      <c r="AG83" s="1"/>
      <c r="AN83" s="1"/>
      <c r="AO83" s="31"/>
      <c r="AP83" s="31"/>
      <c r="AS83" s="1"/>
      <c r="AT83" s="1"/>
      <c r="AU83" s="1"/>
      <c r="AV83" s="1"/>
      <c r="AW83" s="1"/>
      <c r="AX83" s="1"/>
      <c r="BF83" s="31"/>
      <c r="BG83" s="3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31"/>
      <c r="BX83" s="3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31"/>
      <c r="CO83" s="3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1"/>
      <c r="DF83" s="3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31"/>
      <c r="DW83" s="3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31"/>
      <c r="EN83" s="3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31"/>
      <c r="FE83" s="3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31"/>
      <c r="FV83" s="3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31"/>
      <c r="GM83" s="3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</row>
    <row r="84" spans="1:210" ht="15.75" customHeight="1">
      <c r="A84" s="1"/>
      <c r="F84" s="237"/>
      <c r="G84" s="31"/>
      <c r="H84" s="31"/>
      <c r="L84" s="1"/>
      <c r="M84" s="1"/>
      <c r="O84" s="1"/>
      <c r="P84" s="1"/>
      <c r="W84" s="1"/>
      <c r="X84" s="31"/>
      <c r="Y84" s="31"/>
      <c r="Z84" s="31"/>
      <c r="AA84" s="31"/>
      <c r="AB84" s="31"/>
      <c r="AF84" s="1"/>
      <c r="AG84" s="1"/>
      <c r="AN84" s="1"/>
      <c r="AO84" s="31"/>
      <c r="AP84" s="31"/>
      <c r="AS84" s="1"/>
      <c r="AT84" s="1"/>
      <c r="AU84" s="1"/>
      <c r="AV84" s="1"/>
      <c r="AW84" s="1"/>
      <c r="AX84" s="1"/>
      <c r="BF84" s="31"/>
      <c r="BG84" s="3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31"/>
      <c r="BX84" s="3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31"/>
      <c r="CO84" s="3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1"/>
      <c r="DF84" s="3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31"/>
      <c r="DW84" s="3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31"/>
      <c r="EN84" s="3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31"/>
      <c r="FE84" s="3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31"/>
      <c r="FV84" s="3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31"/>
      <c r="GM84" s="3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</row>
    <row r="85" spans="1:210" ht="15.75" customHeight="1">
      <c r="A85" s="1"/>
      <c r="F85" s="237"/>
      <c r="G85" s="31"/>
      <c r="H85" s="31"/>
      <c r="L85" s="1"/>
      <c r="M85" s="1"/>
      <c r="O85" s="1"/>
      <c r="P85" s="1"/>
      <c r="W85" s="1"/>
      <c r="X85" s="31"/>
      <c r="Y85" s="31"/>
      <c r="Z85" s="31"/>
      <c r="AA85" s="31"/>
      <c r="AB85" s="31"/>
      <c r="AF85" s="1"/>
      <c r="AG85" s="1"/>
      <c r="AN85" s="1"/>
      <c r="AO85" s="31"/>
      <c r="AP85" s="31"/>
      <c r="AS85" s="1"/>
      <c r="AT85" s="1"/>
      <c r="AU85" s="1"/>
      <c r="AV85" s="1"/>
      <c r="AW85" s="1"/>
      <c r="AX85" s="1"/>
      <c r="BF85" s="31"/>
      <c r="BG85" s="3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31"/>
      <c r="BX85" s="3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31"/>
      <c r="CO85" s="3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1"/>
      <c r="DF85" s="3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31"/>
      <c r="DW85" s="3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31"/>
      <c r="EN85" s="3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31"/>
      <c r="FE85" s="3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31"/>
      <c r="FV85" s="3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31"/>
      <c r="GM85" s="3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</row>
    <row r="86" spans="1:210" ht="15.75" customHeight="1">
      <c r="A86" s="1"/>
      <c r="F86" s="237"/>
      <c r="G86" s="31"/>
      <c r="H86" s="31"/>
      <c r="L86" s="1"/>
      <c r="M86" s="1"/>
      <c r="O86" s="1"/>
      <c r="P86" s="1"/>
      <c r="W86" s="1"/>
      <c r="X86" s="31"/>
      <c r="Y86" s="31"/>
      <c r="Z86" s="31"/>
      <c r="AA86" s="31"/>
      <c r="AB86" s="31"/>
      <c r="AF86" s="1"/>
      <c r="AG86" s="1"/>
      <c r="AN86" s="1"/>
      <c r="AO86" s="31"/>
      <c r="AP86" s="31"/>
      <c r="AS86" s="1"/>
      <c r="AT86" s="1"/>
      <c r="AU86" s="1"/>
      <c r="AV86" s="1"/>
      <c r="AW86" s="1"/>
      <c r="AX86" s="1"/>
      <c r="BF86" s="31"/>
      <c r="BG86" s="3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31"/>
      <c r="BX86" s="3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31"/>
      <c r="CO86" s="3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1"/>
      <c r="DF86" s="3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31"/>
      <c r="DW86" s="3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31"/>
      <c r="EN86" s="3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31"/>
      <c r="FE86" s="3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31"/>
      <c r="FV86" s="3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31"/>
      <c r="GM86" s="3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</row>
    <row r="87" spans="1:210" ht="15.75" customHeight="1">
      <c r="A87" s="1"/>
      <c r="F87" s="237"/>
      <c r="G87" s="31"/>
      <c r="H87" s="31"/>
      <c r="L87" s="1"/>
      <c r="M87" s="1"/>
      <c r="O87" s="1"/>
      <c r="P87" s="1"/>
      <c r="W87" s="1"/>
      <c r="X87" s="31"/>
      <c r="Y87" s="31"/>
      <c r="Z87" s="31"/>
      <c r="AA87" s="31"/>
      <c r="AB87" s="31"/>
      <c r="AF87" s="1"/>
      <c r="AG87" s="1"/>
      <c r="AN87" s="1"/>
      <c r="AO87" s="31"/>
      <c r="AP87" s="31"/>
      <c r="AS87" s="1"/>
      <c r="AT87" s="1"/>
      <c r="AU87" s="1"/>
      <c r="AV87" s="1"/>
      <c r="AW87" s="1"/>
      <c r="AX87" s="1"/>
      <c r="BF87" s="31"/>
      <c r="BG87" s="3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31"/>
      <c r="BX87" s="3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31"/>
      <c r="CO87" s="3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1"/>
      <c r="DF87" s="3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31"/>
      <c r="DW87" s="3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31"/>
      <c r="EN87" s="3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31"/>
      <c r="FE87" s="3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31"/>
      <c r="FV87" s="3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31"/>
      <c r="GM87" s="3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</row>
    <row r="88" spans="1:210" ht="15.75" customHeight="1">
      <c r="A88" s="1"/>
      <c r="F88" s="237"/>
      <c r="G88" s="31"/>
      <c r="H88" s="31"/>
      <c r="L88" s="1"/>
      <c r="M88" s="1"/>
      <c r="O88" s="1"/>
      <c r="P88" s="1"/>
      <c r="W88" s="1"/>
      <c r="X88" s="31"/>
      <c r="Y88" s="31"/>
      <c r="Z88" s="31"/>
      <c r="AA88" s="31"/>
      <c r="AB88" s="31"/>
      <c r="AF88" s="1"/>
      <c r="AG88" s="1"/>
      <c r="AN88" s="1"/>
      <c r="AO88" s="31"/>
      <c r="AP88" s="31"/>
      <c r="AS88" s="1"/>
      <c r="AT88" s="1"/>
      <c r="AU88" s="1"/>
      <c r="AV88" s="1"/>
      <c r="AW88" s="1"/>
      <c r="AX88" s="1"/>
      <c r="BF88" s="31"/>
      <c r="BG88" s="3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31"/>
      <c r="BX88" s="3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31"/>
      <c r="CO88" s="3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1"/>
      <c r="DF88" s="3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31"/>
      <c r="DW88" s="3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31"/>
      <c r="EN88" s="3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31"/>
      <c r="FE88" s="3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31"/>
      <c r="FV88" s="3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31"/>
      <c r="GM88" s="3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</row>
    <row r="89" spans="1:210" ht="15.75" customHeight="1">
      <c r="A89" s="1"/>
      <c r="F89" s="237"/>
      <c r="G89" s="31"/>
      <c r="H89" s="31"/>
      <c r="L89" s="1"/>
      <c r="M89" s="1"/>
      <c r="O89" s="1"/>
      <c r="P89" s="1"/>
      <c r="W89" s="1"/>
      <c r="X89" s="31"/>
      <c r="Y89" s="31"/>
      <c r="Z89" s="31"/>
      <c r="AA89" s="31"/>
      <c r="AB89" s="31"/>
      <c r="AF89" s="1"/>
      <c r="AG89" s="1"/>
      <c r="AN89" s="1"/>
      <c r="AO89" s="31"/>
      <c r="AP89" s="31"/>
      <c r="AS89" s="1"/>
      <c r="AT89" s="1"/>
      <c r="AU89" s="1"/>
      <c r="AV89" s="1"/>
      <c r="AW89" s="1"/>
      <c r="AX89" s="1"/>
      <c r="BF89" s="31"/>
      <c r="BG89" s="3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31"/>
      <c r="BX89" s="3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31"/>
      <c r="CO89" s="3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1"/>
      <c r="DF89" s="3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31"/>
      <c r="DW89" s="3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31"/>
      <c r="EN89" s="3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31"/>
      <c r="FE89" s="3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31"/>
      <c r="FV89" s="3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31"/>
      <c r="GM89" s="3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</row>
    <row r="90" spans="1:210" ht="15.75" customHeight="1">
      <c r="A90" s="1"/>
      <c r="F90" s="237"/>
      <c r="G90" s="31"/>
      <c r="H90" s="31"/>
      <c r="L90" s="1"/>
      <c r="M90" s="1"/>
      <c r="O90" s="1"/>
      <c r="P90" s="1"/>
      <c r="W90" s="1"/>
      <c r="X90" s="31"/>
      <c r="Y90" s="31"/>
      <c r="Z90" s="31"/>
      <c r="AA90" s="31"/>
      <c r="AB90" s="31"/>
      <c r="AF90" s="1"/>
      <c r="AG90" s="1"/>
      <c r="AN90" s="1"/>
      <c r="AO90" s="31"/>
      <c r="AP90" s="31"/>
      <c r="AS90" s="1"/>
      <c r="AT90" s="1"/>
      <c r="AU90" s="1"/>
      <c r="AV90" s="1"/>
      <c r="AW90" s="1"/>
      <c r="AX90" s="1"/>
      <c r="BF90" s="31"/>
      <c r="BG90" s="3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31"/>
      <c r="BX90" s="3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31"/>
      <c r="CO90" s="3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1"/>
      <c r="DF90" s="3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31"/>
      <c r="DW90" s="3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31"/>
      <c r="EN90" s="3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31"/>
      <c r="FE90" s="3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31"/>
      <c r="FV90" s="3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31"/>
      <c r="GM90" s="3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</row>
    <row r="91" spans="1:210" ht="15.75" customHeight="1">
      <c r="A91" s="1"/>
      <c r="F91" s="237"/>
      <c r="G91" s="31"/>
      <c r="H91" s="31"/>
      <c r="L91" s="1"/>
      <c r="M91" s="1"/>
      <c r="O91" s="1"/>
      <c r="P91" s="1"/>
      <c r="W91" s="1"/>
      <c r="X91" s="31"/>
      <c r="Y91" s="31"/>
      <c r="Z91" s="31"/>
      <c r="AA91" s="31"/>
      <c r="AB91" s="31"/>
      <c r="AF91" s="1"/>
      <c r="AG91" s="1"/>
      <c r="AN91" s="1"/>
      <c r="AO91" s="31"/>
      <c r="AP91" s="31"/>
      <c r="AS91" s="1"/>
      <c r="AT91" s="1"/>
      <c r="AU91" s="1"/>
      <c r="AV91" s="1"/>
      <c r="AW91" s="1"/>
      <c r="AX91" s="1"/>
      <c r="BF91" s="31"/>
      <c r="BG91" s="3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31"/>
      <c r="BX91" s="3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31"/>
      <c r="CO91" s="3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1"/>
      <c r="DF91" s="3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31"/>
      <c r="DW91" s="3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31"/>
      <c r="EN91" s="3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31"/>
      <c r="FE91" s="3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31"/>
      <c r="FV91" s="3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31"/>
      <c r="GM91" s="3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</row>
    <row r="92" spans="1:210" ht="15.75" customHeight="1">
      <c r="A92" s="1"/>
      <c r="F92" s="237"/>
      <c r="G92" s="31"/>
      <c r="H92" s="31"/>
      <c r="L92" s="1"/>
      <c r="M92" s="1"/>
      <c r="O92" s="1"/>
      <c r="P92" s="1"/>
      <c r="W92" s="1"/>
      <c r="X92" s="31"/>
      <c r="Y92" s="31"/>
      <c r="Z92" s="31"/>
      <c r="AA92" s="31"/>
      <c r="AB92" s="31"/>
      <c r="AF92" s="1"/>
      <c r="AG92" s="1"/>
      <c r="AN92" s="1"/>
      <c r="AO92" s="31"/>
      <c r="AP92" s="31"/>
      <c r="AS92" s="1"/>
      <c r="AT92" s="1"/>
      <c r="AU92" s="1"/>
      <c r="AV92" s="1"/>
      <c r="AW92" s="1"/>
      <c r="AX92" s="1"/>
      <c r="BF92" s="31"/>
      <c r="BG92" s="3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31"/>
      <c r="BX92" s="3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31"/>
      <c r="CO92" s="3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1"/>
      <c r="DF92" s="3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31"/>
      <c r="DW92" s="3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31"/>
      <c r="EN92" s="3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31"/>
      <c r="FE92" s="3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31"/>
      <c r="FV92" s="3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31"/>
      <c r="GM92" s="3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</row>
    <row r="93" spans="1:210" ht="15.75" customHeight="1">
      <c r="A93" s="1"/>
      <c r="F93" s="237"/>
      <c r="G93" s="31"/>
      <c r="H93" s="31"/>
      <c r="L93" s="1"/>
      <c r="M93" s="1"/>
      <c r="O93" s="1"/>
      <c r="P93" s="1"/>
      <c r="W93" s="1"/>
      <c r="X93" s="31"/>
      <c r="Y93" s="31"/>
      <c r="Z93" s="31"/>
      <c r="AA93" s="31"/>
      <c r="AB93" s="31"/>
      <c r="AF93" s="1"/>
      <c r="AG93" s="1"/>
      <c r="AN93" s="1"/>
      <c r="AO93" s="31"/>
      <c r="AP93" s="31"/>
      <c r="AS93" s="1"/>
      <c r="AT93" s="1"/>
      <c r="AU93" s="1"/>
      <c r="AV93" s="1"/>
      <c r="AW93" s="1"/>
      <c r="AX93" s="1"/>
      <c r="BF93" s="31"/>
      <c r="BG93" s="3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31"/>
      <c r="BX93" s="3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31"/>
      <c r="CO93" s="3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1"/>
      <c r="DF93" s="3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31"/>
      <c r="DW93" s="3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31"/>
      <c r="EN93" s="3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31"/>
      <c r="FE93" s="3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31"/>
      <c r="FV93" s="3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31"/>
      <c r="GM93" s="3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</row>
    <row r="94" spans="1:210" ht="15.75" customHeight="1">
      <c r="A94" s="1"/>
      <c r="F94" s="237"/>
      <c r="G94" s="31"/>
      <c r="H94" s="31"/>
      <c r="L94" s="1"/>
      <c r="M94" s="1"/>
      <c r="O94" s="1"/>
      <c r="P94" s="1"/>
      <c r="W94" s="1"/>
      <c r="X94" s="31"/>
      <c r="Y94" s="31"/>
      <c r="Z94" s="31"/>
      <c r="AA94" s="31"/>
      <c r="AB94" s="31"/>
      <c r="AF94" s="1"/>
      <c r="AG94" s="1"/>
      <c r="AN94" s="1"/>
      <c r="AO94" s="31"/>
      <c r="AP94" s="31"/>
      <c r="AS94" s="1"/>
      <c r="AT94" s="1"/>
      <c r="AU94" s="1"/>
      <c r="AV94" s="1"/>
      <c r="AW94" s="1"/>
      <c r="AX94" s="1"/>
      <c r="BF94" s="31"/>
      <c r="BG94" s="3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31"/>
      <c r="BX94" s="3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31"/>
      <c r="CO94" s="3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1"/>
      <c r="DF94" s="3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31"/>
      <c r="DW94" s="3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31"/>
      <c r="EN94" s="3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31"/>
      <c r="FE94" s="3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31"/>
      <c r="FV94" s="3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31"/>
      <c r="GM94" s="3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</row>
    <row r="95" spans="1:210" ht="15.75" customHeight="1">
      <c r="A95" s="1"/>
      <c r="F95" s="237"/>
      <c r="G95" s="31"/>
      <c r="H95" s="31"/>
      <c r="L95" s="1"/>
      <c r="M95" s="1"/>
      <c r="O95" s="1"/>
      <c r="P95" s="1"/>
      <c r="W95" s="1"/>
      <c r="X95" s="31"/>
      <c r="Y95" s="31"/>
      <c r="Z95" s="31"/>
      <c r="AA95" s="31"/>
      <c r="AB95" s="31"/>
      <c r="AF95" s="1"/>
      <c r="AG95" s="1"/>
      <c r="AN95" s="1"/>
      <c r="AO95" s="31"/>
      <c r="AP95" s="31"/>
      <c r="AS95" s="1"/>
      <c r="AT95" s="1"/>
      <c r="AU95" s="1"/>
      <c r="AV95" s="1"/>
      <c r="AW95" s="1"/>
      <c r="AX95" s="1"/>
      <c r="BF95" s="31"/>
      <c r="BG95" s="3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31"/>
      <c r="BX95" s="3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31"/>
      <c r="CO95" s="3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1"/>
      <c r="DF95" s="3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31"/>
      <c r="DW95" s="3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31"/>
      <c r="EN95" s="3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31"/>
      <c r="FE95" s="3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31"/>
      <c r="FV95" s="3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31"/>
      <c r="GM95" s="3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</row>
    <row r="96" spans="1:210" ht="15.75" customHeight="1">
      <c r="A96" s="1"/>
      <c r="F96" s="237"/>
      <c r="G96" s="31"/>
      <c r="H96" s="31"/>
      <c r="L96" s="1"/>
      <c r="M96" s="1"/>
      <c r="O96" s="1"/>
      <c r="P96" s="1"/>
      <c r="W96" s="1"/>
      <c r="X96" s="31"/>
      <c r="Y96" s="31"/>
      <c r="Z96" s="31"/>
      <c r="AA96" s="31"/>
      <c r="AB96" s="31"/>
      <c r="AF96" s="1"/>
      <c r="AG96" s="1"/>
      <c r="AN96" s="1"/>
      <c r="AO96" s="31"/>
      <c r="AP96" s="31"/>
      <c r="AS96" s="1"/>
      <c r="AT96" s="1"/>
      <c r="AU96" s="1"/>
      <c r="AV96" s="1"/>
      <c r="AW96" s="1"/>
      <c r="AX96" s="1"/>
      <c r="BF96" s="31"/>
      <c r="BG96" s="3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31"/>
      <c r="BX96" s="3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31"/>
      <c r="CO96" s="3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1"/>
      <c r="DF96" s="3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31"/>
      <c r="DW96" s="3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31"/>
      <c r="EN96" s="3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31"/>
      <c r="FE96" s="3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31"/>
      <c r="FV96" s="3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31"/>
      <c r="GM96" s="3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</row>
    <row r="97" spans="1:210" ht="15.75" customHeight="1">
      <c r="A97" s="1"/>
      <c r="F97" s="237"/>
      <c r="G97" s="31"/>
      <c r="H97" s="31"/>
      <c r="L97" s="1"/>
      <c r="M97" s="1"/>
      <c r="O97" s="1"/>
      <c r="P97" s="1"/>
      <c r="W97" s="1"/>
      <c r="X97" s="31"/>
      <c r="Y97" s="31"/>
      <c r="Z97" s="31"/>
      <c r="AA97" s="31"/>
      <c r="AB97" s="31"/>
      <c r="AF97" s="1"/>
      <c r="AG97" s="1"/>
      <c r="AN97" s="1"/>
      <c r="AO97" s="31"/>
      <c r="AP97" s="31"/>
      <c r="AS97" s="1"/>
      <c r="AT97" s="1"/>
      <c r="AU97" s="1"/>
      <c r="AV97" s="1"/>
      <c r="AW97" s="1"/>
      <c r="AX97" s="1"/>
      <c r="BF97" s="31"/>
      <c r="BG97" s="3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31"/>
      <c r="BX97" s="3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31"/>
      <c r="CO97" s="3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1"/>
      <c r="DF97" s="3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31"/>
      <c r="DW97" s="3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31"/>
      <c r="EN97" s="3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31"/>
      <c r="FE97" s="3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31"/>
      <c r="FV97" s="3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31"/>
      <c r="GM97" s="3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</row>
    <row r="98" spans="1:210" ht="15.75" customHeight="1">
      <c r="A98" s="1"/>
      <c r="F98" s="237"/>
      <c r="G98" s="31"/>
      <c r="H98" s="31"/>
      <c r="L98" s="1"/>
      <c r="M98" s="1"/>
      <c r="O98" s="1"/>
      <c r="P98" s="1"/>
      <c r="W98" s="1"/>
      <c r="X98" s="31"/>
      <c r="Y98" s="31"/>
      <c r="Z98" s="31"/>
      <c r="AA98" s="31"/>
      <c r="AB98" s="31"/>
      <c r="AF98" s="1"/>
      <c r="AG98" s="1"/>
      <c r="AN98" s="1"/>
      <c r="AO98" s="31"/>
      <c r="AP98" s="31"/>
      <c r="AS98" s="1"/>
      <c r="AT98" s="1"/>
      <c r="AU98" s="1"/>
      <c r="AV98" s="1"/>
      <c r="AW98" s="1"/>
      <c r="AX98" s="1"/>
      <c r="BF98" s="31"/>
      <c r="BG98" s="3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31"/>
      <c r="BX98" s="3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31"/>
      <c r="CO98" s="3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1"/>
      <c r="DF98" s="3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31"/>
      <c r="DW98" s="3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31"/>
      <c r="EN98" s="3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31"/>
      <c r="FE98" s="3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31"/>
      <c r="FV98" s="3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31"/>
      <c r="GM98" s="3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</row>
    <row r="99" spans="1:210" ht="15.75" customHeight="1">
      <c r="A99" s="1"/>
      <c r="F99" s="237"/>
      <c r="G99" s="31"/>
      <c r="H99" s="31"/>
      <c r="L99" s="1"/>
      <c r="M99" s="1"/>
      <c r="O99" s="1"/>
      <c r="P99" s="1"/>
      <c r="W99" s="1"/>
      <c r="X99" s="31"/>
      <c r="Y99" s="31"/>
      <c r="Z99" s="31"/>
      <c r="AA99" s="31"/>
      <c r="AB99" s="31"/>
      <c r="AF99" s="1"/>
      <c r="AG99" s="1"/>
      <c r="AN99" s="1"/>
      <c r="AO99" s="31"/>
      <c r="AP99" s="31"/>
      <c r="AS99" s="1"/>
      <c r="AT99" s="1"/>
      <c r="AU99" s="1"/>
      <c r="AV99" s="1"/>
      <c r="AW99" s="1"/>
      <c r="AX99" s="1"/>
      <c r="BF99" s="31"/>
      <c r="BG99" s="3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31"/>
      <c r="BX99" s="3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31"/>
      <c r="CO99" s="3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1"/>
      <c r="DF99" s="3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31"/>
      <c r="DW99" s="3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31"/>
      <c r="EN99" s="3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31"/>
      <c r="FE99" s="3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31"/>
      <c r="FV99" s="3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31"/>
      <c r="GM99" s="3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</row>
    <row r="100" spans="1:210" ht="15.75" customHeight="1">
      <c r="A100" s="1"/>
      <c r="F100" s="237"/>
      <c r="G100" s="31"/>
      <c r="H100" s="31"/>
      <c r="L100" s="1"/>
      <c r="M100" s="1"/>
      <c r="O100" s="1"/>
      <c r="P100" s="1"/>
      <c r="W100" s="1"/>
      <c r="X100" s="31"/>
      <c r="Y100" s="31"/>
      <c r="Z100" s="31"/>
      <c r="AA100" s="31"/>
      <c r="AB100" s="31"/>
      <c r="AF100" s="1"/>
      <c r="AG100" s="1"/>
      <c r="AN100" s="1"/>
      <c r="AO100" s="31"/>
      <c r="AP100" s="31"/>
      <c r="AS100" s="1"/>
      <c r="AT100" s="1"/>
      <c r="AU100" s="1"/>
      <c r="AV100" s="1"/>
      <c r="AW100" s="1"/>
      <c r="AX100" s="1"/>
      <c r="BF100" s="31"/>
      <c r="BG100" s="3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31"/>
      <c r="BX100" s="3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31"/>
      <c r="CO100" s="3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1"/>
      <c r="DF100" s="3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31"/>
      <c r="DW100" s="3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31"/>
      <c r="EN100" s="3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31"/>
      <c r="FE100" s="3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31"/>
      <c r="FV100" s="3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31"/>
      <c r="GM100" s="3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</row>
    <row r="101" spans="1:210" ht="15.75" customHeight="1">
      <c r="A101" s="1"/>
      <c r="F101" s="237"/>
      <c r="G101" s="31"/>
      <c r="H101" s="31"/>
      <c r="L101" s="1"/>
      <c r="M101" s="1"/>
      <c r="O101" s="1"/>
      <c r="P101" s="1"/>
      <c r="W101" s="1"/>
      <c r="X101" s="31"/>
      <c r="Y101" s="31"/>
      <c r="Z101" s="31"/>
      <c r="AA101" s="31"/>
      <c r="AB101" s="31"/>
      <c r="AF101" s="1"/>
      <c r="AG101" s="1"/>
      <c r="AN101" s="1"/>
      <c r="AO101" s="31"/>
      <c r="AP101" s="31"/>
      <c r="AS101" s="1"/>
      <c r="AT101" s="1"/>
      <c r="AU101" s="1"/>
      <c r="AV101" s="1"/>
      <c r="AW101" s="1"/>
      <c r="AX101" s="1"/>
      <c r="BF101" s="31"/>
      <c r="BG101" s="3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31"/>
      <c r="BX101" s="3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31"/>
      <c r="CO101" s="3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1"/>
      <c r="DF101" s="3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31"/>
      <c r="DW101" s="3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31"/>
      <c r="EN101" s="3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31"/>
      <c r="FE101" s="3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31"/>
      <c r="FV101" s="3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31"/>
      <c r="GM101" s="3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</row>
    <row r="102" spans="1:210" ht="15.75" customHeight="1">
      <c r="A102" s="1"/>
      <c r="F102" s="237"/>
      <c r="G102" s="31"/>
      <c r="H102" s="31"/>
      <c r="L102" s="1"/>
      <c r="M102" s="1"/>
      <c r="O102" s="1"/>
      <c r="P102" s="1"/>
      <c r="W102" s="1"/>
      <c r="X102" s="31"/>
      <c r="Y102" s="31"/>
      <c r="Z102" s="31"/>
      <c r="AA102" s="31"/>
      <c r="AB102" s="31"/>
      <c r="AF102" s="1"/>
      <c r="AG102" s="1"/>
      <c r="AN102" s="1"/>
      <c r="AO102" s="31"/>
      <c r="AP102" s="31"/>
      <c r="AS102" s="1"/>
      <c r="AT102" s="1"/>
      <c r="AU102" s="1"/>
      <c r="AV102" s="1"/>
      <c r="AW102" s="1"/>
      <c r="AX102" s="1"/>
      <c r="BF102" s="31"/>
      <c r="BG102" s="3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31"/>
      <c r="BX102" s="3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31"/>
      <c r="CO102" s="3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1"/>
      <c r="DF102" s="3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31"/>
      <c r="DW102" s="3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31"/>
      <c r="EN102" s="3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31"/>
      <c r="FE102" s="3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31"/>
      <c r="FV102" s="3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31"/>
      <c r="GM102" s="3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</row>
    <row r="103" spans="1:210" ht="15.75" customHeight="1">
      <c r="A103" s="1"/>
      <c r="F103" s="237"/>
      <c r="G103" s="31"/>
      <c r="H103" s="31"/>
      <c r="L103" s="1"/>
      <c r="M103" s="1"/>
      <c r="O103" s="1"/>
      <c r="P103" s="1"/>
      <c r="W103" s="1"/>
      <c r="X103" s="31"/>
      <c r="Y103" s="31"/>
      <c r="Z103" s="31"/>
      <c r="AA103" s="31"/>
      <c r="AB103" s="31"/>
      <c r="AF103" s="1"/>
      <c r="AG103" s="1"/>
      <c r="AN103" s="1"/>
      <c r="AO103" s="31"/>
      <c r="AP103" s="31"/>
      <c r="AS103" s="1"/>
      <c r="AT103" s="1"/>
      <c r="AU103" s="1"/>
      <c r="AV103" s="1"/>
      <c r="AW103" s="1"/>
      <c r="AX103" s="1"/>
      <c r="BF103" s="31"/>
      <c r="BG103" s="3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31"/>
      <c r="BX103" s="3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31"/>
      <c r="CO103" s="3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1"/>
      <c r="DF103" s="3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31"/>
      <c r="DW103" s="3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31"/>
      <c r="EN103" s="3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31"/>
      <c r="FE103" s="3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31"/>
      <c r="FV103" s="3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31"/>
      <c r="GM103" s="3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</row>
    <row r="104" spans="1:210" ht="15.75" customHeight="1">
      <c r="A104" s="1"/>
      <c r="F104" s="237"/>
      <c r="G104" s="31"/>
      <c r="H104" s="31"/>
      <c r="L104" s="1"/>
      <c r="M104" s="1"/>
      <c r="O104" s="1"/>
      <c r="P104" s="1"/>
      <c r="W104" s="1"/>
      <c r="X104" s="31"/>
      <c r="Y104" s="31"/>
      <c r="Z104" s="31"/>
      <c r="AA104" s="31"/>
      <c r="AB104" s="31"/>
      <c r="AF104" s="1"/>
      <c r="AG104" s="1"/>
      <c r="AN104" s="1"/>
      <c r="AO104" s="31"/>
      <c r="AP104" s="31"/>
      <c r="AS104" s="1"/>
      <c r="AT104" s="1"/>
      <c r="AU104" s="1"/>
      <c r="AV104" s="1"/>
      <c r="AW104" s="1"/>
      <c r="AX104" s="1"/>
      <c r="BF104" s="31"/>
      <c r="BG104" s="3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31"/>
      <c r="BX104" s="3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31"/>
      <c r="CO104" s="3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1"/>
      <c r="DF104" s="3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31"/>
      <c r="DW104" s="3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31"/>
      <c r="EN104" s="3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31"/>
      <c r="FE104" s="3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31"/>
      <c r="FV104" s="3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31"/>
      <c r="GM104" s="3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</row>
    <row r="105" spans="1:210" ht="15.75" customHeight="1">
      <c r="A105" s="1"/>
      <c r="F105" s="237"/>
      <c r="G105" s="31"/>
      <c r="H105" s="31"/>
      <c r="L105" s="1"/>
      <c r="M105" s="1"/>
      <c r="O105" s="1"/>
      <c r="P105" s="1"/>
      <c r="W105" s="1"/>
      <c r="X105" s="31"/>
      <c r="Y105" s="31"/>
      <c r="Z105" s="31"/>
      <c r="AA105" s="31"/>
      <c r="AB105" s="31"/>
      <c r="AF105" s="1"/>
      <c r="AG105" s="1"/>
      <c r="AN105" s="1"/>
      <c r="AO105" s="31"/>
      <c r="AP105" s="31"/>
      <c r="AS105" s="1"/>
      <c r="AT105" s="1"/>
      <c r="AU105" s="1"/>
      <c r="AV105" s="1"/>
      <c r="AW105" s="1"/>
      <c r="AX105" s="1"/>
      <c r="BF105" s="31"/>
      <c r="BG105" s="3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31"/>
      <c r="BX105" s="3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31"/>
      <c r="CO105" s="3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1"/>
      <c r="DF105" s="3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31"/>
      <c r="DW105" s="3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31"/>
      <c r="EN105" s="3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31"/>
      <c r="FE105" s="3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31"/>
      <c r="FV105" s="3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31"/>
      <c r="GM105" s="3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</row>
    <row r="106" spans="1:210" ht="15.75" customHeight="1">
      <c r="A106" s="1"/>
      <c r="F106" s="237"/>
      <c r="G106" s="31"/>
      <c r="H106" s="31"/>
      <c r="L106" s="1"/>
      <c r="M106" s="1"/>
      <c r="O106" s="1"/>
      <c r="P106" s="1"/>
      <c r="W106" s="1"/>
      <c r="X106" s="31"/>
      <c r="Y106" s="31"/>
      <c r="Z106" s="31"/>
      <c r="AA106" s="31"/>
      <c r="AB106" s="31"/>
      <c r="AF106" s="1"/>
      <c r="AG106" s="1"/>
      <c r="AN106" s="1"/>
      <c r="AO106" s="31"/>
      <c r="AP106" s="31"/>
      <c r="AS106" s="1"/>
      <c r="AT106" s="1"/>
      <c r="AU106" s="1"/>
      <c r="AV106" s="1"/>
      <c r="AW106" s="1"/>
      <c r="AX106" s="1"/>
      <c r="BF106" s="31"/>
      <c r="BG106" s="3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31"/>
      <c r="BX106" s="3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31"/>
      <c r="CO106" s="3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1"/>
      <c r="DF106" s="3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31"/>
      <c r="DW106" s="3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31"/>
      <c r="EN106" s="3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31"/>
      <c r="FE106" s="3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31"/>
      <c r="FV106" s="3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31"/>
      <c r="GM106" s="3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</row>
    <row r="107" spans="1:210" ht="15.75" customHeight="1">
      <c r="A107" s="1"/>
      <c r="F107" s="237"/>
      <c r="G107" s="31"/>
      <c r="H107" s="31"/>
      <c r="L107" s="1"/>
      <c r="M107" s="1"/>
      <c r="O107" s="1"/>
      <c r="P107" s="1"/>
      <c r="W107" s="1"/>
      <c r="X107" s="31"/>
      <c r="Y107" s="31"/>
      <c r="Z107" s="31"/>
      <c r="AA107" s="31"/>
      <c r="AB107" s="31"/>
      <c r="AF107" s="1"/>
      <c r="AG107" s="1"/>
      <c r="AN107" s="1"/>
      <c r="AO107" s="31"/>
      <c r="AP107" s="31"/>
      <c r="AS107" s="1"/>
      <c r="AT107" s="1"/>
      <c r="AU107" s="1"/>
      <c r="AV107" s="1"/>
      <c r="AW107" s="1"/>
      <c r="AX107" s="1"/>
      <c r="BF107" s="31"/>
      <c r="BG107" s="3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31"/>
      <c r="BX107" s="3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31"/>
      <c r="CO107" s="3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1"/>
      <c r="DF107" s="3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31"/>
      <c r="DW107" s="3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31"/>
      <c r="EN107" s="3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31"/>
      <c r="FE107" s="3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31"/>
      <c r="FV107" s="3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31"/>
      <c r="GM107" s="3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</row>
    <row r="108" spans="1:210" ht="15.75" customHeight="1">
      <c r="A108" s="1"/>
      <c r="F108" s="237"/>
      <c r="G108" s="31"/>
      <c r="H108" s="31"/>
      <c r="L108" s="1"/>
      <c r="M108" s="1"/>
      <c r="O108" s="1"/>
      <c r="P108" s="1"/>
      <c r="W108" s="1"/>
      <c r="X108" s="31"/>
      <c r="Y108" s="31"/>
      <c r="Z108" s="31"/>
      <c r="AA108" s="31"/>
      <c r="AB108" s="31"/>
      <c r="AF108" s="1"/>
      <c r="AG108" s="1"/>
      <c r="AN108" s="1"/>
      <c r="AO108" s="31"/>
      <c r="AP108" s="31"/>
      <c r="AS108" s="1"/>
      <c r="AT108" s="1"/>
      <c r="AU108" s="1"/>
      <c r="AV108" s="1"/>
      <c r="AW108" s="1"/>
      <c r="AX108" s="1"/>
      <c r="BF108" s="31"/>
      <c r="BG108" s="3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31"/>
      <c r="BX108" s="3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31"/>
      <c r="CO108" s="3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1"/>
      <c r="DF108" s="3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31"/>
      <c r="DW108" s="3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31"/>
      <c r="EN108" s="3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31"/>
      <c r="FE108" s="3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31"/>
      <c r="FV108" s="3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31"/>
      <c r="GM108" s="3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</row>
    <row r="109" spans="1:210" ht="15.75" customHeight="1">
      <c r="A109" s="1"/>
      <c r="F109" s="237"/>
      <c r="G109" s="31"/>
      <c r="H109" s="31"/>
      <c r="L109" s="1"/>
      <c r="M109" s="1"/>
      <c r="O109" s="1"/>
      <c r="P109" s="1"/>
      <c r="W109" s="1"/>
      <c r="X109" s="31"/>
      <c r="Y109" s="31"/>
      <c r="Z109" s="31"/>
      <c r="AA109" s="31"/>
      <c r="AB109" s="31"/>
      <c r="AF109" s="1"/>
      <c r="AG109" s="1"/>
      <c r="AN109" s="1"/>
      <c r="AO109" s="31"/>
      <c r="AP109" s="31"/>
      <c r="AS109" s="1"/>
      <c r="AT109" s="1"/>
      <c r="AU109" s="1"/>
      <c r="AV109" s="1"/>
      <c r="AW109" s="1"/>
      <c r="AX109" s="1"/>
      <c r="BF109" s="31"/>
      <c r="BG109" s="3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31"/>
      <c r="BX109" s="3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31"/>
      <c r="CO109" s="3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1"/>
      <c r="DF109" s="3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31"/>
      <c r="DW109" s="3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31"/>
      <c r="EN109" s="3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31"/>
      <c r="FE109" s="3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31"/>
      <c r="FV109" s="3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31"/>
      <c r="GM109" s="3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</row>
    <row r="110" spans="1:210" ht="15.75" customHeight="1">
      <c r="A110" s="1"/>
      <c r="F110" s="237"/>
      <c r="G110" s="31"/>
      <c r="H110" s="31"/>
      <c r="L110" s="1"/>
      <c r="M110" s="1"/>
      <c r="O110" s="1"/>
      <c r="P110" s="1"/>
      <c r="W110" s="1"/>
      <c r="X110" s="31"/>
      <c r="Y110" s="31"/>
      <c r="Z110" s="31"/>
      <c r="AA110" s="31"/>
      <c r="AB110" s="31"/>
      <c r="AF110" s="1"/>
      <c r="AG110" s="1"/>
      <c r="AN110" s="1"/>
      <c r="AO110" s="31"/>
      <c r="AP110" s="31"/>
      <c r="AS110" s="1"/>
      <c r="AT110" s="1"/>
      <c r="AU110" s="1"/>
      <c r="AV110" s="1"/>
      <c r="AW110" s="1"/>
      <c r="AX110" s="1"/>
      <c r="BF110" s="31"/>
      <c r="BG110" s="3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31"/>
      <c r="BX110" s="3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31"/>
      <c r="CO110" s="3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1"/>
      <c r="DF110" s="3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31"/>
      <c r="DW110" s="3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31"/>
      <c r="EN110" s="3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31"/>
      <c r="FE110" s="3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31"/>
      <c r="FV110" s="3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31"/>
      <c r="GM110" s="3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</row>
    <row r="111" spans="1:210" ht="15.75" customHeight="1">
      <c r="A111" s="1"/>
      <c r="F111" s="237"/>
      <c r="G111" s="31"/>
      <c r="H111" s="31"/>
      <c r="L111" s="1"/>
      <c r="M111" s="1"/>
      <c r="O111" s="1"/>
      <c r="P111" s="1"/>
      <c r="W111" s="1"/>
      <c r="X111" s="31"/>
      <c r="Y111" s="31"/>
      <c r="Z111" s="31"/>
      <c r="AA111" s="31"/>
      <c r="AB111" s="31"/>
      <c r="AF111" s="1"/>
      <c r="AG111" s="1"/>
      <c r="AN111" s="1"/>
      <c r="AO111" s="31"/>
      <c r="AP111" s="31"/>
      <c r="AS111" s="1"/>
      <c r="AT111" s="1"/>
      <c r="AU111" s="1"/>
      <c r="AV111" s="1"/>
      <c r="AW111" s="1"/>
      <c r="AX111" s="1"/>
      <c r="BF111" s="31"/>
      <c r="BG111" s="3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31"/>
      <c r="BX111" s="3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31"/>
      <c r="CO111" s="3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1"/>
      <c r="DF111" s="3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31"/>
      <c r="DW111" s="3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31"/>
      <c r="EN111" s="3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31"/>
      <c r="FE111" s="3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31"/>
      <c r="FV111" s="3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31"/>
      <c r="GM111" s="3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</row>
    <row r="112" spans="1:210" ht="15.75" customHeight="1">
      <c r="A112" s="1"/>
      <c r="F112" s="237"/>
      <c r="G112" s="31"/>
      <c r="H112" s="31"/>
      <c r="L112" s="1"/>
      <c r="M112" s="1"/>
      <c r="O112" s="1"/>
      <c r="P112" s="1"/>
      <c r="W112" s="1"/>
      <c r="X112" s="31"/>
      <c r="Y112" s="31"/>
      <c r="Z112" s="31"/>
      <c r="AA112" s="31"/>
      <c r="AB112" s="31"/>
      <c r="AF112" s="1"/>
      <c r="AG112" s="1"/>
      <c r="AN112" s="1"/>
      <c r="AO112" s="31"/>
      <c r="AP112" s="31"/>
      <c r="AS112" s="1"/>
      <c r="AT112" s="1"/>
      <c r="AU112" s="1"/>
      <c r="AV112" s="1"/>
      <c r="AW112" s="1"/>
      <c r="AX112" s="1"/>
      <c r="BF112" s="31"/>
      <c r="BG112" s="3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31"/>
      <c r="BX112" s="3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31"/>
      <c r="CO112" s="3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1"/>
      <c r="DF112" s="3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31"/>
      <c r="DW112" s="3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31"/>
      <c r="EN112" s="3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31"/>
      <c r="FE112" s="3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31"/>
      <c r="FV112" s="3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31"/>
      <c r="GM112" s="3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</row>
    <row r="113" spans="1:210" ht="15.75" customHeight="1">
      <c r="A113" s="1"/>
      <c r="F113" s="237"/>
      <c r="G113" s="31"/>
      <c r="H113" s="31"/>
      <c r="L113" s="1"/>
      <c r="M113" s="1"/>
      <c r="O113" s="1"/>
      <c r="P113" s="1"/>
      <c r="W113" s="1"/>
      <c r="X113" s="31"/>
      <c r="Y113" s="31"/>
      <c r="Z113" s="31"/>
      <c r="AA113" s="31"/>
      <c r="AB113" s="31"/>
      <c r="AF113" s="1"/>
      <c r="AG113" s="1"/>
      <c r="AN113" s="1"/>
      <c r="AO113" s="31"/>
      <c r="AP113" s="31"/>
      <c r="AS113" s="1"/>
      <c r="AT113" s="1"/>
      <c r="AU113" s="1"/>
      <c r="AV113" s="1"/>
      <c r="AW113" s="1"/>
      <c r="AX113" s="1"/>
      <c r="BF113" s="31"/>
      <c r="BG113" s="3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31"/>
      <c r="BX113" s="3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31"/>
      <c r="CO113" s="3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1"/>
      <c r="DF113" s="3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31"/>
      <c r="DW113" s="3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31"/>
      <c r="EN113" s="3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31"/>
      <c r="FE113" s="3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31"/>
      <c r="FV113" s="3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31"/>
      <c r="GM113" s="3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</row>
    <row r="114" spans="1:210" ht="15.75" customHeight="1">
      <c r="A114" s="1"/>
      <c r="F114" s="237"/>
      <c r="G114" s="31"/>
      <c r="H114" s="31"/>
      <c r="L114" s="1"/>
      <c r="M114" s="1"/>
      <c r="O114" s="1"/>
      <c r="P114" s="1"/>
      <c r="W114" s="1"/>
      <c r="X114" s="31"/>
      <c r="Y114" s="31"/>
      <c r="Z114" s="31"/>
      <c r="AA114" s="31"/>
      <c r="AB114" s="31"/>
      <c r="AF114" s="1"/>
      <c r="AG114" s="1"/>
      <c r="AN114" s="1"/>
      <c r="AO114" s="31"/>
      <c r="AP114" s="31"/>
      <c r="AS114" s="1"/>
      <c r="AT114" s="1"/>
      <c r="AU114" s="1"/>
      <c r="AV114" s="1"/>
      <c r="AW114" s="1"/>
      <c r="AX114" s="1"/>
      <c r="BF114" s="31"/>
      <c r="BG114" s="3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31"/>
      <c r="BX114" s="3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31"/>
      <c r="CO114" s="3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1"/>
      <c r="DF114" s="3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31"/>
      <c r="DW114" s="3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31"/>
      <c r="EN114" s="3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31"/>
      <c r="FE114" s="3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31"/>
      <c r="FV114" s="3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31"/>
      <c r="GM114" s="3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</row>
    <row r="115" spans="1:210" ht="15.75" customHeight="1">
      <c r="A115" s="1"/>
      <c r="F115" s="237"/>
      <c r="G115" s="31"/>
      <c r="H115" s="31"/>
      <c r="L115" s="1"/>
      <c r="M115" s="1"/>
      <c r="O115" s="1"/>
      <c r="P115" s="1"/>
      <c r="W115" s="1"/>
      <c r="X115" s="31"/>
      <c r="Y115" s="31"/>
      <c r="Z115" s="31"/>
      <c r="AA115" s="31"/>
      <c r="AB115" s="31"/>
      <c r="AF115" s="1"/>
      <c r="AG115" s="1"/>
      <c r="AN115" s="1"/>
      <c r="AO115" s="31"/>
      <c r="AP115" s="31"/>
      <c r="AS115" s="1"/>
      <c r="AT115" s="1"/>
      <c r="AU115" s="1"/>
      <c r="AV115" s="1"/>
      <c r="AW115" s="1"/>
      <c r="AX115" s="1"/>
      <c r="BF115" s="31"/>
      <c r="BG115" s="3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31"/>
      <c r="BX115" s="3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31"/>
      <c r="CO115" s="3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1"/>
      <c r="DF115" s="3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31"/>
      <c r="DW115" s="3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31"/>
      <c r="EN115" s="3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31"/>
      <c r="FE115" s="3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31"/>
      <c r="FV115" s="3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31"/>
      <c r="GM115" s="3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</row>
    <row r="116" spans="1:210" ht="15.75" customHeight="1">
      <c r="A116" s="1"/>
      <c r="F116" s="237"/>
      <c r="G116" s="31"/>
      <c r="H116" s="31"/>
      <c r="L116" s="1"/>
      <c r="M116" s="1"/>
      <c r="O116" s="1"/>
      <c r="P116" s="1"/>
      <c r="W116" s="1"/>
      <c r="X116" s="31"/>
      <c r="Y116" s="31"/>
      <c r="Z116" s="31"/>
      <c r="AA116" s="31"/>
      <c r="AB116" s="31"/>
      <c r="AF116" s="1"/>
      <c r="AG116" s="1"/>
      <c r="AN116" s="1"/>
      <c r="AO116" s="31"/>
      <c r="AP116" s="31"/>
      <c r="AS116" s="1"/>
      <c r="AT116" s="1"/>
      <c r="AU116" s="1"/>
      <c r="AV116" s="1"/>
      <c r="AW116" s="1"/>
      <c r="AX116" s="1"/>
      <c r="BF116" s="31"/>
      <c r="BG116" s="3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31"/>
      <c r="BX116" s="3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31"/>
      <c r="CO116" s="3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1"/>
      <c r="DF116" s="3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31"/>
      <c r="DW116" s="3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31"/>
      <c r="EN116" s="3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31"/>
      <c r="FE116" s="3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31"/>
      <c r="FV116" s="3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31"/>
      <c r="GM116" s="3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</row>
    <row r="117" spans="1:210" ht="15.75" customHeight="1">
      <c r="A117" s="1"/>
      <c r="F117" s="237"/>
      <c r="G117" s="31"/>
      <c r="H117" s="31"/>
      <c r="L117" s="1"/>
      <c r="M117" s="1"/>
      <c r="O117" s="1"/>
      <c r="P117" s="1"/>
      <c r="W117" s="1"/>
      <c r="X117" s="31"/>
      <c r="Y117" s="31"/>
      <c r="Z117" s="31"/>
      <c r="AA117" s="31"/>
      <c r="AB117" s="31"/>
      <c r="AF117" s="1"/>
      <c r="AG117" s="1"/>
      <c r="AN117" s="1"/>
      <c r="AO117" s="31"/>
      <c r="AP117" s="31"/>
      <c r="AS117" s="1"/>
      <c r="AT117" s="1"/>
      <c r="AU117" s="1"/>
      <c r="AV117" s="1"/>
      <c r="AW117" s="1"/>
      <c r="AX117" s="1"/>
      <c r="BF117" s="31"/>
      <c r="BG117" s="3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31"/>
      <c r="BX117" s="3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31"/>
      <c r="CO117" s="3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1"/>
      <c r="DF117" s="3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31"/>
      <c r="DW117" s="3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31"/>
      <c r="EN117" s="3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31"/>
      <c r="FE117" s="3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31"/>
      <c r="FV117" s="3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31"/>
      <c r="GM117" s="3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</row>
    <row r="118" spans="1:210" ht="15.75" customHeight="1">
      <c r="A118" s="1"/>
      <c r="F118" s="237"/>
      <c r="G118" s="31"/>
      <c r="H118" s="31"/>
      <c r="L118" s="1"/>
      <c r="M118" s="1"/>
      <c r="O118" s="1"/>
      <c r="P118" s="1"/>
      <c r="W118" s="1"/>
      <c r="X118" s="31"/>
      <c r="Y118" s="31"/>
      <c r="Z118" s="31"/>
      <c r="AA118" s="31"/>
      <c r="AB118" s="31"/>
      <c r="AF118" s="1"/>
      <c r="AG118" s="1"/>
      <c r="AN118" s="1"/>
      <c r="AO118" s="31"/>
      <c r="AP118" s="31"/>
      <c r="AS118" s="1"/>
      <c r="AT118" s="1"/>
      <c r="AU118" s="1"/>
      <c r="AV118" s="1"/>
      <c r="AW118" s="1"/>
      <c r="AX118" s="1"/>
      <c r="BF118" s="31"/>
      <c r="BG118" s="3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31"/>
      <c r="BX118" s="3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31"/>
      <c r="CO118" s="3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1"/>
      <c r="DF118" s="3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31"/>
      <c r="DW118" s="3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31"/>
      <c r="EN118" s="3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31"/>
      <c r="FE118" s="3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31"/>
      <c r="FV118" s="3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31"/>
      <c r="GM118" s="3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</row>
    <row r="119" spans="1:210" ht="15.75" customHeight="1">
      <c r="A119" s="1"/>
      <c r="F119" s="237"/>
      <c r="G119" s="31"/>
      <c r="H119" s="31"/>
      <c r="L119" s="1"/>
      <c r="M119" s="1"/>
      <c r="O119" s="1"/>
      <c r="P119" s="1"/>
      <c r="W119" s="1"/>
      <c r="X119" s="31"/>
      <c r="Y119" s="31"/>
      <c r="Z119" s="31"/>
      <c r="AA119" s="31"/>
      <c r="AB119" s="31"/>
      <c r="AF119" s="1"/>
      <c r="AG119" s="1"/>
      <c r="AN119" s="1"/>
      <c r="AO119" s="31"/>
      <c r="AP119" s="31"/>
      <c r="AS119" s="1"/>
      <c r="AT119" s="1"/>
      <c r="AU119" s="1"/>
      <c r="AV119" s="1"/>
      <c r="AW119" s="1"/>
      <c r="AX119" s="1"/>
      <c r="BF119" s="31"/>
      <c r="BG119" s="3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31"/>
      <c r="BX119" s="3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31"/>
      <c r="CO119" s="3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1"/>
      <c r="DF119" s="3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31"/>
      <c r="DW119" s="3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31"/>
      <c r="EN119" s="3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31"/>
      <c r="FE119" s="3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31"/>
      <c r="FV119" s="3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31"/>
      <c r="GM119" s="3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</row>
    <row r="120" spans="1:210" ht="15.75" customHeight="1">
      <c r="A120" s="1"/>
      <c r="F120" s="237"/>
      <c r="G120" s="31"/>
      <c r="H120" s="31"/>
      <c r="L120" s="1"/>
      <c r="M120" s="1"/>
      <c r="O120" s="1"/>
      <c r="P120" s="1"/>
      <c r="W120" s="1"/>
      <c r="X120" s="31"/>
      <c r="Y120" s="31"/>
      <c r="Z120" s="31"/>
      <c r="AA120" s="31"/>
      <c r="AB120" s="31"/>
      <c r="AF120" s="1"/>
      <c r="AG120" s="1"/>
      <c r="AN120" s="1"/>
      <c r="AO120" s="31"/>
      <c r="AP120" s="31"/>
      <c r="AS120" s="1"/>
      <c r="AT120" s="1"/>
      <c r="AU120" s="1"/>
      <c r="AV120" s="1"/>
      <c r="AW120" s="1"/>
      <c r="AX120" s="1"/>
      <c r="BF120" s="31"/>
      <c r="BG120" s="3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31"/>
      <c r="BX120" s="3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31"/>
      <c r="CO120" s="3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1"/>
      <c r="DF120" s="3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31"/>
      <c r="DW120" s="3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31"/>
      <c r="EN120" s="3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31"/>
      <c r="FE120" s="3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31"/>
      <c r="FV120" s="3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31"/>
      <c r="GM120" s="3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</row>
    <row r="121" spans="1:210" ht="15.75" customHeight="1">
      <c r="A121" s="1"/>
      <c r="F121" s="237"/>
      <c r="G121" s="31"/>
      <c r="H121" s="31"/>
      <c r="L121" s="1"/>
      <c r="M121" s="1"/>
      <c r="O121" s="1"/>
      <c r="P121" s="1"/>
      <c r="W121" s="1"/>
      <c r="X121" s="31"/>
      <c r="Y121" s="31"/>
      <c r="Z121" s="31"/>
      <c r="AA121" s="31"/>
      <c r="AB121" s="31"/>
      <c r="AF121" s="1"/>
      <c r="AG121" s="1"/>
      <c r="AN121" s="1"/>
      <c r="AO121" s="31"/>
      <c r="AP121" s="31"/>
      <c r="AS121" s="1"/>
      <c r="AT121" s="1"/>
      <c r="AU121" s="1"/>
      <c r="AV121" s="1"/>
      <c r="AW121" s="1"/>
      <c r="AX121" s="1"/>
      <c r="BF121" s="31"/>
      <c r="BG121" s="3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31"/>
      <c r="BX121" s="3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31"/>
      <c r="CO121" s="3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1"/>
      <c r="DF121" s="3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31"/>
      <c r="DW121" s="3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31"/>
      <c r="EN121" s="3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31"/>
      <c r="FE121" s="3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31"/>
      <c r="FV121" s="3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31"/>
      <c r="GM121" s="3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</row>
    <row r="122" spans="1:210" ht="15.75" customHeight="1">
      <c r="A122" s="1"/>
      <c r="F122" s="237"/>
      <c r="G122" s="31"/>
      <c r="H122" s="31"/>
      <c r="L122" s="1"/>
      <c r="M122" s="1"/>
      <c r="O122" s="1"/>
      <c r="P122" s="1"/>
      <c r="W122" s="1"/>
      <c r="X122" s="31"/>
      <c r="Y122" s="31"/>
      <c r="Z122" s="31"/>
      <c r="AA122" s="31"/>
      <c r="AB122" s="31"/>
      <c r="AF122" s="1"/>
      <c r="AG122" s="1"/>
      <c r="AN122" s="1"/>
      <c r="AO122" s="31"/>
      <c r="AP122" s="31"/>
      <c r="AS122" s="1"/>
      <c r="AT122" s="1"/>
      <c r="AU122" s="1"/>
      <c r="AV122" s="1"/>
      <c r="AW122" s="1"/>
      <c r="AX122" s="1"/>
      <c r="BF122" s="31"/>
      <c r="BG122" s="3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31"/>
      <c r="BX122" s="3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31"/>
      <c r="CO122" s="3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1"/>
      <c r="DF122" s="3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31"/>
      <c r="DW122" s="3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31"/>
      <c r="EN122" s="3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31"/>
      <c r="FE122" s="3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31"/>
      <c r="FV122" s="3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31"/>
      <c r="GM122" s="3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</row>
    <row r="123" spans="1:210" ht="15.75" customHeight="1">
      <c r="A123" s="1"/>
      <c r="F123" s="237"/>
      <c r="G123" s="31"/>
      <c r="H123" s="31"/>
      <c r="L123" s="1"/>
      <c r="M123" s="1"/>
      <c r="O123" s="1"/>
      <c r="P123" s="1"/>
      <c r="W123" s="1"/>
      <c r="X123" s="31"/>
      <c r="Y123" s="31"/>
      <c r="Z123" s="31"/>
      <c r="AA123" s="31"/>
      <c r="AB123" s="31"/>
      <c r="AF123" s="1"/>
      <c r="AG123" s="1"/>
      <c r="AN123" s="1"/>
      <c r="AO123" s="31"/>
      <c r="AP123" s="31"/>
      <c r="AS123" s="1"/>
      <c r="AT123" s="1"/>
      <c r="AU123" s="1"/>
      <c r="AV123" s="1"/>
      <c r="AW123" s="1"/>
      <c r="AX123" s="1"/>
      <c r="BF123" s="31"/>
      <c r="BG123" s="3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31"/>
      <c r="BX123" s="3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31"/>
      <c r="CO123" s="3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1"/>
      <c r="DF123" s="3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31"/>
      <c r="DW123" s="3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31"/>
      <c r="EN123" s="3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31"/>
      <c r="FE123" s="3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31"/>
      <c r="FV123" s="3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31"/>
      <c r="GM123" s="3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</row>
    <row r="124" spans="1:210" ht="15.75" customHeight="1">
      <c r="A124" s="1"/>
      <c r="F124" s="237"/>
      <c r="G124" s="31"/>
      <c r="H124" s="31"/>
      <c r="L124" s="1"/>
      <c r="M124" s="1"/>
      <c r="O124" s="1"/>
      <c r="P124" s="1"/>
      <c r="W124" s="1"/>
      <c r="X124" s="31"/>
      <c r="Y124" s="31"/>
      <c r="Z124" s="31"/>
      <c r="AA124" s="31"/>
      <c r="AB124" s="31"/>
      <c r="AF124" s="1"/>
      <c r="AG124" s="1"/>
      <c r="AN124" s="1"/>
      <c r="AO124" s="31"/>
      <c r="AP124" s="31"/>
      <c r="AS124" s="1"/>
      <c r="AT124" s="1"/>
      <c r="AU124" s="1"/>
      <c r="AV124" s="1"/>
      <c r="AW124" s="1"/>
      <c r="AX124" s="1"/>
      <c r="BF124" s="31"/>
      <c r="BG124" s="3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31"/>
      <c r="BX124" s="3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31"/>
      <c r="CO124" s="3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1"/>
      <c r="DF124" s="3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31"/>
      <c r="DW124" s="3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31"/>
      <c r="EN124" s="3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31"/>
      <c r="FE124" s="3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31"/>
      <c r="FV124" s="3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31"/>
      <c r="GM124" s="3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</row>
    <row r="125" spans="1:210" ht="15.75" customHeight="1">
      <c r="A125" s="1"/>
      <c r="F125" s="237"/>
      <c r="G125" s="31"/>
      <c r="H125" s="31"/>
      <c r="L125" s="1"/>
      <c r="M125" s="1"/>
      <c r="O125" s="1"/>
      <c r="P125" s="1"/>
      <c r="W125" s="1"/>
      <c r="X125" s="31"/>
      <c r="Y125" s="31"/>
      <c r="Z125" s="31"/>
      <c r="AA125" s="31"/>
      <c r="AB125" s="31"/>
      <c r="AF125" s="1"/>
      <c r="AG125" s="1"/>
      <c r="AN125" s="1"/>
      <c r="AO125" s="31"/>
      <c r="AP125" s="31"/>
      <c r="AS125" s="1"/>
      <c r="AT125" s="1"/>
      <c r="AU125" s="1"/>
      <c r="AV125" s="1"/>
      <c r="AW125" s="1"/>
      <c r="AX125" s="1"/>
      <c r="BF125" s="31"/>
      <c r="BG125" s="3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31"/>
      <c r="BX125" s="3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31"/>
      <c r="CO125" s="3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1"/>
      <c r="DF125" s="3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31"/>
      <c r="DW125" s="3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31"/>
      <c r="EN125" s="3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31"/>
      <c r="FE125" s="3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31"/>
      <c r="FV125" s="3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31"/>
      <c r="GM125" s="3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</row>
    <row r="126" spans="1:210" ht="15.75" customHeight="1">
      <c r="A126" s="1"/>
      <c r="F126" s="237"/>
      <c r="G126" s="31"/>
      <c r="H126" s="31"/>
      <c r="L126" s="1"/>
      <c r="M126" s="1"/>
      <c r="O126" s="1"/>
      <c r="P126" s="1"/>
      <c r="W126" s="1"/>
      <c r="X126" s="31"/>
      <c r="Y126" s="31"/>
      <c r="Z126" s="31"/>
      <c r="AA126" s="31"/>
      <c r="AB126" s="31"/>
      <c r="AF126" s="1"/>
      <c r="AG126" s="1"/>
      <c r="AN126" s="1"/>
      <c r="AO126" s="31"/>
      <c r="AP126" s="31"/>
      <c r="AS126" s="1"/>
      <c r="AT126" s="1"/>
      <c r="AU126" s="1"/>
      <c r="AV126" s="1"/>
      <c r="AW126" s="1"/>
      <c r="AX126" s="1"/>
      <c r="BF126" s="31"/>
      <c r="BG126" s="3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31"/>
      <c r="BX126" s="3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31"/>
      <c r="CO126" s="3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1"/>
      <c r="DF126" s="3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31"/>
      <c r="DW126" s="3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31"/>
      <c r="EN126" s="3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31"/>
      <c r="FE126" s="3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31"/>
      <c r="FV126" s="3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31"/>
      <c r="GM126" s="3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</row>
    <row r="127" spans="1:210" ht="15.75" customHeight="1">
      <c r="A127" s="1"/>
      <c r="F127" s="237"/>
      <c r="G127" s="31"/>
      <c r="H127" s="31"/>
      <c r="L127" s="1"/>
      <c r="M127" s="1"/>
      <c r="O127" s="1"/>
      <c r="P127" s="1"/>
      <c r="W127" s="1"/>
      <c r="X127" s="31"/>
      <c r="Y127" s="31"/>
      <c r="Z127" s="31"/>
      <c r="AA127" s="31"/>
      <c r="AB127" s="31"/>
      <c r="AF127" s="1"/>
      <c r="AG127" s="1"/>
      <c r="AN127" s="1"/>
      <c r="AO127" s="31"/>
      <c r="AP127" s="31"/>
      <c r="AS127" s="1"/>
      <c r="AT127" s="1"/>
      <c r="AU127" s="1"/>
      <c r="AV127" s="1"/>
      <c r="AW127" s="1"/>
      <c r="AX127" s="1"/>
      <c r="BF127" s="31"/>
      <c r="BG127" s="3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31"/>
      <c r="BX127" s="3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31"/>
      <c r="CO127" s="3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1"/>
      <c r="DF127" s="3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31"/>
      <c r="DW127" s="3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31"/>
      <c r="EN127" s="3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31"/>
      <c r="FE127" s="3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31"/>
      <c r="FV127" s="3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31"/>
      <c r="GM127" s="3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</row>
    <row r="128" spans="1:210" ht="15.75" customHeight="1">
      <c r="A128" s="1"/>
      <c r="F128" s="237"/>
      <c r="G128" s="31"/>
      <c r="H128" s="31"/>
      <c r="L128" s="1"/>
      <c r="M128" s="1"/>
      <c r="O128" s="1"/>
      <c r="P128" s="1"/>
      <c r="W128" s="1"/>
      <c r="X128" s="31"/>
      <c r="Y128" s="31"/>
      <c r="Z128" s="31"/>
      <c r="AA128" s="31"/>
      <c r="AB128" s="31"/>
      <c r="AF128" s="1"/>
      <c r="AG128" s="1"/>
      <c r="AN128" s="1"/>
      <c r="AO128" s="31"/>
      <c r="AP128" s="31"/>
      <c r="AS128" s="1"/>
      <c r="AT128" s="1"/>
      <c r="AU128" s="1"/>
      <c r="AV128" s="1"/>
      <c r="AW128" s="1"/>
      <c r="AX128" s="1"/>
      <c r="BF128" s="31"/>
      <c r="BG128" s="3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31"/>
      <c r="BX128" s="3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31"/>
      <c r="CO128" s="3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1"/>
      <c r="DF128" s="3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31"/>
      <c r="DW128" s="3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31"/>
      <c r="EN128" s="3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31"/>
      <c r="FE128" s="3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31"/>
      <c r="FV128" s="3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31"/>
      <c r="GM128" s="3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</row>
    <row r="129" spans="1:210" ht="15.75" customHeight="1">
      <c r="A129" s="1"/>
      <c r="F129" s="237"/>
      <c r="G129" s="31"/>
      <c r="H129" s="31"/>
      <c r="L129" s="1"/>
      <c r="M129" s="1"/>
      <c r="O129" s="1"/>
      <c r="P129" s="1"/>
      <c r="W129" s="1"/>
      <c r="X129" s="31"/>
      <c r="Y129" s="31"/>
      <c r="Z129" s="31"/>
      <c r="AA129" s="31"/>
      <c r="AB129" s="31"/>
      <c r="AF129" s="1"/>
      <c r="AG129" s="1"/>
      <c r="AN129" s="1"/>
      <c r="AO129" s="31"/>
      <c r="AP129" s="31"/>
      <c r="AS129" s="1"/>
      <c r="AT129" s="1"/>
      <c r="AU129" s="1"/>
      <c r="AV129" s="1"/>
      <c r="AW129" s="1"/>
      <c r="AX129" s="1"/>
      <c r="BF129" s="31"/>
      <c r="BG129" s="3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31"/>
      <c r="BX129" s="3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31"/>
      <c r="CO129" s="3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1"/>
      <c r="DF129" s="3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31"/>
      <c r="DW129" s="3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31"/>
      <c r="EN129" s="3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31"/>
      <c r="FE129" s="3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31"/>
      <c r="FV129" s="3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31"/>
      <c r="GM129" s="3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</row>
    <row r="130" spans="1:210" ht="15.75" customHeight="1">
      <c r="A130" s="1"/>
      <c r="F130" s="237"/>
      <c r="G130" s="31"/>
      <c r="H130" s="31"/>
      <c r="L130" s="1"/>
      <c r="M130" s="1"/>
      <c r="O130" s="1"/>
      <c r="P130" s="1"/>
      <c r="W130" s="1"/>
      <c r="X130" s="31"/>
      <c r="Y130" s="31"/>
      <c r="Z130" s="31"/>
      <c r="AA130" s="31"/>
      <c r="AB130" s="31"/>
      <c r="AF130" s="1"/>
      <c r="AG130" s="1"/>
      <c r="AN130" s="1"/>
      <c r="AO130" s="31"/>
      <c r="AP130" s="31"/>
      <c r="AS130" s="1"/>
      <c r="AT130" s="1"/>
      <c r="AU130" s="1"/>
      <c r="AV130" s="1"/>
      <c r="AW130" s="1"/>
      <c r="AX130" s="1"/>
      <c r="BF130" s="31"/>
      <c r="BG130" s="3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31"/>
      <c r="BX130" s="3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31"/>
      <c r="CO130" s="3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1"/>
      <c r="DF130" s="3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31"/>
      <c r="DW130" s="3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31"/>
      <c r="EN130" s="3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31"/>
      <c r="FE130" s="3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31"/>
      <c r="FV130" s="3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31"/>
      <c r="GM130" s="3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</row>
    <row r="131" spans="1:210" ht="15.75" customHeight="1">
      <c r="A131" s="1"/>
      <c r="F131" s="237"/>
      <c r="G131" s="31"/>
      <c r="H131" s="31"/>
      <c r="L131" s="1"/>
      <c r="M131" s="1"/>
      <c r="O131" s="1"/>
      <c r="P131" s="1"/>
      <c r="W131" s="1"/>
      <c r="X131" s="31"/>
      <c r="Y131" s="31"/>
      <c r="Z131" s="31"/>
      <c r="AA131" s="31"/>
      <c r="AB131" s="31"/>
      <c r="AF131" s="1"/>
      <c r="AG131" s="1"/>
      <c r="AN131" s="1"/>
      <c r="AO131" s="31"/>
      <c r="AP131" s="31"/>
      <c r="AS131" s="1"/>
      <c r="AT131" s="1"/>
      <c r="AU131" s="1"/>
      <c r="AV131" s="1"/>
      <c r="AW131" s="1"/>
      <c r="AX131" s="1"/>
      <c r="BF131" s="31"/>
      <c r="BG131" s="3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31"/>
      <c r="BX131" s="3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31"/>
      <c r="CO131" s="3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1"/>
      <c r="DF131" s="3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31"/>
      <c r="DW131" s="3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31"/>
      <c r="EN131" s="3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31"/>
      <c r="FE131" s="3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31"/>
      <c r="FV131" s="3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31"/>
      <c r="GM131" s="3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</row>
    <row r="132" spans="1:210" ht="15.75" customHeight="1">
      <c r="A132" s="1"/>
      <c r="F132" s="237"/>
      <c r="G132" s="31"/>
      <c r="H132" s="31"/>
      <c r="L132" s="1"/>
      <c r="M132" s="1"/>
      <c r="O132" s="1"/>
      <c r="P132" s="1"/>
      <c r="W132" s="1"/>
      <c r="X132" s="31"/>
      <c r="Y132" s="31"/>
      <c r="Z132" s="31"/>
      <c r="AA132" s="31"/>
      <c r="AB132" s="31"/>
      <c r="AF132" s="1"/>
      <c r="AG132" s="1"/>
      <c r="AN132" s="1"/>
      <c r="AO132" s="31"/>
      <c r="AP132" s="31"/>
      <c r="AS132" s="1"/>
      <c r="AT132" s="1"/>
      <c r="AU132" s="1"/>
      <c r="AV132" s="1"/>
      <c r="AW132" s="1"/>
      <c r="AX132" s="1"/>
      <c r="BF132" s="31"/>
      <c r="BG132" s="3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31"/>
      <c r="BX132" s="3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31"/>
      <c r="CO132" s="3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1"/>
      <c r="DF132" s="3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31"/>
      <c r="DW132" s="3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31"/>
      <c r="EN132" s="3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31"/>
      <c r="FE132" s="3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31"/>
      <c r="FV132" s="3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31"/>
      <c r="GM132" s="3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</row>
    <row r="133" spans="1:210" ht="15.75" customHeight="1">
      <c r="A133" s="1"/>
      <c r="F133" s="237"/>
      <c r="G133" s="31"/>
      <c r="H133" s="31"/>
      <c r="L133" s="1"/>
      <c r="M133" s="1"/>
      <c r="O133" s="1"/>
      <c r="P133" s="1"/>
      <c r="W133" s="1"/>
      <c r="X133" s="31"/>
      <c r="Y133" s="31"/>
      <c r="Z133" s="31"/>
      <c r="AA133" s="31"/>
      <c r="AB133" s="31"/>
      <c r="AF133" s="1"/>
      <c r="AG133" s="1"/>
      <c r="AN133" s="1"/>
      <c r="AO133" s="31"/>
      <c r="AP133" s="31"/>
      <c r="AS133" s="1"/>
      <c r="AT133" s="1"/>
      <c r="AU133" s="1"/>
      <c r="AV133" s="1"/>
      <c r="AW133" s="1"/>
      <c r="AX133" s="1"/>
      <c r="BF133" s="31"/>
      <c r="BG133" s="3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31"/>
      <c r="BX133" s="3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31"/>
      <c r="CO133" s="3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1"/>
      <c r="DF133" s="3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31"/>
      <c r="DW133" s="3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31"/>
      <c r="EN133" s="3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31"/>
      <c r="FE133" s="3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31"/>
      <c r="FV133" s="3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31"/>
      <c r="GM133" s="3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</row>
    <row r="134" spans="1:210" ht="15.75" customHeight="1">
      <c r="A134" s="1"/>
      <c r="F134" s="237"/>
      <c r="G134" s="31"/>
      <c r="H134" s="31"/>
      <c r="L134" s="1"/>
      <c r="M134" s="1"/>
      <c r="O134" s="1"/>
      <c r="P134" s="1"/>
      <c r="W134" s="1"/>
      <c r="X134" s="31"/>
      <c r="Y134" s="31"/>
      <c r="Z134" s="31"/>
      <c r="AA134" s="31"/>
      <c r="AB134" s="31"/>
      <c r="AF134" s="1"/>
      <c r="AG134" s="1"/>
      <c r="AN134" s="1"/>
      <c r="AO134" s="31"/>
      <c r="AP134" s="31"/>
      <c r="AS134" s="1"/>
      <c r="AT134" s="1"/>
      <c r="AU134" s="1"/>
      <c r="AV134" s="1"/>
      <c r="AW134" s="1"/>
      <c r="AX134" s="1"/>
      <c r="BF134" s="31"/>
      <c r="BG134" s="3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31"/>
      <c r="BX134" s="3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31"/>
      <c r="CO134" s="3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1"/>
      <c r="DF134" s="3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31"/>
      <c r="DW134" s="3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31"/>
      <c r="EN134" s="3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31"/>
      <c r="FE134" s="3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31"/>
      <c r="FV134" s="3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31"/>
      <c r="GM134" s="3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</row>
    <row r="135" spans="1:210" ht="15.75" customHeight="1">
      <c r="A135" s="1"/>
      <c r="F135" s="237"/>
      <c r="G135" s="31"/>
      <c r="H135" s="31"/>
      <c r="L135" s="1"/>
      <c r="M135" s="1"/>
      <c r="O135" s="1"/>
      <c r="P135" s="1"/>
      <c r="W135" s="1"/>
      <c r="X135" s="31"/>
      <c r="Y135" s="31"/>
      <c r="Z135" s="31"/>
      <c r="AA135" s="31"/>
      <c r="AB135" s="31"/>
      <c r="AF135" s="1"/>
      <c r="AG135" s="1"/>
      <c r="AN135" s="1"/>
      <c r="AO135" s="31"/>
      <c r="AP135" s="31"/>
      <c r="AS135" s="1"/>
      <c r="AT135" s="1"/>
      <c r="AU135" s="1"/>
      <c r="AV135" s="1"/>
      <c r="AW135" s="1"/>
      <c r="AX135" s="1"/>
      <c r="BF135" s="31"/>
      <c r="BG135" s="3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31"/>
      <c r="BX135" s="3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31"/>
      <c r="CO135" s="3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1"/>
      <c r="DF135" s="3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31"/>
      <c r="DW135" s="3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31"/>
      <c r="EN135" s="3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31"/>
      <c r="FE135" s="3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31"/>
      <c r="FV135" s="3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31"/>
      <c r="GM135" s="3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</row>
    <row r="136" spans="1:210" ht="15.75" customHeight="1">
      <c r="A136" s="1"/>
      <c r="F136" s="237"/>
      <c r="G136" s="31"/>
      <c r="H136" s="31"/>
      <c r="L136" s="1"/>
      <c r="M136" s="1"/>
      <c r="O136" s="1"/>
      <c r="P136" s="1"/>
      <c r="W136" s="1"/>
      <c r="X136" s="31"/>
      <c r="Y136" s="31"/>
      <c r="Z136" s="31"/>
      <c r="AA136" s="31"/>
      <c r="AB136" s="31"/>
      <c r="AF136" s="1"/>
      <c r="AG136" s="1"/>
      <c r="AN136" s="1"/>
      <c r="AO136" s="31"/>
      <c r="AP136" s="31"/>
      <c r="AS136" s="1"/>
      <c r="AT136" s="1"/>
      <c r="AU136" s="1"/>
      <c r="AV136" s="1"/>
      <c r="AW136" s="1"/>
      <c r="AX136" s="1"/>
      <c r="BF136" s="31"/>
      <c r="BG136" s="3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31"/>
      <c r="BX136" s="3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31"/>
      <c r="CO136" s="3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1"/>
      <c r="DF136" s="3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31"/>
      <c r="DW136" s="3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31"/>
      <c r="EN136" s="3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31"/>
      <c r="FE136" s="3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31"/>
      <c r="FV136" s="3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31"/>
      <c r="GM136" s="3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</row>
    <row r="137" spans="1:210" ht="15.75" customHeight="1">
      <c r="A137" s="1"/>
      <c r="F137" s="237"/>
      <c r="G137" s="31"/>
      <c r="H137" s="31"/>
      <c r="L137" s="1"/>
      <c r="M137" s="1"/>
      <c r="O137" s="1"/>
      <c r="P137" s="1"/>
      <c r="W137" s="1"/>
      <c r="X137" s="31"/>
      <c r="Y137" s="31"/>
      <c r="Z137" s="31"/>
      <c r="AA137" s="31"/>
      <c r="AB137" s="31"/>
      <c r="AF137" s="1"/>
      <c r="AG137" s="1"/>
      <c r="AN137" s="1"/>
      <c r="AO137" s="31"/>
      <c r="AP137" s="31"/>
      <c r="AS137" s="1"/>
      <c r="AT137" s="1"/>
      <c r="AU137" s="1"/>
      <c r="AV137" s="1"/>
      <c r="AW137" s="1"/>
      <c r="AX137" s="1"/>
      <c r="BF137" s="31"/>
      <c r="BG137" s="3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31"/>
      <c r="BX137" s="3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31"/>
      <c r="CO137" s="3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1"/>
      <c r="DF137" s="3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31"/>
      <c r="DW137" s="3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31"/>
      <c r="EN137" s="3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31"/>
      <c r="FE137" s="3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31"/>
      <c r="FV137" s="3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31"/>
      <c r="GM137" s="3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</row>
    <row r="138" spans="1:210" ht="15.75" customHeight="1">
      <c r="A138" s="1"/>
      <c r="F138" s="237"/>
      <c r="G138" s="31"/>
      <c r="H138" s="31"/>
      <c r="L138" s="1"/>
      <c r="M138" s="1"/>
      <c r="O138" s="1"/>
      <c r="P138" s="1"/>
      <c r="W138" s="1"/>
      <c r="X138" s="31"/>
      <c r="Y138" s="31"/>
      <c r="Z138" s="31"/>
      <c r="AA138" s="31"/>
      <c r="AB138" s="31"/>
      <c r="AF138" s="1"/>
      <c r="AG138" s="1"/>
      <c r="AN138" s="1"/>
      <c r="AO138" s="31"/>
      <c r="AP138" s="31"/>
      <c r="AS138" s="1"/>
      <c r="AT138" s="1"/>
      <c r="AU138" s="1"/>
      <c r="AV138" s="1"/>
      <c r="AW138" s="1"/>
      <c r="AX138" s="1"/>
      <c r="BF138" s="31"/>
      <c r="BG138" s="3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31"/>
      <c r="BX138" s="3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31"/>
      <c r="CO138" s="3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1"/>
      <c r="DF138" s="3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31"/>
      <c r="DW138" s="3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31"/>
      <c r="EN138" s="3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31"/>
      <c r="FE138" s="3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31"/>
      <c r="FV138" s="3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31"/>
      <c r="GM138" s="3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</row>
    <row r="139" spans="1:210" ht="15.75" customHeight="1">
      <c r="A139" s="1"/>
      <c r="F139" s="237"/>
      <c r="G139" s="31"/>
      <c r="H139" s="31"/>
      <c r="L139" s="1"/>
      <c r="M139" s="1"/>
      <c r="O139" s="1"/>
      <c r="P139" s="1"/>
      <c r="W139" s="1"/>
      <c r="X139" s="31"/>
      <c r="Y139" s="31"/>
      <c r="Z139" s="31"/>
      <c r="AA139" s="31"/>
      <c r="AB139" s="31"/>
      <c r="AF139" s="1"/>
      <c r="AG139" s="1"/>
      <c r="AN139" s="1"/>
      <c r="AO139" s="31"/>
      <c r="AP139" s="31"/>
      <c r="AS139" s="1"/>
      <c r="AT139" s="1"/>
      <c r="AU139" s="1"/>
      <c r="AV139" s="1"/>
      <c r="AW139" s="1"/>
      <c r="AX139" s="1"/>
      <c r="BF139" s="31"/>
      <c r="BG139" s="3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31"/>
      <c r="BX139" s="3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31"/>
      <c r="CO139" s="3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1"/>
      <c r="DF139" s="3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31"/>
      <c r="DW139" s="3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31"/>
      <c r="EN139" s="3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31"/>
      <c r="FE139" s="3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31"/>
      <c r="FV139" s="3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31"/>
      <c r="GM139" s="3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</row>
    <row r="140" spans="1:210" ht="15.75" customHeight="1">
      <c r="A140" s="1"/>
      <c r="F140" s="237"/>
      <c r="G140" s="31"/>
      <c r="H140" s="31"/>
      <c r="L140" s="1"/>
      <c r="M140" s="1"/>
      <c r="O140" s="1"/>
      <c r="P140" s="1"/>
      <c r="W140" s="1"/>
      <c r="X140" s="31"/>
      <c r="Y140" s="31"/>
      <c r="Z140" s="31"/>
      <c r="AA140" s="31"/>
      <c r="AB140" s="31"/>
      <c r="AF140" s="1"/>
      <c r="AG140" s="1"/>
      <c r="AN140" s="1"/>
      <c r="AO140" s="31"/>
      <c r="AP140" s="31"/>
      <c r="AS140" s="1"/>
      <c r="AT140" s="1"/>
      <c r="AU140" s="1"/>
      <c r="AV140" s="1"/>
      <c r="AW140" s="1"/>
      <c r="AX140" s="1"/>
      <c r="BF140" s="31"/>
      <c r="BG140" s="3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31"/>
      <c r="BX140" s="3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31"/>
      <c r="CO140" s="3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1"/>
      <c r="DF140" s="3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31"/>
      <c r="DW140" s="3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31"/>
      <c r="EN140" s="3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31"/>
      <c r="FE140" s="3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31"/>
      <c r="FV140" s="3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31"/>
      <c r="GM140" s="3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</row>
    <row r="141" spans="1:210" ht="15.75" customHeight="1">
      <c r="A141" s="1"/>
      <c r="F141" s="237"/>
      <c r="G141" s="31"/>
      <c r="H141" s="31"/>
      <c r="L141" s="1"/>
      <c r="M141" s="1"/>
      <c r="O141" s="1"/>
      <c r="P141" s="1"/>
      <c r="W141" s="1"/>
      <c r="X141" s="31"/>
      <c r="Y141" s="31"/>
      <c r="Z141" s="31"/>
      <c r="AA141" s="31"/>
      <c r="AB141" s="31"/>
      <c r="AF141" s="1"/>
      <c r="AG141" s="1"/>
      <c r="AN141" s="1"/>
      <c r="AO141" s="31"/>
      <c r="AP141" s="31"/>
      <c r="AS141" s="1"/>
      <c r="AT141" s="1"/>
      <c r="AU141" s="1"/>
      <c r="AV141" s="1"/>
      <c r="AW141" s="1"/>
      <c r="AX141" s="1"/>
      <c r="BF141" s="31"/>
      <c r="BG141" s="3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31"/>
      <c r="BX141" s="3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31"/>
      <c r="CO141" s="3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1"/>
      <c r="DF141" s="3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31"/>
      <c r="DW141" s="3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31"/>
      <c r="EN141" s="3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31"/>
      <c r="FE141" s="3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31"/>
      <c r="FV141" s="3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31"/>
      <c r="GM141" s="3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</row>
    <row r="142" spans="1:210" ht="15.75" customHeight="1">
      <c r="A142" s="1"/>
      <c r="F142" s="237"/>
      <c r="G142" s="31"/>
      <c r="H142" s="31"/>
      <c r="L142" s="1"/>
      <c r="M142" s="1"/>
      <c r="O142" s="1"/>
      <c r="P142" s="1"/>
      <c r="W142" s="1"/>
      <c r="X142" s="31"/>
      <c r="Y142" s="31"/>
      <c r="Z142" s="31"/>
      <c r="AA142" s="31"/>
      <c r="AB142" s="31"/>
      <c r="AF142" s="1"/>
      <c r="AG142" s="1"/>
      <c r="AN142" s="1"/>
      <c r="AO142" s="31"/>
      <c r="AP142" s="31"/>
      <c r="AS142" s="1"/>
      <c r="AT142" s="1"/>
      <c r="AU142" s="1"/>
      <c r="AV142" s="1"/>
      <c r="AW142" s="1"/>
      <c r="AX142" s="1"/>
      <c r="BF142" s="31"/>
      <c r="BG142" s="3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31"/>
      <c r="BX142" s="3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31"/>
      <c r="CO142" s="3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1"/>
      <c r="DF142" s="3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31"/>
      <c r="DW142" s="3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31"/>
      <c r="EN142" s="3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31"/>
      <c r="FE142" s="3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31"/>
      <c r="FV142" s="3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31"/>
      <c r="GM142" s="3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</row>
    <row r="143" spans="1:210" ht="15.75" customHeight="1">
      <c r="A143" s="1"/>
      <c r="F143" s="237"/>
      <c r="G143" s="31"/>
      <c r="H143" s="31"/>
      <c r="L143" s="1"/>
      <c r="M143" s="1"/>
      <c r="O143" s="1"/>
      <c r="P143" s="1"/>
      <c r="W143" s="1"/>
      <c r="X143" s="31"/>
      <c r="Y143" s="31"/>
      <c r="Z143" s="31"/>
      <c r="AA143" s="31"/>
      <c r="AB143" s="31"/>
      <c r="AF143" s="1"/>
      <c r="AG143" s="1"/>
      <c r="AN143" s="1"/>
      <c r="AO143" s="31"/>
      <c r="AP143" s="31"/>
      <c r="AS143" s="1"/>
      <c r="AT143" s="1"/>
      <c r="AU143" s="1"/>
      <c r="AV143" s="1"/>
      <c r="AW143" s="1"/>
      <c r="AX143" s="1"/>
      <c r="BF143" s="31"/>
      <c r="BG143" s="3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31"/>
      <c r="BX143" s="3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31"/>
      <c r="CO143" s="3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1"/>
      <c r="DF143" s="3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31"/>
      <c r="DW143" s="3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31"/>
      <c r="EN143" s="3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31"/>
      <c r="FE143" s="3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31"/>
      <c r="FV143" s="3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31"/>
      <c r="GM143" s="3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</row>
    <row r="144" spans="1:210" ht="15.75" customHeight="1">
      <c r="A144" s="1"/>
      <c r="F144" s="237"/>
      <c r="G144" s="31"/>
      <c r="H144" s="31"/>
      <c r="L144" s="1"/>
      <c r="M144" s="1"/>
      <c r="O144" s="1"/>
      <c r="P144" s="1"/>
      <c r="W144" s="1"/>
      <c r="X144" s="31"/>
      <c r="Y144" s="31"/>
      <c r="Z144" s="31"/>
      <c r="AA144" s="31"/>
      <c r="AB144" s="31"/>
      <c r="AF144" s="1"/>
      <c r="AG144" s="1"/>
      <c r="AN144" s="1"/>
      <c r="AO144" s="31"/>
      <c r="AP144" s="31"/>
      <c r="AS144" s="1"/>
      <c r="AT144" s="1"/>
      <c r="AU144" s="1"/>
      <c r="AV144" s="1"/>
      <c r="AW144" s="1"/>
      <c r="AX144" s="1"/>
      <c r="BF144" s="31"/>
      <c r="BG144" s="3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31"/>
      <c r="BX144" s="3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31"/>
      <c r="CO144" s="3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1"/>
      <c r="DF144" s="3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31"/>
      <c r="DW144" s="3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31"/>
      <c r="EN144" s="3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31"/>
      <c r="FE144" s="3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31"/>
      <c r="FV144" s="3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31"/>
      <c r="GM144" s="3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</row>
    <row r="145" spans="1:210" ht="15.75" customHeight="1">
      <c r="A145" s="1"/>
      <c r="F145" s="237"/>
      <c r="G145" s="31"/>
      <c r="H145" s="31"/>
      <c r="L145" s="1"/>
      <c r="M145" s="1"/>
      <c r="O145" s="1"/>
      <c r="P145" s="1"/>
      <c r="W145" s="1"/>
      <c r="X145" s="31"/>
      <c r="Y145" s="31"/>
      <c r="Z145" s="31"/>
      <c r="AA145" s="31"/>
      <c r="AB145" s="31"/>
      <c r="AF145" s="1"/>
      <c r="AG145" s="1"/>
      <c r="AN145" s="1"/>
      <c r="AO145" s="31"/>
      <c r="AP145" s="31"/>
      <c r="AS145" s="1"/>
      <c r="AT145" s="1"/>
      <c r="AU145" s="1"/>
      <c r="AV145" s="1"/>
      <c r="AW145" s="1"/>
      <c r="AX145" s="1"/>
      <c r="BF145" s="31"/>
      <c r="BG145" s="3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31"/>
      <c r="BX145" s="3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31"/>
      <c r="CO145" s="3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1"/>
      <c r="DF145" s="3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31"/>
      <c r="DW145" s="3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31"/>
      <c r="EN145" s="3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31"/>
      <c r="FE145" s="3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31"/>
      <c r="FV145" s="3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31"/>
      <c r="GM145" s="3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</row>
    <row r="146" spans="1:210" ht="15.75" customHeight="1">
      <c r="A146" s="1"/>
      <c r="F146" s="237"/>
      <c r="G146" s="31"/>
      <c r="H146" s="31"/>
      <c r="L146" s="1"/>
      <c r="M146" s="1"/>
      <c r="O146" s="1"/>
      <c r="P146" s="1"/>
      <c r="W146" s="1"/>
      <c r="X146" s="31"/>
      <c r="Y146" s="31"/>
      <c r="Z146" s="31"/>
      <c r="AA146" s="31"/>
      <c r="AB146" s="31"/>
      <c r="AF146" s="1"/>
      <c r="AG146" s="1"/>
      <c r="AN146" s="1"/>
      <c r="AO146" s="31"/>
      <c r="AP146" s="31"/>
      <c r="AS146" s="1"/>
      <c r="AT146" s="1"/>
      <c r="AU146" s="1"/>
      <c r="AV146" s="1"/>
      <c r="AW146" s="1"/>
      <c r="AX146" s="1"/>
      <c r="BF146" s="31"/>
      <c r="BG146" s="3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31"/>
      <c r="BX146" s="3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31"/>
      <c r="CO146" s="3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1"/>
      <c r="DF146" s="3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31"/>
      <c r="DW146" s="3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31"/>
      <c r="EN146" s="3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31"/>
      <c r="FE146" s="3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31"/>
      <c r="FV146" s="3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31"/>
      <c r="GM146" s="3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</row>
    <row r="147" spans="1:210" ht="15.75" customHeight="1">
      <c r="A147" s="1"/>
      <c r="F147" s="237"/>
      <c r="G147" s="31"/>
      <c r="H147" s="31"/>
      <c r="L147" s="1"/>
      <c r="M147" s="1"/>
      <c r="O147" s="1"/>
      <c r="P147" s="1"/>
      <c r="W147" s="1"/>
      <c r="X147" s="31"/>
      <c r="Y147" s="31"/>
      <c r="Z147" s="31"/>
      <c r="AA147" s="31"/>
      <c r="AB147" s="31"/>
      <c r="AF147" s="1"/>
      <c r="AG147" s="1"/>
      <c r="AN147" s="1"/>
      <c r="AO147" s="31"/>
      <c r="AP147" s="31"/>
      <c r="AS147" s="1"/>
      <c r="AT147" s="1"/>
      <c r="AU147" s="1"/>
      <c r="AV147" s="1"/>
      <c r="AW147" s="1"/>
      <c r="AX147" s="1"/>
      <c r="BF147" s="31"/>
      <c r="BG147" s="3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31"/>
      <c r="BX147" s="3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31"/>
      <c r="CO147" s="3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1"/>
      <c r="DF147" s="3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31"/>
      <c r="DW147" s="3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31"/>
      <c r="EN147" s="3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31"/>
      <c r="FE147" s="3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31"/>
      <c r="FV147" s="3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31"/>
      <c r="GM147" s="3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</row>
    <row r="148" spans="1:210" ht="15.75" customHeight="1">
      <c r="A148" s="1"/>
      <c r="F148" s="237"/>
      <c r="G148" s="31"/>
      <c r="H148" s="31"/>
      <c r="L148" s="1"/>
      <c r="M148" s="1"/>
      <c r="O148" s="1"/>
      <c r="P148" s="1"/>
      <c r="W148" s="1"/>
      <c r="X148" s="31"/>
      <c r="Y148" s="31"/>
      <c r="Z148" s="31"/>
      <c r="AA148" s="31"/>
      <c r="AB148" s="31"/>
      <c r="AF148" s="1"/>
      <c r="AG148" s="1"/>
      <c r="AN148" s="1"/>
      <c r="AO148" s="31"/>
      <c r="AP148" s="31"/>
      <c r="AS148" s="1"/>
      <c r="AT148" s="1"/>
      <c r="AU148" s="1"/>
      <c r="AV148" s="1"/>
      <c r="AW148" s="1"/>
      <c r="AX148" s="1"/>
      <c r="BF148" s="31"/>
      <c r="BG148" s="3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31"/>
      <c r="BX148" s="3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31"/>
      <c r="CO148" s="3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1"/>
      <c r="DF148" s="3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31"/>
      <c r="DW148" s="3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31"/>
      <c r="EN148" s="3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31"/>
      <c r="FE148" s="3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31"/>
      <c r="FV148" s="3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31"/>
      <c r="GM148" s="3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</row>
    <row r="149" spans="1:210" ht="15.75" customHeight="1">
      <c r="A149" s="1"/>
      <c r="F149" s="237"/>
      <c r="G149" s="31"/>
      <c r="H149" s="31"/>
      <c r="L149" s="1"/>
      <c r="M149" s="1"/>
      <c r="O149" s="1"/>
      <c r="P149" s="1"/>
      <c r="W149" s="1"/>
      <c r="X149" s="31"/>
      <c r="Y149" s="31"/>
      <c r="Z149" s="31"/>
      <c r="AA149" s="31"/>
      <c r="AB149" s="31"/>
      <c r="AF149" s="1"/>
      <c r="AG149" s="1"/>
      <c r="AN149" s="1"/>
      <c r="AO149" s="31"/>
      <c r="AP149" s="31"/>
      <c r="AS149" s="1"/>
      <c r="AT149" s="1"/>
      <c r="AU149" s="1"/>
      <c r="AV149" s="1"/>
      <c r="AW149" s="1"/>
      <c r="AX149" s="1"/>
      <c r="BF149" s="31"/>
      <c r="BG149" s="3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31"/>
      <c r="BX149" s="3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31"/>
      <c r="CO149" s="3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1"/>
      <c r="DF149" s="3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31"/>
      <c r="DW149" s="3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31"/>
      <c r="EN149" s="3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31"/>
      <c r="FE149" s="3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31"/>
      <c r="FV149" s="3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31"/>
      <c r="GM149" s="3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</row>
    <row r="150" spans="1:210" ht="15.75" customHeight="1">
      <c r="A150" s="1"/>
      <c r="F150" s="237"/>
      <c r="G150" s="31"/>
      <c r="H150" s="31"/>
      <c r="L150" s="1"/>
      <c r="M150" s="1"/>
      <c r="O150" s="1"/>
      <c r="P150" s="1"/>
      <c r="W150" s="1"/>
      <c r="X150" s="31"/>
      <c r="Y150" s="31"/>
      <c r="Z150" s="31"/>
      <c r="AA150" s="31"/>
      <c r="AB150" s="31"/>
      <c r="AF150" s="1"/>
      <c r="AG150" s="1"/>
      <c r="AN150" s="1"/>
      <c r="AO150" s="31"/>
      <c r="AP150" s="31"/>
      <c r="AS150" s="1"/>
      <c r="AT150" s="1"/>
      <c r="AU150" s="1"/>
      <c r="AV150" s="1"/>
      <c r="AW150" s="1"/>
      <c r="AX150" s="1"/>
      <c r="BF150" s="31"/>
      <c r="BG150" s="3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31"/>
      <c r="BX150" s="3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31"/>
      <c r="CO150" s="3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1"/>
      <c r="DF150" s="3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31"/>
      <c r="DW150" s="3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31"/>
      <c r="EN150" s="3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31"/>
      <c r="FE150" s="3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31"/>
      <c r="FV150" s="3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31"/>
      <c r="GM150" s="3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</row>
    <row r="151" spans="1:210" ht="15.75" customHeight="1">
      <c r="A151" s="1"/>
      <c r="F151" s="237"/>
      <c r="G151" s="31"/>
      <c r="H151" s="31"/>
      <c r="L151" s="1"/>
      <c r="M151" s="1"/>
      <c r="O151" s="1"/>
      <c r="P151" s="1"/>
      <c r="W151" s="1"/>
      <c r="X151" s="31"/>
      <c r="Y151" s="31"/>
      <c r="Z151" s="31"/>
      <c r="AA151" s="31"/>
      <c r="AB151" s="31"/>
      <c r="AF151" s="1"/>
      <c r="AG151" s="1"/>
      <c r="AN151" s="1"/>
      <c r="AO151" s="31"/>
      <c r="AP151" s="31"/>
      <c r="AS151" s="1"/>
      <c r="AT151" s="1"/>
      <c r="AU151" s="1"/>
      <c r="AV151" s="1"/>
      <c r="AW151" s="1"/>
      <c r="AX151" s="1"/>
      <c r="BF151" s="31"/>
      <c r="BG151" s="3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31"/>
      <c r="BX151" s="3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31"/>
      <c r="CO151" s="3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1"/>
      <c r="DF151" s="3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31"/>
      <c r="DW151" s="3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31"/>
      <c r="EN151" s="3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31"/>
      <c r="FE151" s="3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31"/>
      <c r="FV151" s="3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31"/>
      <c r="GM151" s="3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</row>
    <row r="152" spans="1:210" ht="15.75" customHeight="1">
      <c r="A152" s="1"/>
      <c r="F152" s="237"/>
      <c r="G152" s="31"/>
      <c r="H152" s="31"/>
      <c r="L152" s="1"/>
      <c r="M152" s="1"/>
      <c r="O152" s="1"/>
      <c r="P152" s="1"/>
      <c r="W152" s="1"/>
      <c r="X152" s="31"/>
      <c r="Y152" s="31"/>
      <c r="Z152" s="31"/>
      <c r="AA152" s="31"/>
      <c r="AB152" s="31"/>
      <c r="AF152" s="1"/>
      <c r="AG152" s="1"/>
      <c r="AN152" s="1"/>
      <c r="AO152" s="31"/>
      <c r="AP152" s="31"/>
      <c r="AS152" s="1"/>
      <c r="AT152" s="1"/>
      <c r="AU152" s="1"/>
      <c r="AV152" s="1"/>
      <c r="AW152" s="1"/>
      <c r="AX152" s="1"/>
      <c r="BF152" s="31"/>
      <c r="BG152" s="3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31"/>
      <c r="BX152" s="3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31"/>
      <c r="CO152" s="3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1"/>
      <c r="DF152" s="3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31"/>
      <c r="DW152" s="3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31"/>
      <c r="EN152" s="3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31"/>
      <c r="FE152" s="3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31"/>
      <c r="FV152" s="3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31"/>
      <c r="GM152" s="3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</row>
    <row r="153" spans="1:210" ht="15.75" customHeight="1">
      <c r="A153" s="1"/>
      <c r="F153" s="237"/>
      <c r="G153" s="31"/>
      <c r="H153" s="31"/>
      <c r="L153" s="1"/>
      <c r="M153" s="1"/>
      <c r="O153" s="1"/>
      <c r="P153" s="1"/>
      <c r="W153" s="1"/>
      <c r="X153" s="31"/>
      <c r="Y153" s="31"/>
      <c r="Z153" s="31"/>
      <c r="AA153" s="31"/>
      <c r="AB153" s="31"/>
      <c r="AF153" s="1"/>
      <c r="AG153" s="1"/>
      <c r="AN153" s="1"/>
      <c r="AO153" s="31"/>
      <c r="AP153" s="31"/>
      <c r="AS153" s="1"/>
      <c r="AT153" s="1"/>
      <c r="AU153" s="1"/>
      <c r="AV153" s="1"/>
      <c r="AW153" s="1"/>
      <c r="AX153" s="1"/>
      <c r="BF153" s="31"/>
      <c r="BG153" s="3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31"/>
      <c r="BX153" s="3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31"/>
      <c r="CO153" s="3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1"/>
      <c r="DF153" s="3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31"/>
      <c r="DW153" s="3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31"/>
      <c r="EN153" s="3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31"/>
      <c r="FE153" s="3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31"/>
      <c r="FV153" s="3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31"/>
      <c r="GM153" s="3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</row>
    <row r="154" spans="1:210" ht="15.75" customHeight="1">
      <c r="A154" s="1"/>
      <c r="F154" s="237"/>
      <c r="G154" s="31"/>
      <c r="H154" s="31"/>
      <c r="L154" s="1"/>
      <c r="M154" s="1"/>
      <c r="O154" s="1"/>
      <c r="P154" s="1"/>
      <c r="W154" s="1"/>
      <c r="X154" s="31"/>
      <c r="Y154" s="31"/>
      <c r="Z154" s="31"/>
      <c r="AA154" s="31"/>
      <c r="AB154" s="31"/>
      <c r="AF154" s="1"/>
      <c r="AG154" s="1"/>
      <c r="AN154" s="1"/>
      <c r="AO154" s="31"/>
      <c r="AP154" s="31"/>
      <c r="AS154" s="1"/>
      <c r="AT154" s="1"/>
      <c r="AU154" s="1"/>
      <c r="AV154" s="1"/>
      <c r="AW154" s="1"/>
      <c r="AX154" s="1"/>
      <c r="BF154" s="31"/>
      <c r="BG154" s="3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31"/>
      <c r="BX154" s="3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31"/>
      <c r="CO154" s="3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1"/>
      <c r="DF154" s="3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31"/>
      <c r="DW154" s="3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31"/>
      <c r="EN154" s="3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31"/>
      <c r="FE154" s="3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31"/>
      <c r="FV154" s="3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31"/>
      <c r="GM154" s="3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</row>
    <row r="155" spans="1:210" ht="15.75" customHeight="1">
      <c r="A155" s="1"/>
      <c r="F155" s="237"/>
      <c r="G155" s="31"/>
      <c r="H155" s="31"/>
      <c r="L155" s="1"/>
      <c r="M155" s="1"/>
      <c r="O155" s="1"/>
      <c r="P155" s="1"/>
      <c r="W155" s="1"/>
      <c r="X155" s="31"/>
      <c r="Y155" s="31"/>
      <c r="Z155" s="31"/>
      <c r="AA155" s="31"/>
      <c r="AB155" s="31"/>
      <c r="AF155" s="1"/>
      <c r="AG155" s="1"/>
      <c r="AN155" s="1"/>
      <c r="AO155" s="31"/>
      <c r="AP155" s="31"/>
      <c r="AS155" s="1"/>
      <c r="AT155" s="1"/>
      <c r="AU155" s="1"/>
      <c r="AV155" s="1"/>
      <c r="AW155" s="1"/>
      <c r="AX155" s="1"/>
      <c r="BF155" s="31"/>
      <c r="BG155" s="3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31"/>
      <c r="BX155" s="3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31"/>
      <c r="CO155" s="3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1"/>
      <c r="DF155" s="3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31"/>
      <c r="DW155" s="3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31"/>
      <c r="EN155" s="3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31"/>
      <c r="FE155" s="3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31"/>
      <c r="FV155" s="3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31"/>
      <c r="GM155" s="3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</row>
    <row r="156" spans="1:210" ht="15.75" customHeight="1">
      <c r="A156" s="1"/>
      <c r="F156" s="237"/>
      <c r="G156" s="31"/>
      <c r="H156" s="31"/>
      <c r="L156" s="1"/>
      <c r="M156" s="1"/>
      <c r="O156" s="1"/>
      <c r="P156" s="1"/>
      <c r="W156" s="1"/>
      <c r="X156" s="31"/>
      <c r="Y156" s="31"/>
      <c r="Z156" s="31"/>
      <c r="AA156" s="31"/>
      <c r="AB156" s="31"/>
      <c r="AF156" s="1"/>
      <c r="AG156" s="1"/>
      <c r="AN156" s="1"/>
      <c r="AO156" s="31"/>
      <c r="AP156" s="31"/>
      <c r="AS156" s="1"/>
      <c r="AT156" s="1"/>
      <c r="AU156" s="1"/>
      <c r="AV156" s="1"/>
      <c r="AW156" s="1"/>
      <c r="AX156" s="1"/>
      <c r="BF156" s="31"/>
      <c r="BG156" s="3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31"/>
      <c r="BX156" s="3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31"/>
      <c r="CO156" s="3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1"/>
      <c r="DF156" s="3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31"/>
      <c r="DW156" s="3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31"/>
      <c r="EN156" s="3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31"/>
      <c r="FE156" s="3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31"/>
      <c r="FV156" s="3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31"/>
      <c r="GM156" s="3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</row>
    <row r="157" spans="1:210" ht="15.75" customHeight="1">
      <c r="A157" s="1"/>
      <c r="F157" s="237"/>
      <c r="G157" s="31"/>
      <c r="H157" s="31"/>
      <c r="L157" s="1"/>
      <c r="M157" s="1"/>
      <c r="O157" s="1"/>
      <c r="P157" s="1"/>
      <c r="W157" s="1"/>
      <c r="X157" s="31"/>
      <c r="Y157" s="31"/>
      <c r="Z157" s="31"/>
      <c r="AA157" s="31"/>
      <c r="AB157" s="31"/>
      <c r="AF157" s="1"/>
      <c r="AG157" s="1"/>
      <c r="AN157" s="1"/>
      <c r="AO157" s="31"/>
      <c r="AP157" s="31"/>
      <c r="AS157" s="1"/>
      <c r="AT157" s="1"/>
      <c r="AU157" s="1"/>
      <c r="AV157" s="1"/>
      <c r="AW157" s="1"/>
      <c r="AX157" s="1"/>
      <c r="BF157" s="31"/>
      <c r="BG157" s="3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31"/>
      <c r="BX157" s="3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31"/>
      <c r="CO157" s="3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1"/>
      <c r="DF157" s="3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31"/>
      <c r="DW157" s="3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31"/>
      <c r="EN157" s="3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31"/>
      <c r="FE157" s="3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31"/>
      <c r="FV157" s="3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31"/>
      <c r="GM157" s="3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</row>
    <row r="158" spans="1:210" ht="15.75" customHeight="1">
      <c r="A158" s="1"/>
      <c r="F158" s="237"/>
      <c r="G158" s="31"/>
      <c r="H158" s="31"/>
      <c r="L158" s="1"/>
      <c r="M158" s="1"/>
      <c r="O158" s="1"/>
      <c r="P158" s="1"/>
      <c r="W158" s="1"/>
      <c r="X158" s="31"/>
      <c r="Y158" s="31"/>
      <c r="Z158" s="31"/>
      <c r="AA158" s="31"/>
      <c r="AB158" s="31"/>
      <c r="AF158" s="1"/>
      <c r="AG158" s="1"/>
      <c r="AN158" s="1"/>
      <c r="AO158" s="31"/>
      <c r="AP158" s="31"/>
      <c r="AS158" s="1"/>
      <c r="AT158" s="1"/>
      <c r="AU158" s="1"/>
      <c r="AV158" s="1"/>
      <c r="AW158" s="1"/>
      <c r="AX158" s="1"/>
      <c r="BF158" s="31"/>
      <c r="BG158" s="3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31"/>
      <c r="BX158" s="3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31"/>
      <c r="CO158" s="3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1"/>
      <c r="DF158" s="3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31"/>
      <c r="DW158" s="3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31"/>
      <c r="EN158" s="3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31"/>
      <c r="FE158" s="3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31"/>
      <c r="FV158" s="3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31"/>
      <c r="GM158" s="3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</row>
    <row r="159" spans="1:210" ht="15.75" customHeight="1">
      <c r="A159" s="1"/>
      <c r="F159" s="237"/>
      <c r="G159" s="31"/>
      <c r="H159" s="31"/>
      <c r="L159" s="1"/>
      <c r="M159" s="1"/>
      <c r="O159" s="1"/>
      <c r="P159" s="1"/>
      <c r="W159" s="1"/>
      <c r="X159" s="31"/>
      <c r="Y159" s="31"/>
      <c r="Z159" s="31"/>
      <c r="AA159" s="31"/>
      <c r="AB159" s="31"/>
      <c r="AF159" s="1"/>
      <c r="AG159" s="1"/>
      <c r="AN159" s="1"/>
      <c r="AO159" s="31"/>
      <c r="AP159" s="31"/>
      <c r="AS159" s="1"/>
      <c r="AT159" s="1"/>
      <c r="AU159" s="1"/>
      <c r="AV159" s="1"/>
      <c r="AW159" s="1"/>
      <c r="AX159" s="1"/>
      <c r="BF159" s="31"/>
      <c r="BG159" s="3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31"/>
      <c r="BX159" s="3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31"/>
      <c r="CO159" s="3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1"/>
      <c r="DF159" s="3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31"/>
      <c r="DW159" s="3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31"/>
      <c r="EN159" s="3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31"/>
      <c r="FE159" s="3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31"/>
      <c r="FV159" s="3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31"/>
      <c r="GM159" s="3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</row>
    <row r="160" spans="1:210" ht="15.75" customHeight="1">
      <c r="A160" s="1"/>
      <c r="F160" s="237"/>
      <c r="G160" s="31"/>
      <c r="H160" s="31"/>
      <c r="L160" s="1"/>
      <c r="M160" s="1"/>
      <c r="O160" s="1"/>
      <c r="P160" s="1"/>
      <c r="W160" s="1"/>
      <c r="X160" s="31"/>
      <c r="Y160" s="31"/>
      <c r="Z160" s="31"/>
      <c r="AA160" s="31"/>
      <c r="AB160" s="31"/>
      <c r="AF160" s="1"/>
      <c r="AG160" s="1"/>
      <c r="AN160" s="1"/>
      <c r="AO160" s="31"/>
      <c r="AP160" s="31"/>
      <c r="AS160" s="1"/>
      <c r="AT160" s="1"/>
      <c r="AU160" s="1"/>
      <c r="AV160" s="1"/>
      <c r="AW160" s="1"/>
      <c r="AX160" s="1"/>
      <c r="BF160" s="31"/>
      <c r="BG160" s="3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31"/>
      <c r="BX160" s="3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31"/>
      <c r="CO160" s="3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1"/>
      <c r="DF160" s="3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31"/>
      <c r="DW160" s="3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31"/>
      <c r="EN160" s="3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31"/>
      <c r="FE160" s="3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31"/>
      <c r="FV160" s="3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31"/>
      <c r="GM160" s="3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</row>
    <row r="161" spans="1:210" ht="15.75" customHeight="1">
      <c r="A161" s="1"/>
      <c r="F161" s="237"/>
      <c r="G161" s="31"/>
      <c r="H161" s="31"/>
      <c r="L161" s="1"/>
      <c r="M161" s="1"/>
      <c r="O161" s="1"/>
      <c r="P161" s="1"/>
      <c r="W161" s="1"/>
      <c r="X161" s="31"/>
      <c r="Y161" s="31"/>
      <c r="Z161" s="31"/>
      <c r="AA161" s="31"/>
      <c r="AB161" s="31"/>
      <c r="AF161" s="1"/>
      <c r="AG161" s="1"/>
      <c r="AN161" s="1"/>
      <c r="AO161" s="31"/>
      <c r="AP161" s="31"/>
      <c r="AS161" s="1"/>
      <c r="AT161" s="1"/>
      <c r="AU161" s="1"/>
      <c r="AV161" s="1"/>
      <c r="AW161" s="1"/>
      <c r="AX161" s="1"/>
      <c r="BF161" s="31"/>
      <c r="BG161" s="3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31"/>
      <c r="BX161" s="3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31"/>
      <c r="CO161" s="3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1"/>
      <c r="DF161" s="3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31"/>
      <c r="DW161" s="3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31"/>
      <c r="EN161" s="3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31"/>
      <c r="FE161" s="3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31"/>
      <c r="FV161" s="3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31"/>
      <c r="GM161" s="3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</row>
    <row r="162" spans="1:210" ht="15.75" customHeight="1">
      <c r="A162" s="1"/>
      <c r="F162" s="237"/>
      <c r="G162" s="31"/>
      <c r="H162" s="31"/>
      <c r="L162" s="1"/>
      <c r="M162" s="1"/>
      <c r="O162" s="1"/>
      <c r="P162" s="1"/>
      <c r="W162" s="1"/>
      <c r="X162" s="31"/>
      <c r="Y162" s="31"/>
      <c r="Z162" s="31"/>
      <c r="AA162" s="31"/>
      <c r="AB162" s="31"/>
      <c r="AF162" s="1"/>
      <c r="AG162" s="1"/>
      <c r="AN162" s="1"/>
      <c r="AO162" s="31"/>
      <c r="AP162" s="31"/>
      <c r="AS162" s="1"/>
      <c r="AT162" s="1"/>
      <c r="AU162" s="1"/>
      <c r="AV162" s="1"/>
      <c r="AW162" s="1"/>
      <c r="AX162" s="1"/>
      <c r="BF162" s="31"/>
      <c r="BG162" s="3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31"/>
      <c r="BX162" s="3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31"/>
      <c r="CO162" s="3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1"/>
      <c r="DF162" s="3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31"/>
      <c r="DW162" s="3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31"/>
      <c r="EN162" s="3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31"/>
      <c r="FE162" s="3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31"/>
      <c r="FV162" s="3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31"/>
      <c r="GM162" s="3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</row>
    <row r="163" spans="1:210" ht="15.75" customHeight="1">
      <c r="A163" s="1"/>
      <c r="F163" s="237"/>
      <c r="G163" s="31"/>
      <c r="H163" s="31"/>
      <c r="L163" s="1"/>
      <c r="M163" s="1"/>
      <c r="O163" s="1"/>
      <c r="P163" s="1"/>
      <c r="W163" s="1"/>
      <c r="X163" s="31"/>
      <c r="Y163" s="31"/>
      <c r="Z163" s="31"/>
      <c r="AA163" s="31"/>
      <c r="AB163" s="31"/>
      <c r="AF163" s="1"/>
      <c r="AG163" s="1"/>
      <c r="AN163" s="1"/>
      <c r="AO163" s="31"/>
      <c r="AP163" s="31"/>
      <c r="AS163" s="1"/>
      <c r="AT163" s="1"/>
      <c r="AU163" s="1"/>
      <c r="AV163" s="1"/>
      <c r="AW163" s="1"/>
      <c r="AX163" s="1"/>
      <c r="BF163" s="31"/>
      <c r="BG163" s="3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31"/>
      <c r="BX163" s="3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31"/>
      <c r="CO163" s="3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1"/>
      <c r="DF163" s="3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31"/>
      <c r="DW163" s="3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31"/>
      <c r="EN163" s="3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31"/>
      <c r="FE163" s="3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31"/>
      <c r="FV163" s="3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31"/>
      <c r="GM163" s="3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</row>
    <row r="164" spans="1:210" ht="15.75" customHeight="1">
      <c r="A164" s="1"/>
      <c r="F164" s="237"/>
      <c r="G164" s="31"/>
      <c r="H164" s="31"/>
      <c r="L164" s="1"/>
      <c r="M164" s="1"/>
      <c r="O164" s="1"/>
      <c r="P164" s="1"/>
      <c r="W164" s="1"/>
      <c r="X164" s="31"/>
      <c r="Y164" s="31"/>
      <c r="Z164" s="31"/>
      <c r="AA164" s="31"/>
      <c r="AB164" s="31"/>
      <c r="AF164" s="1"/>
      <c r="AG164" s="1"/>
      <c r="AN164" s="1"/>
      <c r="AO164" s="31"/>
      <c r="AP164" s="31"/>
      <c r="AS164" s="1"/>
      <c r="AT164" s="1"/>
      <c r="AU164" s="1"/>
      <c r="AV164" s="1"/>
      <c r="AW164" s="1"/>
      <c r="AX164" s="1"/>
      <c r="BF164" s="31"/>
      <c r="BG164" s="3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31"/>
      <c r="BX164" s="3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31"/>
      <c r="CO164" s="3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1"/>
      <c r="DF164" s="3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31"/>
      <c r="DW164" s="3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31"/>
      <c r="EN164" s="3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31"/>
      <c r="FE164" s="3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31"/>
      <c r="FV164" s="3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31"/>
      <c r="GM164" s="3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</row>
    <row r="165" spans="1:210" ht="15.75" customHeight="1">
      <c r="A165" s="1"/>
      <c r="F165" s="237"/>
      <c r="G165" s="31"/>
      <c r="H165" s="31"/>
      <c r="L165" s="1"/>
      <c r="M165" s="1"/>
      <c r="O165" s="1"/>
      <c r="P165" s="1"/>
      <c r="W165" s="1"/>
      <c r="X165" s="31"/>
      <c r="Y165" s="31"/>
      <c r="Z165" s="31"/>
      <c r="AA165" s="31"/>
      <c r="AB165" s="31"/>
      <c r="AF165" s="1"/>
      <c r="AG165" s="1"/>
      <c r="AN165" s="1"/>
      <c r="AO165" s="31"/>
      <c r="AP165" s="31"/>
      <c r="AS165" s="1"/>
      <c r="AT165" s="1"/>
      <c r="AU165" s="1"/>
      <c r="AV165" s="1"/>
      <c r="AW165" s="1"/>
      <c r="AX165" s="1"/>
      <c r="BF165" s="31"/>
      <c r="BG165" s="3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31"/>
      <c r="BX165" s="3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31"/>
      <c r="CO165" s="3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1"/>
      <c r="DF165" s="3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31"/>
      <c r="DW165" s="3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31"/>
      <c r="EN165" s="3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31"/>
      <c r="FE165" s="3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31"/>
      <c r="FV165" s="3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31"/>
      <c r="GM165" s="3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</row>
    <row r="166" spans="1:210" ht="15.75" customHeight="1">
      <c r="A166" s="1"/>
      <c r="F166" s="237"/>
      <c r="G166" s="31"/>
      <c r="H166" s="31"/>
      <c r="L166" s="1"/>
      <c r="M166" s="1"/>
      <c r="O166" s="1"/>
      <c r="P166" s="1"/>
      <c r="W166" s="1"/>
      <c r="X166" s="31"/>
      <c r="Y166" s="31"/>
      <c r="Z166" s="31"/>
      <c r="AA166" s="31"/>
      <c r="AB166" s="31"/>
      <c r="AF166" s="1"/>
      <c r="AG166" s="1"/>
      <c r="AN166" s="1"/>
      <c r="AO166" s="31"/>
      <c r="AP166" s="31"/>
      <c r="AS166" s="1"/>
      <c r="AT166" s="1"/>
      <c r="AU166" s="1"/>
      <c r="AV166" s="1"/>
      <c r="AW166" s="1"/>
      <c r="AX166" s="1"/>
      <c r="BF166" s="31"/>
      <c r="BG166" s="3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31"/>
      <c r="BX166" s="3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31"/>
      <c r="CO166" s="3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1"/>
      <c r="DF166" s="3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31"/>
      <c r="DW166" s="3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31"/>
      <c r="EN166" s="3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31"/>
      <c r="FE166" s="3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31"/>
      <c r="FV166" s="3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31"/>
      <c r="GM166" s="3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</row>
    <row r="167" spans="1:210" ht="15.75" customHeight="1">
      <c r="A167" s="1"/>
      <c r="F167" s="237"/>
      <c r="G167" s="31"/>
      <c r="H167" s="31"/>
      <c r="L167" s="1"/>
      <c r="M167" s="1"/>
      <c r="O167" s="1"/>
      <c r="P167" s="1"/>
      <c r="W167" s="1"/>
      <c r="X167" s="31"/>
      <c r="Y167" s="31"/>
      <c r="Z167" s="31"/>
      <c r="AA167" s="31"/>
      <c r="AB167" s="31"/>
      <c r="AF167" s="1"/>
      <c r="AG167" s="1"/>
      <c r="AN167" s="1"/>
      <c r="AO167" s="31"/>
      <c r="AP167" s="31"/>
      <c r="AS167" s="1"/>
      <c r="AT167" s="1"/>
      <c r="AU167" s="1"/>
      <c r="AV167" s="1"/>
      <c r="AW167" s="1"/>
      <c r="AX167" s="1"/>
      <c r="BF167" s="31"/>
      <c r="BG167" s="3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31"/>
      <c r="BX167" s="3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31"/>
      <c r="CO167" s="3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1"/>
      <c r="DF167" s="3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31"/>
      <c r="DW167" s="3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31"/>
      <c r="EN167" s="3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31"/>
      <c r="FE167" s="3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31"/>
      <c r="FV167" s="3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31"/>
      <c r="GM167" s="3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</row>
    <row r="168" spans="1:210" ht="15.75" customHeight="1">
      <c r="A168" s="1"/>
      <c r="F168" s="237"/>
      <c r="G168" s="31"/>
      <c r="H168" s="31"/>
      <c r="L168" s="1"/>
      <c r="M168" s="1"/>
      <c r="O168" s="1"/>
      <c r="P168" s="1"/>
      <c r="W168" s="1"/>
      <c r="X168" s="31"/>
      <c r="Y168" s="31"/>
      <c r="Z168" s="31"/>
      <c r="AA168" s="31"/>
      <c r="AB168" s="31"/>
      <c r="AF168" s="1"/>
      <c r="AG168" s="1"/>
      <c r="AN168" s="1"/>
      <c r="AO168" s="31"/>
      <c r="AP168" s="31"/>
      <c r="AS168" s="1"/>
      <c r="AT168" s="1"/>
      <c r="AU168" s="1"/>
      <c r="AV168" s="1"/>
      <c r="AW168" s="1"/>
      <c r="AX168" s="1"/>
      <c r="BF168" s="31"/>
      <c r="BG168" s="3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31"/>
      <c r="BX168" s="3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31"/>
      <c r="CO168" s="3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1"/>
      <c r="DF168" s="3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31"/>
      <c r="DW168" s="3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31"/>
      <c r="EN168" s="3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31"/>
      <c r="FE168" s="3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31"/>
      <c r="FV168" s="3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31"/>
      <c r="GM168" s="3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</row>
    <row r="169" spans="1:210" ht="15.75" customHeight="1">
      <c r="A169" s="1"/>
      <c r="F169" s="237"/>
      <c r="G169" s="31"/>
      <c r="H169" s="31"/>
      <c r="L169" s="1"/>
      <c r="M169" s="1"/>
      <c r="O169" s="1"/>
      <c r="P169" s="1"/>
      <c r="W169" s="1"/>
      <c r="X169" s="31"/>
      <c r="Y169" s="31"/>
      <c r="Z169" s="31"/>
      <c r="AA169" s="31"/>
      <c r="AB169" s="31"/>
      <c r="AF169" s="1"/>
      <c r="AG169" s="1"/>
      <c r="AN169" s="1"/>
      <c r="AO169" s="31"/>
      <c r="AP169" s="31"/>
      <c r="AS169" s="1"/>
      <c r="AT169" s="1"/>
      <c r="AU169" s="1"/>
      <c r="AV169" s="1"/>
      <c r="AW169" s="1"/>
      <c r="AX169" s="1"/>
      <c r="BF169" s="31"/>
      <c r="BG169" s="3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31"/>
      <c r="BX169" s="3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31"/>
      <c r="CO169" s="3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1"/>
      <c r="DF169" s="3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31"/>
      <c r="DW169" s="3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31"/>
      <c r="EN169" s="3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31"/>
      <c r="FE169" s="3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31"/>
      <c r="FV169" s="3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31"/>
      <c r="GM169" s="3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</row>
    <row r="170" spans="1:210" ht="15.75" customHeight="1">
      <c r="A170" s="1"/>
      <c r="F170" s="237"/>
      <c r="G170" s="31"/>
      <c r="H170" s="31"/>
      <c r="L170" s="1"/>
      <c r="M170" s="1"/>
      <c r="O170" s="1"/>
      <c r="P170" s="1"/>
      <c r="W170" s="1"/>
      <c r="X170" s="31"/>
      <c r="Y170" s="31"/>
      <c r="Z170" s="31"/>
      <c r="AA170" s="31"/>
      <c r="AB170" s="31"/>
      <c r="AF170" s="1"/>
      <c r="AG170" s="1"/>
      <c r="AN170" s="1"/>
      <c r="AO170" s="31"/>
      <c r="AP170" s="31"/>
      <c r="AS170" s="1"/>
      <c r="AT170" s="1"/>
      <c r="AU170" s="1"/>
      <c r="AV170" s="1"/>
      <c r="AW170" s="1"/>
      <c r="AX170" s="1"/>
      <c r="BF170" s="31"/>
      <c r="BG170" s="3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31"/>
      <c r="BX170" s="3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31"/>
      <c r="CO170" s="3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1"/>
      <c r="DF170" s="3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31"/>
      <c r="DW170" s="3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31"/>
      <c r="EN170" s="3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31"/>
      <c r="FE170" s="3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31"/>
      <c r="FV170" s="3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31"/>
      <c r="GM170" s="3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</row>
    <row r="171" spans="1:210" ht="15.75" customHeight="1">
      <c r="A171" s="1"/>
      <c r="F171" s="237"/>
      <c r="G171" s="31"/>
      <c r="H171" s="31"/>
      <c r="L171" s="1"/>
      <c r="M171" s="1"/>
      <c r="O171" s="1"/>
      <c r="P171" s="1"/>
      <c r="W171" s="1"/>
      <c r="X171" s="31"/>
      <c r="Y171" s="31"/>
      <c r="Z171" s="31"/>
      <c r="AA171" s="31"/>
      <c r="AB171" s="31"/>
      <c r="AF171" s="1"/>
      <c r="AG171" s="1"/>
      <c r="AN171" s="1"/>
      <c r="AO171" s="31"/>
      <c r="AP171" s="31"/>
      <c r="AS171" s="1"/>
      <c r="AT171" s="1"/>
      <c r="AU171" s="1"/>
      <c r="AV171" s="1"/>
      <c r="AW171" s="1"/>
      <c r="AX171" s="1"/>
      <c r="BF171" s="31"/>
      <c r="BG171" s="3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31"/>
      <c r="BX171" s="3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31"/>
      <c r="CO171" s="3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1"/>
      <c r="DF171" s="3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31"/>
      <c r="DW171" s="3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31"/>
      <c r="EN171" s="3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31"/>
      <c r="FE171" s="3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31"/>
      <c r="FV171" s="3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31"/>
      <c r="GM171" s="3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</row>
    <row r="172" spans="1:210" ht="15.75" customHeight="1">
      <c r="A172" s="1"/>
      <c r="F172" s="237"/>
      <c r="G172" s="31"/>
      <c r="H172" s="31"/>
      <c r="L172" s="1"/>
      <c r="M172" s="1"/>
      <c r="O172" s="1"/>
      <c r="P172" s="1"/>
      <c r="W172" s="1"/>
      <c r="X172" s="31"/>
      <c r="Y172" s="31"/>
      <c r="Z172" s="31"/>
      <c r="AA172" s="31"/>
      <c r="AB172" s="31"/>
      <c r="AF172" s="1"/>
      <c r="AG172" s="1"/>
      <c r="AN172" s="1"/>
      <c r="AO172" s="31"/>
      <c r="AP172" s="31"/>
      <c r="AS172" s="1"/>
      <c r="AT172" s="1"/>
      <c r="AU172" s="1"/>
      <c r="AV172" s="1"/>
      <c r="AW172" s="1"/>
      <c r="AX172" s="1"/>
      <c r="BF172" s="31"/>
      <c r="BG172" s="3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31"/>
      <c r="BX172" s="3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31"/>
      <c r="CO172" s="3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1"/>
      <c r="DF172" s="3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31"/>
      <c r="DW172" s="3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31"/>
      <c r="EN172" s="3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31"/>
      <c r="FE172" s="3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31"/>
      <c r="FV172" s="3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31"/>
      <c r="GM172" s="3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</row>
    <row r="173" spans="1:210" ht="15.75" customHeight="1">
      <c r="A173" s="1"/>
      <c r="F173" s="237"/>
      <c r="G173" s="31"/>
      <c r="H173" s="31"/>
      <c r="L173" s="1"/>
      <c r="M173" s="1"/>
      <c r="O173" s="1"/>
      <c r="P173" s="1"/>
      <c r="W173" s="1"/>
      <c r="X173" s="31"/>
      <c r="Y173" s="31"/>
      <c r="Z173" s="31"/>
      <c r="AA173" s="31"/>
      <c r="AB173" s="31"/>
      <c r="AF173" s="1"/>
      <c r="AG173" s="1"/>
      <c r="AN173" s="1"/>
      <c r="AO173" s="31"/>
      <c r="AP173" s="31"/>
      <c r="AS173" s="1"/>
      <c r="AT173" s="1"/>
      <c r="AU173" s="1"/>
      <c r="AV173" s="1"/>
      <c r="AW173" s="1"/>
      <c r="AX173" s="1"/>
      <c r="BF173" s="31"/>
      <c r="BG173" s="3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31"/>
      <c r="BX173" s="3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31"/>
      <c r="CO173" s="3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1"/>
      <c r="DF173" s="3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31"/>
      <c r="DW173" s="3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31"/>
      <c r="EN173" s="3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31"/>
      <c r="FE173" s="3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31"/>
      <c r="FV173" s="3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31"/>
      <c r="GM173" s="3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</row>
    <row r="174" spans="1:210" ht="15.75" customHeight="1">
      <c r="A174" s="1"/>
      <c r="F174" s="237"/>
      <c r="G174" s="31"/>
      <c r="H174" s="31"/>
      <c r="L174" s="1"/>
      <c r="M174" s="1"/>
      <c r="O174" s="1"/>
      <c r="P174" s="1"/>
      <c r="W174" s="1"/>
      <c r="X174" s="31"/>
      <c r="Y174" s="31"/>
      <c r="Z174" s="31"/>
      <c r="AA174" s="31"/>
      <c r="AB174" s="31"/>
      <c r="AF174" s="1"/>
      <c r="AG174" s="1"/>
      <c r="AN174" s="1"/>
      <c r="AO174" s="31"/>
      <c r="AP174" s="31"/>
      <c r="AS174" s="1"/>
      <c r="AT174" s="1"/>
      <c r="AU174" s="1"/>
      <c r="AV174" s="1"/>
      <c r="AW174" s="1"/>
      <c r="AX174" s="1"/>
      <c r="BF174" s="31"/>
      <c r="BG174" s="3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31"/>
      <c r="BX174" s="3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31"/>
      <c r="CO174" s="3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1"/>
      <c r="DF174" s="3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31"/>
      <c r="DW174" s="3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31"/>
      <c r="EN174" s="3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31"/>
      <c r="FE174" s="3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31"/>
      <c r="FV174" s="3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31"/>
      <c r="GM174" s="3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</row>
    <row r="175" spans="1:210" ht="15.75" customHeight="1">
      <c r="A175" s="1"/>
      <c r="F175" s="237"/>
      <c r="G175" s="31"/>
      <c r="H175" s="31"/>
      <c r="L175" s="1"/>
      <c r="M175" s="1"/>
      <c r="O175" s="1"/>
      <c r="P175" s="1"/>
      <c r="W175" s="1"/>
      <c r="X175" s="31"/>
      <c r="Y175" s="31"/>
      <c r="Z175" s="31"/>
      <c r="AA175" s="31"/>
      <c r="AB175" s="31"/>
      <c r="AF175" s="1"/>
      <c r="AG175" s="1"/>
      <c r="AN175" s="1"/>
      <c r="AO175" s="31"/>
      <c r="AP175" s="31"/>
      <c r="AS175" s="1"/>
      <c r="AT175" s="1"/>
      <c r="AU175" s="1"/>
      <c r="AV175" s="1"/>
      <c r="AW175" s="1"/>
      <c r="AX175" s="1"/>
      <c r="BF175" s="31"/>
      <c r="BG175" s="3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31"/>
      <c r="BX175" s="3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31"/>
      <c r="CO175" s="3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1"/>
      <c r="DF175" s="3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31"/>
      <c r="DW175" s="3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31"/>
      <c r="EN175" s="3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31"/>
      <c r="FE175" s="3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31"/>
      <c r="FV175" s="3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31"/>
      <c r="GM175" s="3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</row>
    <row r="176" spans="1:210" ht="15.75" customHeight="1">
      <c r="A176" s="1"/>
      <c r="F176" s="237"/>
      <c r="G176" s="31"/>
      <c r="H176" s="31"/>
      <c r="L176" s="1"/>
      <c r="M176" s="1"/>
      <c r="O176" s="1"/>
      <c r="P176" s="1"/>
      <c r="W176" s="1"/>
      <c r="X176" s="31"/>
      <c r="Y176" s="31"/>
      <c r="Z176" s="31"/>
      <c r="AA176" s="31"/>
      <c r="AB176" s="31"/>
      <c r="AF176" s="1"/>
      <c r="AG176" s="1"/>
      <c r="AN176" s="1"/>
      <c r="AO176" s="31"/>
      <c r="AP176" s="31"/>
      <c r="AS176" s="1"/>
      <c r="AT176" s="1"/>
      <c r="AU176" s="1"/>
      <c r="AV176" s="1"/>
      <c r="AW176" s="1"/>
      <c r="AX176" s="1"/>
      <c r="BF176" s="31"/>
      <c r="BG176" s="3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31"/>
      <c r="BX176" s="3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31"/>
      <c r="CO176" s="3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1"/>
      <c r="DF176" s="3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31"/>
      <c r="DW176" s="3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31"/>
      <c r="EN176" s="3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31"/>
      <c r="FE176" s="3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31"/>
      <c r="FV176" s="3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31"/>
      <c r="GM176" s="3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</row>
    <row r="177" spans="1:210" ht="15.75" customHeight="1">
      <c r="A177" s="1"/>
      <c r="F177" s="237"/>
      <c r="G177" s="31"/>
      <c r="H177" s="31"/>
      <c r="L177" s="1"/>
      <c r="M177" s="1"/>
      <c r="O177" s="1"/>
      <c r="P177" s="1"/>
      <c r="W177" s="1"/>
      <c r="X177" s="31"/>
      <c r="Y177" s="31"/>
      <c r="Z177" s="31"/>
      <c r="AA177" s="31"/>
      <c r="AB177" s="31"/>
      <c r="AF177" s="1"/>
      <c r="AG177" s="1"/>
      <c r="AN177" s="1"/>
      <c r="AO177" s="31"/>
      <c r="AP177" s="31"/>
      <c r="AS177" s="1"/>
      <c r="AT177" s="1"/>
      <c r="AU177" s="1"/>
      <c r="AV177" s="1"/>
      <c r="AW177" s="1"/>
      <c r="AX177" s="1"/>
      <c r="BF177" s="31"/>
      <c r="BG177" s="3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31"/>
      <c r="BX177" s="3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31"/>
      <c r="CO177" s="3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1"/>
      <c r="DF177" s="3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31"/>
      <c r="DW177" s="3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31"/>
      <c r="EN177" s="3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31"/>
      <c r="FE177" s="3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31"/>
      <c r="FV177" s="3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31"/>
      <c r="GM177" s="3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</row>
    <row r="178" spans="1:210" ht="15.75" customHeight="1">
      <c r="A178" s="1"/>
      <c r="F178" s="237"/>
      <c r="G178" s="31"/>
      <c r="H178" s="31"/>
      <c r="L178" s="1"/>
      <c r="M178" s="1"/>
      <c r="O178" s="1"/>
      <c r="P178" s="1"/>
      <c r="W178" s="1"/>
      <c r="X178" s="31"/>
      <c r="Y178" s="31"/>
      <c r="Z178" s="31"/>
      <c r="AA178" s="31"/>
      <c r="AB178" s="31"/>
      <c r="AF178" s="1"/>
      <c r="AG178" s="1"/>
      <c r="AN178" s="1"/>
      <c r="AO178" s="31"/>
      <c r="AP178" s="31"/>
      <c r="AS178" s="1"/>
      <c r="AT178" s="1"/>
      <c r="AU178" s="1"/>
      <c r="AV178" s="1"/>
      <c r="AW178" s="1"/>
      <c r="AX178" s="1"/>
      <c r="BF178" s="31"/>
      <c r="BG178" s="3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31"/>
      <c r="BX178" s="3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31"/>
      <c r="CO178" s="3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1"/>
      <c r="DF178" s="3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31"/>
      <c r="DW178" s="3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31"/>
      <c r="EN178" s="3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31"/>
      <c r="FE178" s="3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31"/>
      <c r="FV178" s="3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31"/>
      <c r="GM178" s="3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</row>
    <row r="179" spans="1:210" ht="15.75" customHeight="1">
      <c r="A179" s="1"/>
      <c r="F179" s="237"/>
      <c r="G179" s="31"/>
      <c r="H179" s="31"/>
      <c r="L179" s="1"/>
      <c r="M179" s="1"/>
      <c r="O179" s="1"/>
      <c r="P179" s="1"/>
      <c r="W179" s="1"/>
      <c r="X179" s="31"/>
      <c r="Y179" s="31"/>
      <c r="Z179" s="31"/>
      <c r="AA179" s="31"/>
      <c r="AB179" s="31"/>
      <c r="AF179" s="1"/>
      <c r="AG179" s="1"/>
      <c r="AN179" s="1"/>
      <c r="AO179" s="31"/>
      <c r="AP179" s="31"/>
      <c r="AS179" s="1"/>
      <c r="AT179" s="1"/>
      <c r="AU179" s="1"/>
      <c r="AV179" s="1"/>
      <c r="AW179" s="1"/>
      <c r="AX179" s="1"/>
      <c r="BF179" s="31"/>
      <c r="BG179" s="3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31"/>
      <c r="BX179" s="3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31"/>
      <c r="CO179" s="3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1"/>
      <c r="DF179" s="3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31"/>
      <c r="DW179" s="3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31"/>
      <c r="EN179" s="3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31"/>
      <c r="FE179" s="3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31"/>
      <c r="FV179" s="3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31"/>
      <c r="GM179" s="3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</row>
    <row r="180" spans="1:210" ht="15.75" customHeight="1">
      <c r="A180" s="1"/>
      <c r="F180" s="237"/>
      <c r="G180" s="31"/>
      <c r="H180" s="31"/>
      <c r="L180" s="1"/>
      <c r="M180" s="1"/>
      <c r="O180" s="1"/>
      <c r="P180" s="1"/>
      <c r="W180" s="1"/>
      <c r="X180" s="31"/>
      <c r="Y180" s="31"/>
      <c r="Z180" s="31"/>
      <c r="AA180" s="31"/>
      <c r="AB180" s="31"/>
      <c r="AF180" s="1"/>
      <c r="AG180" s="1"/>
      <c r="AN180" s="1"/>
      <c r="AO180" s="31"/>
      <c r="AP180" s="31"/>
      <c r="AS180" s="1"/>
      <c r="AT180" s="1"/>
      <c r="AU180" s="1"/>
      <c r="AV180" s="1"/>
      <c r="AW180" s="1"/>
      <c r="AX180" s="1"/>
      <c r="BF180" s="31"/>
      <c r="BG180" s="3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31"/>
      <c r="BX180" s="3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31"/>
      <c r="CO180" s="3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1"/>
      <c r="DF180" s="3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31"/>
      <c r="DW180" s="3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31"/>
      <c r="EN180" s="3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31"/>
      <c r="FE180" s="3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31"/>
      <c r="FV180" s="3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31"/>
      <c r="GM180" s="3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</row>
    <row r="181" spans="1:210" ht="15.75" customHeight="1">
      <c r="A181" s="1"/>
      <c r="F181" s="237"/>
      <c r="G181" s="31"/>
      <c r="H181" s="31"/>
      <c r="L181" s="1"/>
      <c r="M181" s="1"/>
      <c r="O181" s="1"/>
      <c r="P181" s="1"/>
      <c r="W181" s="1"/>
      <c r="X181" s="31"/>
      <c r="Y181" s="31"/>
      <c r="Z181" s="31"/>
      <c r="AA181" s="31"/>
      <c r="AB181" s="31"/>
      <c r="AF181" s="1"/>
      <c r="AG181" s="1"/>
      <c r="AN181" s="1"/>
      <c r="AO181" s="31"/>
      <c r="AP181" s="31"/>
      <c r="AS181" s="1"/>
      <c r="AT181" s="1"/>
      <c r="AU181" s="1"/>
      <c r="AV181" s="1"/>
      <c r="AW181" s="1"/>
      <c r="AX181" s="1"/>
      <c r="BF181" s="31"/>
      <c r="BG181" s="3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31"/>
      <c r="BX181" s="3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31"/>
      <c r="CO181" s="3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1"/>
      <c r="DF181" s="3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31"/>
      <c r="DW181" s="3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31"/>
      <c r="EN181" s="3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31"/>
      <c r="FE181" s="3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31"/>
      <c r="FV181" s="3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31"/>
      <c r="GM181" s="3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</row>
    <row r="182" spans="1:210" ht="15.75" customHeight="1">
      <c r="A182" s="1"/>
      <c r="F182" s="237"/>
      <c r="G182" s="31"/>
      <c r="H182" s="31"/>
      <c r="L182" s="1"/>
      <c r="M182" s="1"/>
      <c r="O182" s="1"/>
      <c r="P182" s="1"/>
      <c r="W182" s="1"/>
      <c r="X182" s="31"/>
      <c r="Y182" s="31"/>
      <c r="Z182" s="31"/>
      <c r="AA182" s="31"/>
      <c r="AB182" s="31"/>
      <c r="AF182" s="1"/>
      <c r="AG182" s="1"/>
      <c r="AN182" s="1"/>
      <c r="AO182" s="31"/>
      <c r="AP182" s="31"/>
      <c r="AS182" s="1"/>
      <c r="AT182" s="1"/>
      <c r="AU182" s="1"/>
      <c r="AV182" s="1"/>
      <c r="AW182" s="1"/>
      <c r="AX182" s="1"/>
      <c r="BF182" s="31"/>
      <c r="BG182" s="3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31"/>
      <c r="BX182" s="3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31"/>
      <c r="CO182" s="3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1"/>
      <c r="DF182" s="3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31"/>
      <c r="DW182" s="3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31"/>
      <c r="EN182" s="3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31"/>
      <c r="FE182" s="3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31"/>
      <c r="FV182" s="3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31"/>
      <c r="GM182" s="3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</row>
    <row r="183" spans="1:210" ht="15.75" customHeight="1">
      <c r="A183" s="1"/>
      <c r="F183" s="237"/>
      <c r="G183" s="31"/>
      <c r="H183" s="31"/>
      <c r="L183" s="1"/>
      <c r="M183" s="1"/>
      <c r="O183" s="1"/>
      <c r="P183" s="1"/>
      <c r="W183" s="1"/>
      <c r="X183" s="31"/>
      <c r="Y183" s="31"/>
      <c r="Z183" s="31"/>
      <c r="AA183" s="31"/>
      <c r="AB183" s="31"/>
      <c r="AF183" s="1"/>
      <c r="AG183" s="1"/>
      <c r="AN183" s="1"/>
      <c r="AO183" s="31"/>
      <c r="AP183" s="31"/>
      <c r="AS183" s="1"/>
      <c r="AT183" s="1"/>
      <c r="AU183" s="1"/>
      <c r="AV183" s="1"/>
      <c r="AW183" s="1"/>
      <c r="AX183" s="1"/>
      <c r="BF183" s="31"/>
      <c r="BG183" s="3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31"/>
      <c r="BX183" s="3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31"/>
      <c r="CO183" s="3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1"/>
      <c r="DF183" s="3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31"/>
      <c r="DW183" s="3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31"/>
      <c r="EN183" s="3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31"/>
      <c r="FE183" s="3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31"/>
      <c r="FV183" s="3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31"/>
      <c r="GM183" s="3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</row>
    <row r="184" spans="1:210" ht="15.75" customHeight="1">
      <c r="A184" s="1"/>
      <c r="F184" s="237"/>
      <c r="G184" s="31"/>
      <c r="H184" s="31"/>
      <c r="L184" s="1"/>
      <c r="M184" s="1"/>
      <c r="O184" s="1"/>
      <c r="P184" s="1"/>
      <c r="W184" s="1"/>
      <c r="X184" s="31"/>
      <c r="Y184" s="31"/>
      <c r="Z184" s="31"/>
      <c r="AA184" s="31"/>
      <c r="AB184" s="31"/>
      <c r="AF184" s="1"/>
      <c r="AG184" s="1"/>
      <c r="AN184" s="1"/>
      <c r="AO184" s="31"/>
      <c r="AP184" s="31"/>
      <c r="AS184" s="1"/>
      <c r="AT184" s="1"/>
      <c r="AU184" s="1"/>
      <c r="AV184" s="1"/>
      <c r="AW184" s="1"/>
      <c r="AX184" s="1"/>
      <c r="BF184" s="31"/>
      <c r="BG184" s="3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31"/>
      <c r="BX184" s="3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31"/>
      <c r="CO184" s="3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1"/>
      <c r="DF184" s="3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31"/>
      <c r="DW184" s="3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31"/>
      <c r="EN184" s="3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31"/>
      <c r="FE184" s="3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31"/>
      <c r="FV184" s="3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31"/>
      <c r="GM184" s="3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</row>
    <row r="185" spans="1:210" ht="15.75" customHeight="1">
      <c r="A185" s="1"/>
      <c r="F185" s="237"/>
      <c r="G185" s="31"/>
      <c r="H185" s="31"/>
      <c r="L185" s="1"/>
      <c r="M185" s="1"/>
      <c r="O185" s="1"/>
      <c r="P185" s="1"/>
      <c r="W185" s="1"/>
      <c r="X185" s="31"/>
      <c r="Y185" s="31"/>
      <c r="Z185" s="31"/>
      <c r="AA185" s="31"/>
      <c r="AB185" s="31"/>
      <c r="AF185" s="1"/>
      <c r="AG185" s="1"/>
      <c r="AN185" s="1"/>
      <c r="AO185" s="31"/>
      <c r="AP185" s="31"/>
      <c r="AS185" s="1"/>
      <c r="AT185" s="1"/>
      <c r="AU185" s="1"/>
      <c r="AV185" s="1"/>
      <c r="AW185" s="1"/>
      <c r="AX185" s="1"/>
      <c r="BF185" s="31"/>
      <c r="BG185" s="3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31"/>
      <c r="BX185" s="3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31"/>
      <c r="CO185" s="3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1"/>
      <c r="DF185" s="3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31"/>
      <c r="DW185" s="3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31"/>
      <c r="EN185" s="3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31"/>
      <c r="FE185" s="3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31"/>
      <c r="FV185" s="3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31"/>
      <c r="GM185" s="3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</row>
    <row r="186" spans="1:210" ht="15.75" customHeight="1">
      <c r="A186" s="1"/>
      <c r="F186" s="237"/>
      <c r="G186" s="31"/>
      <c r="H186" s="31"/>
      <c r="L186" s="1"/>
      <c r="M186" s="1"/>
      <c r="O186" s="1"/>
      <c r="P186" s="1"/>
      <c r="W186" s="1"/>
      <c r="X186" s="31"/>
      <c r="Y186" s="31"/>
      <c r="Z186" s="31"/>
      <c r="AA186" s="31"/>
      <c r="AB186" s="31"/>
      <c r="AF186" s="1"/>
      <c r="AG186" s="1"/>
      <c r="AN186" s="1"/>
      <c r="AO186" s="31"/>
      <c r="AP186" s="31"/>
      <c r="AS186" s="1"/>
      <c r="AT186" s="1"/>
      <c r="AU186" s="1"/>
      <c r="AV186" s="1"/>
      <c r="AW186" s="1"/>
      <c r="AX186" s="1"/>
      <c r="BF186" s="31"/>
      <c r="BG186" s="3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31"/>
      <c r="BX186" s="3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31"/>
      <c r="CO186" s="3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1"/>
      <c r="DF186" s="3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31"/>
      <c r="DW186" s="3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31"/>
      <c r="EN186" s="3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31"/>
      <c r="FE186" s="3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31"/>
      <c r="FV186" s="3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31"/>
      <c r="GM186" s="3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</row>
    <row r="187" spans="1:210" ht="15.75" customHeight="1">
      <c r="A187" s="1"/>
      <c r="F187" s="237"/>
      <c r="G187" s="31"/>
      <c r="H187" s="31"/>
      <c r="L187" s="1"/>
      <c r="M187" s="1"/>
      <c r="O187" s="1"/>
      <c r="P187" s="1"/>
      <c r="W187" s="1"/>
      <c r="X187" s="31"/>
      <c r="Y187" s="31"/>
      <c r="Z187" s="31"/>
      <c r="AA187" s="31"/>
      <c r="AB187" s="31"/>
      <c r="AF187" s="1"/>
      <c r="AG187" s="1"/>
      <c r="AN187" s="1"/>
      <c r="AO187" s="31"/>
      <c r="AP187" s="31"/>
      <c r="AS187" s="1"/>
      <c r="AT187" s="1"/>
      <c r="AU187" s="1"/>
      <c r="AV187" s="1"/>
      <c r="AW187" s="1"/>
      <c r="AX187" s="1"/>
      <c r="BF187" s="31"/>
      <c r="BG187" s="3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31"/>
      <c r="BX187" s="3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31"/>
      <c r="CO187" s="3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1"/>
      <c r="DF187" s="3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31"/>
      <c r="DW187" s="3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31"/>
      <c r="EN187" s="3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31"/>
      <c r="FE187" s="3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31"/>
      <c r="FV187" s="3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31"/>
      <c r="GM187" s="3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</row>
    <row r="188" spans="1:210" ht="15.75" customHeight="1">
      <c r="A188" s="1"/>
      <c r="F188" s="237"/>
      <c r="G188" s="31"/>
      <c r="H188" s="31"/>
      <c r="L188" s="1"/>
      <c r="M188" s="1"/>
      <c r="O188" s="1"/>
      <c r="P188" s="1"/>
      <c r="W188" s="1"/>
      <c r="X188" s="31"/>
      <c r="Y188" s="31"/>
      <c r="Z188" s="31"/>
      <c r="AA188" s="31"/>
      <c r="AB188" s="31"/>
      <c r="AF188" s="1"/>
      <c r="AG188" s="1"/>
      <c r="AN188" s="1"/>
      <c r="AO188" s="31"/>
      <c r="AP188" s="31"/>
      <c r="AS188" s="1"/>
      <c r="AT188" s="1"/>
      <c r="AU188" s="1"/>
      <c r="AV188" s="1"/>
      <c r="AW188" s="1"/>
      <c r="AX188" s="1"/>
      <c r="BF188" s="31"/>
      <c r="BG188" s="3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31"/>
      <c r="BX188" s="3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31"/>
      <c r="CO188" s="3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1"/>
      <c r="DF188" s="3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31"/>
      <c r="DW188" s="3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31"/>
      <c r="EN188" s="3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31"/>
      <c r="FE188" s="3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31"/>
      <c r="FV188" s="3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31"/>
      <c r="GM188" s="3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</row>
    <row r="189" spans="1:210" ht="15.75" customHeight="1">
      <c r="A189" s="1"/>
      <c r="F189" s="237"/>
      <c r="G189" s="31"/>
      <c r="H189" s="31"/>
      <c r="L189" s="1"/>
      <c r="M189" s="1"/>
      <c r="O189" s="1"/>
      <c r="P189" s="1"/>
      <c r="W189" s="1"/>
      <c r="X189" s="31"/>
      <c r="Y189" s="31"/>
      <c r="Z189" s="31"/>
      <c r="AA189" s="31"/>
      <c r="AB189" s="31"/>
      <c r="AF189" s="1"/>
      <c r="AG189" s="1"/>
      <c r="AN189" s="1"/>
      <c r="AO189" s="31"/>
      <c r="AP189" s="31"/>
      <c r="AS189" s="1"/>
      <c r="AT189" s="1"/>
      <c r="AU189" s="1"/>
      <c r="AV189" s="1"/>
      <c r="AW189" s="1"/>
      <c r="AX189" s="1"/>
      <c r="BF189" s="31"/>
      <c r="BG189" s="3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31"/>
      <c r="BX189" s="3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31"/>
      <c r="CO189" s="3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1"/>
      <c r="DF189" s="3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31"/>
      <c r="DW189" s="3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31"/>
      <c r="EN189" s="3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31"/>
      <c r="FE189" s="3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31"/>
      <c r="FV189" s="3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31"/>
      <c r="GM189" s="3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</row>
    <row r="190" spans="1:210" ht="15.75" customHeight="1">
      <c r="A190" s="1"/>
      <c r="F190" s="237"/>
      <c r="G190" s="31"/>
      <c r="H190" s="31"/>
      <c r="L190" s="1"/>
      <c r="M190" s="1"/>
      <c r="O190" s="1"/>
      <c r="P190" s="1"/>
      <c r="W190" s="1"/>
      <c r="X190" s="31"/>
      <c r="Y190" s="31"/>
      <c r="Z190" s="31"/>
      <c r="AA190" s="31"/>
      <c r="AB190" s="31"/>
      <c r="AF190" s="1"/>
      <c r="AG190" s="1"/>
      <c r="AN190" s="1"/>
      <c r="AO190" s="31"/>
      <c r="AP190" s="31"/>
      <c r="AS190" s="1"/>
      <c r="AT190" s="1"/>
      <c r="AU190" s="1"/>
      <c r="AV190" s="1"/>
      <c r="AW190" s="1"/>
      <c r="AX190" s="1"/>
      <c r="BF190" s="31"/>
      <c r="BG190" s="3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31"/>
      <c r="BX190" s="3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31"/>
      <c r="CO190" s="3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1"/>
      <c r="DF190" s="3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31"/>
      <c r="DW190" s="3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31"/>
      <c r="EN190" s="3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31"/>
      <c r="FE190" s="3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31"/>
      <c r="FV190" s="3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31"/>
      <c r="GM190" s="3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</row>
    <row r="191" spans="1:210" ht="15.75" customHeight="1">
      <c r="A191" s="1"/>
      <c r="F191" s="237"/>
      <c r="G191" s="31"/>
      <c r="H191" s="31"/>
      <c r="L191" s="1"/>
      <c r="M191" s="1"/>
      <c r="O191" s="1"/>
      <c r="P191" s="1"/>
      <c r="W191" s="1"/>
      <c r="X191" s="31"/>
      <c r="Y191" s="31"/>
      <c r="Z191" s="31"/>
      <c r="AA191" s="31"/>
      <c r="AB191" s="31"/>
      <c r="AF191" s="1"/>
      <c r="AG191" s="1"/>
      <c r="AN191" s="1"/>
      <c r="AO191" s="31"/>
      <c r="AP191" s="31"/>
      <c r="AS191" s="1"/>
      <c r="AT191" s="1"/>
      <c r="AU191" s="1"/>
      <c r="AV191" s="1"/>
      <c r="AW191" s="1"/>
      <c r="AX191" s="1"/>
      <c r="BF191" s="31"/>
      <c r="BG191" s="3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31"/>
      <c r="BX191" s="3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31"/>
      <c r="CO191" s="3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1"/>
      <c r="DF191" s="3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31"/>
      <c r="DW191" s="3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31"/>
      <c r="EN191" s="3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31"/>
      <c r="FE191" s="3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31"/>
      <c r="FV191" s="3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31"/>
      <c r="GM191" s="3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</row>
    <row r="192" spans="1:210" ht="15.75" customHeight="1">
      <c r="A192" s="1"/>
      <c r="F192" s="237"/>
      <c r="G192" s="31"/>
      <c r="H192" s="31"/>
      <c r="L192" s="1"/>
      <c r="M192" s="1"/>
      <c r="O192" s="1"/>
      <c r="P192" s="1"/>
      <c r="W192" s="1"/>
      <c r="X192" s="31"/>
      <c r="Y192" s="31"/>
      <c r="Z192" s="31"/>
      <c r="AA192" s="31"/>
      <c r="AB192" s="31"/>
      <c r="AF192" s="1"/>
      <c r="AG192" s="1"/>
      <c r="AN192" s="1"/>
      <c r="AO192" s="31"/>
      <c r="AP192" s="31"/>
      <c r="AS192" s="1"/>
      <c r="AT192" s="1"/>
      <c r="AU192" s="1"/>
      <c r="AV192" s="1"/>
      <c r="AW192" s="1"/>
      <c r="AX192" s="1"/>
      <c r="BF192" s="31"/>
      <c r="BG192" s="3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31"/>
      <c r="BX192" s="3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31"/>
      <c r="CO192" s="3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1"/>
      <c r="DF192" s="3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31"/>
      <c r="DW192" s="3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31"/>
      <c r="EN192" s="3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31"/>
      <c r="FE192" s="3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31"/>
      <c r="FV192" s="3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31"/>
      <c r="GM192" s="3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</row>
    <row r="193" spans="1:210" ht="15.75" customHeight="1">
      <c r="A193" s="1"/>
      <c r="F193" s="237"/>
      <c r="G193" s="31"/>
      <c r="H193" s="31"/>
      <c r="L193" s="1"/>
      <c r="M193" s="1"/>
      <c r="O193" s="1"/>
      <c r="P193" s="1"/>
      <c r="W193" s="1"/>
      <c r="X193" s="31"/>
      <c r="Y193" s="31"/>
      <c r="Z193" s="31"/>
      <c r="AA193" s="31"/>
      <c r="AB193" s="31"/>
      <c r="AF193" s="1"/>
      <c r="AG193" s="1"/>
      <c r="AN193" s="1"/>
      <c r="AO193" s="31"/>
      <c r="AP193" s="31"/>
      <c r="AS193" s="1"/>
      <c r="AT193" s="1"/>
      <c r="AU193" s="1"/>
      <c r="AV193" s="1"/>
      <c r="AW193" s="1"/>
      <c r="AX193" s="1"/>
      <c r="BF193" s="31"/>
      <c r="BG193" s="3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31"/>
      <c r="BX193" s="3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31"/>
      <c r="CO193" s="3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1"/>
      <c r="DF193" s="3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31"/>
      <c r="DW193" s="3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31"/>
      <c r="EN193" s="3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31"/>
      <c r="FE193" s="3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31"/>
      <c r="FV193" s="3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31"/>
      <c r="GM193" s="3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</row>
    <row r="194" spans="1:210" ht="15.75" customHeight="1">
      <c r="A194" s="1"/>
      <c r="F194" s="237"/>
      <c r="G194" s="31"/>
      <c r="H194" s="31"/>
      <c r="L194" s="1"/>
      <c r="M194" s="1"/>
      <c r="O194" s="1"/>
      <c r="P194" s="1"/>
      <c r="W194" s="1"/>
      <c r="X194" s="31"/>
      <c r="Y194" s="31"/>
      <c r="Z194" s="31"/>
      <c r="AA194" s="31"/>
      <c r="AB194" s="31"/>
      <c r="AF194" s="1"/>
      <c r="AG194" s="1"/>
      <c r="AN194" s="1"/>
      <c r="AO194" s="31"/>
      <c r="AP194" s="31"/>
      <c r="AS194" s="1"/>
      <c r="AT194" s="1"/>
      <c r="AU194" s="1"/>
      <c r="AV194" s="1"/>
      <c r="AW194" s="1"/>
      <c r="AX194" s="1"/>
      <c r="BF194" s="31"/>
      <c r="BG194" s="3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31"/>
      <c r="BX194" s="3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31"/>
      <c r="CO194" s="3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1"/>
      <c r="DF194" s="3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31"/>
      <c r="DW194" s="3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31"/>
      <c r="EN194" s="3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31"/>
      <c r="FE194" s="3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31"/>
      <c r="FV194" s="3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31"/>
      <c r="GM194" s="3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</row>
    <row r="195" spans="1:210" ht="15.75" customHeight="1">
      <c r="A195" s="1"/>
      <c r="F195" s="237"/>
      <c r="G195" s="31"/>
      <c r="H195" s="31"/>
      <c r="L195" s="1"/>
      <c r="M195" s="1"/>
      <c r="O195" s="1"/>
      <c r="P195" s="1"/>
      <c r="W195" s="1"/>
      <c r="X195" s="31"/>
      <c r="Y195" s="31"/>
      <c r="Z195" s="31"/>
      <c r="AA195" s="31"/>
      <c r="AB195" s="31"/>
      <c r="AF195" s="1"/>
      <c r="AG195" s="1"/>
      <c r="AN195" s="1"/>
      <c r="AO195" s="31"/>
      <c r="AP195" s="31"/>
      <c r="AS195" s="1"/>
      <c r="AT195" s="1"/>
      <c r="AU195" s="1"/>
      <c r="AV195" s="1"/>
      <c r="AW195" s="1"/>
      <c r="AX195" s="1"/>
      <c r="BF195" s="31"/>
      <c r="BG195" s="3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31"/>
      <c r="BX195" s="3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31"/>
      <c r="CO195" s="3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1"/>
      <c r="DF195" s="3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31"/>
      <c r="DW195" s="3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31"/>
      <c r="EN195" s="3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31"/>
      <c r="FE195" s="3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31"/>
      <c r="FV195" s="3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31"/>
      <c r="GM195" s="3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</row>
    <row r="196" spans="1:210" ht="15.75" customHeight="1">
      <c r="A196" s="1"/>
      <c r="F196" s="237"/>
      <c r="G196" s="31"/>
      <c r="H196" s="31"/>
      <c r="L196" s="1"/>
      <c r="M196" s="1"/>
      <c r="O196" s="1"/>
      <c r="P196" s="1"/>
      <c r="W196" s="1"/>
      <c r="X196" s="31"/>
      <c r="Y196" s="31"/>
      <c r="Z196" s="31"/>
      <c r="AA196" s="31"/>
      <c r="AB196" s="31"/>
      <c r="AF196" s="1"/>
      <c r="AG196" s="1"/>
      <c r="AN196" s="1"/>
      <c r="AO196" s="31"/>
      <c r="AP196" s="31"/>
      <c r="AS196" s="1"/>
      <c r="AT196" s="1"/>
      <c r="AU196" s="1"/>
      <c r="AV196" s="1"/>
      <c r="AW196" s="1"/>
      <c r="AX196" s="1"/>
      <c r="BF196" s="31"/>
      <c r="BG196" s="3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31"/>
      <c r="BX196" s="3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31"/>
      <c r="CO196" s="3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1"/>
      <c r="DF196" s="3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31"/>
      <c r="DW196" s="3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31"/>
      <c r="EN196" s="3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31"/>
      <c r="FE196" s="3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31"/>
      <c r="FV196" s="3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31"/>
      <c r="GM196" s="3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</row>
    <row r="197" spans="1:210" ht="15.75" customHeight="1">
      <c r="A197" s="1"/>
      <c r="F197" s="237"/>
      <c r="G197" s="31"/>
      <c r="H197" s="31"/>
      <c r="L197" s="1"/>
      <c r="M197" s="1"/>
      <c r="O197" s="1"/>
      <c r="P197" s="1"/>
      <c r="W197" s="1"/>
      <c r="X197" s="31"/>
      <c r="Y197" s="31"/>
      <c r="Z197" s="31"/>
      <c r="AA197" s="31"/>
      <c r="AB197" s="31"/>
      <c r="AF197" s="1"/>
      <c r="AG197" s="1"/>
      <c r="AN197" s="1"/>
      <c r="AO197" s="31"/>
      <c r="AP197" s="31"/>
      <c r="AS197" s="1"/>
      <c r="AT197" s="1"/>
      <c r="AU197" s="1"/>
      <c r="AV197" s="1"/>
      <c r="AW197" s="1"/>
      <c r="AX197" s="1"/>
      <c r="BF197" s="31"/>
      <c r="BG197" s="3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31"/>
      <c r="BX197" s="3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31"/>
      <c r="CO197" s="3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1"/>
      <c r="DF197" s="3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31"/>
      <c r="DW197" s="3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31"/>
      <c r="EN197" s="3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31"/>
      <c r="FE197" s="3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31"/>
      <c r="FV197" s="3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31"/>
      <c r="GM197" s="3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</row>
    <row r="198" spans="1:210" ht="15.75" customHeight="1">
      <c r="A198" s="1"/>
      <c r="F198" s="237"/>
      <c r="G198" s="31"/>
      <c r="H198" s="31"/>
      <c r="L198" s="1"/>
      <c r="M198" s="1"/>
      <c r="O198" s="1"/>
      <c r="P198" s="1"/>
      <c r="W198" s="1"/>
      <c r="X198" s="31"/>
      <c r="Y198" s="31"/>
      <c r="Z198" s="31"/>
      <c r="AA198" s="31"/>
      <c r="AB198" s="31"/>
      <c r="AF198" s="1"/>
      <c r="AG198" s="1"/>
      <c r="AN198" s="1"/>
      <c r="AO198" s="31"/>
      <c r="AP198" s="31"/>
      <c r="AS198" s="1"/>
      <c r="AT198" s="1"/>
      <c r="AU198" s="1"/>
      <c r="AV198" s="1"/>
      <c r="AW198" s="1"/>
      <c r="AX198" s="1"/>
      <c r="BF198" s="31"/>
      <c r="BG198" s="3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31"/>
      <c r="BX198" s="3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31"/>
      <c r="CO198" s="3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1"/>
      <c r="DF198" s="3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31"/>
      <c r="DW198" s="3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31"/>
      <c r="EN198" s="3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31"/>
      <c r="FE198" s="3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31"/>
      <c r="FV198" s="3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31"/>
      <c r="GM198" s="3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</row>
    <row r="199" spans="1:210" ht="15.75" customHeight="1">
      <c r="A199" s="1"/>
      <c r="F199" s="237"/>
      <c r="G199" s="31"/>
      <c r="H199" s="31"/>
      <c r="L199" s="1"/>
      <c r="M199" s="1"/>
      <c r="O199" s="1"/>
      <c r="P199" s="1"/>
      <c r="W199" s="1"/>
      <c r="X199" s="31"/>
      <c r="Y199" s="31"/>
      <c r="Z199" s="31"/>
      <c r="AA199" s="31"/>
      <c r="AB199" s="31"/>
      <c r="AF199" s="1"/>
      <c r="AG199" s="1"/>
      <c r="AN199" s="1"/>
      <c r="AO199" s="31"/>
      <c r="AP199" s="31"/>
      <c r="AS199" s="1"/>
      <c r="AT199" s="1"/>
      <c r="AU199" s="1"/>
      <c r="AV199" s="1"/>
      <c r="AW199" s="1"/>
      <c r="AX199" s="1"/>
      <c r="BF199" s="31"/>
      <c r="BG199" s="3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31"/>
      <c r="BX199" s="3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31"/>
      <c r="CO199" s="3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1"/>
      <c r="DF199" s="3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31"/>
      <c r="DW199" s="3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31"/>
      <c r="EN199" s="3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31"/>
      <c r="FE199" s="3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31"/>
      <c r="FV199" s="3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31"/>
      <c r="GM199" s="3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</row>
    <row r="200" spans="1:210" ht="15.75" customHeight="1">
      <c r="A200" s="1"/>
      <c r="F200" s="237"/>
      <c r="G200" s="31"/>
      <c r="H200" s="31"/>
      <c r="L200" s="1"/>
      <c r="M200" s="1"/>
      <c r="O200" s="1"/>
      <c r="P200" s="1"/>
      <c r="W200" s="1"/>
      <c r="X200" s="31"/>
      <c r="Y200" s="31"/>
      <c r="Z200" s="31"/>
      <c r="AA200" s="31"/>
      <c r="AB200" s="31"/>
      <c r="AF200" s="1"/>
      <c r="AG200" s="1"/>
      <c r="AN200" s="1"/>
      <c r="AO200" s="31"/>
      <c r="AP200" s="31"/>
      <c r="AS200" s="1"/>
      <c r="AT200" s="1"/>
      <c r="AU200" s="1"/>
      <c r="AV200" s="1"/>
      <c r="AW200" s="1"/>
      <c r="AX200" s="1"/>
      <c r="BF200" s="31"/>
      <c r="BG200" s="3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31"/>
      <c r="BX200" s="3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31"/>
      <c r="CO200" s="3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1"/>
      <c r="DF200" s="3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31"/>
      <c r="DW200" s="3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31"/>
      <c r="EN200" s="3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31"/>
      <c r="FE200" s="3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31"/>
      <c r="FV200" s="3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31"/>
      <c r="GM200" s="3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</row>
    <row r="201" spans="1:210" ht="15.75" customHeight="1">
      <c r="A201" s="1"/>
      <c r="F201" s="237"/>
      <c r="G201" s="31"/>
      <c r="H201" s="31"/>
      <c r="L201" s="1"/>
      <c r="M201" s="1"/>
      <c r="O201" s="1"/>
      <c r="P201" s="1"/>
      <c r="W201" s="1"/>
      <c r="X201" s="31"/>
      <c r="Y201" s="31"/>
      <c r="Z201" s="31"/>
      <c r="AA201" s="31"/>
      <c r="AB201" s="31"/>
      <c r="AF201" s="1"/>
      <c r="AG201" s="1"/>
      <c r="AN201" s="1"/>
      <c r="AO201" s="31"/>
      <c r="AP201" s="31"/>
      <c r="AS201" s="1"/>
      <c r="AT201" s="1"/>
      <c r="AU201" s="1"/>
      <c r="AV201" s="1"/>
      <c r="AW201" s="1"/>
      <c r="AX201" s="1"/>
      <c r="BF201" s="31"/>
      <c r="BG201" s="3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31"/>
      <c r="BX201" s="3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31"/>
      <c r="CO201" s="3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1"/>
      <c r="DF201" s="3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31"/>
      <c r="DW201" s="3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31"/>
      <c r="EN201" s="3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31"/>
      <c r="FE201" s="3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31"/>
      <c r="FV201" s="3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31"/>
      <c r="GM201" s="3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</row>
    <row r="202" spans="1:210" ht="15.75" customHeight="1">
      <c r="A202" s="1"/>
      <c r="F202" s="237"/>
      <c r="G202" s="31"/>
      <c r="H202" s="31"/>
      <c r="L202" s="1"/>
      <c r="M202" s="1"/>
      <c r="O202" s="1"/>
      <c r="P202" s="1"/>
      <c r="W202" s="1"/>
      <c r="X202" s="31"/>
      <c r="Y202" s="31"/>
      <c r="Z202" s="31"/>
      <c r="AA202" s="31"/>
      <c r="AB202" s="31"/>
      <c r="AF202" s="1"/>
      <c r="AG202" s="1"/>
      <c r="AN202" s="1"/>
      <c r="AO202" s="31"/>
      <c r="AP202" s="31"/>
      <c r="AS202" s="1"/>
      <c r="AT202" s="1"/>
      <c r="AU202" s="1"/>
      <c r="AV202" s="1"/>
      <c r="AW202" s="1"/>
      <c r="AX202" s="1"/>
      <c r="BF202" s="31"/>
      <c r="BG202" s="3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31"/>
      <c r="BX202" s="3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31"/>
      <c r="CO202" s="3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1"/>
      <c r="DF202" s="3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31"/>
      <c r="DW202" s="3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31"/>
      <c r="EN202" s="3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31"/>
      <c r="FE202" s="3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31"/>
      <c r="FV202" s="3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31"/>
      <c r="GM202" s="3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</row>
    <row r="203" spans="1:210" ht="15.75" customHeight="1">
      <c r="A203" s="1"/>
      <c r="F203" s="237"/>
      <c r="G203" s="31"/>
      <c r="H203" s="31"/>
      <c r="L203" s="1"/>
      <c r="M203" s="1"/>
      <c r="O203" s="1"/>
      <c r="P203" s="1"/>
      <c r="W203" s="1"/>
      <c r="X203" s="31"/>
      <c r="Y203" s="31"/>
      <c r="Z203" s="31"/>
      <c r="AA203" s="31"/>
      <c r="AB203" s="31"/>
      <c r="AF203" s="1"/>
      <c r="AG203" s="1"/>
      <c r="AN203" s="1"/>
      <c r="AO203" s="31"/>
      <c r="AP203" s="31"/>
      <c r="AS203" s="1"/>
      <c r="AT203" s="1"/>
      <c r="AU203" s="1"/>
      <c r="AV203" s="1"/>
      <c r="AW203" s="1"/>
      <c r="AX203" s="1"/>
      <c r="BF203" s="31"/>
      <c r="BG203" s="3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31"/>
      <c r="BX203" s="3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31"/>
      <c r="CO203" s="3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1"/>
      <c r="DF203" s="3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31"/>
      <c r="DW203" s="3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31"/>
      <c r="EN203" s="3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31"/>
      <c r="FE203" s="3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31"/>
      <c r="FV203" s="3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31"/>
      <c r="GM203" s="3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</row>
    <row r="204" spans="1:210" ht="15.75" customHeight="1">
      <c r="A204" s="1"/>
      <c r="F204" s="237"/>
      <c r="G204" s="31"/>
      <c r="H204" s="31"/>
      <c r="L204" s="1"/>
      <c r="M204" s="1"/>
      <c r="O204" s="1"/>
      <c r="P204" s="1"/>
      <c r="W204" s="1"/>
      <c r="X204" s="31"/>
      <c r="Y204" s="31"/>
      <c r="Z204" s="31"/>
      <c r="AA204" s="31"/>
      <c r="AB204" s="31"/>
      <c r="AF204" s="1"/>
      <c r="AG204" s="1"/>
      <c r="AN204" s="1"/>
      <c r="AO204" s="31"/>
      <c r="AP204" s="31"/>
      <c r="AS204" s="1"/>
      <c r="AT204" s="1"/>
      <c r="AU204" s="1"/>
      <c r="AV204" s="1"/>
      <c r="AW204" s="1"/>
      <c r="AX204" s="1"/>
      <c r="BF204" s="31"/>
      <c r="BG204" s="3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31"/>
      <c r="BX204" s="3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31"/>
      <c r="CO204" s="3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1"/>
      <c r="DF204" s="3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31"/>
      <c r="DW204" s="3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31"/>
      <c r="EN204" s="3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31"/>
      <c r="FE204" s="3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31"/>
      <c r="FV204" s="3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31"/>
      <c r="GM204" s="3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</row>
    <row r="205" spans="1:210" ht="15.75" customHeight="1">
      <c r="A205" s="1"/>
      <c r="F205" s="237"/>
      <c r="G205" s="31"/>
      <c r="H205" s="31"/>
      <c r="L205" s="1"/>
      <c r="M205" s="1"/>
      <c r="O205" s="1"/>
      <c r="P205" s="1"/>
      <c r="W205" s="1"/>
      <c r="X205" s="31"/>
      <c r="Y205" s="31"/>
      <c r="Z205" s="31"/>
      <c r="AA205" s="31"/>
      <c r="AB205" s="31"/>
      <c r="AF205" s="1"/>
      <c r="AG205" s="1"/>
      <c r="AN205" s="1"/>
      <c r="AO205" s="31"/>
      <c r="AP205" s="31"/>
      <c r="AS205" s="1"/>
      <c r="AT205" s="1"/>
      <c r="AU205" s="1"/>
      <c r="AV205" s="1"/>
      <c r="AW205" s="1"/>
      <c r="AX205" s="1"/>
      <c r="BF205" s="31"/>
      <c r="BG205" s="3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31"/>
      <c r="BX205" s="3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31"/>
      <c r="CO205" s="3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1"/>
      <c r="DF205" s="3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31"/>
      <c r="DW205" s="3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31"/>
      <c r="EN205" s="3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31"/>
      <c r="FE205" s="3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31"/>
      <c r="FV205" s="3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31"/>
      <c r="GM205" s="3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</row>
    <row r="206" spans="1:210" ht="15.75" customHeight="1">
      <c r="A206" s="1"/>
      <c r="F206" s="237"/>
      <c r="G206" s="31"/>
      <c r="H206" s="31"/>
      <c r="L206" s="1"/>
      <c r="M206" s="1"/>
      <c r="O206" s="1"/>
      <c r="P206" s="1"/>
      <c r="W206" s="1"/>
      <c r="X206" s="31"/>
      <c r="Y206" s="31"/>
      <c r="Z206" s="31"/>
      <c r="AA206" s="31"/>
      <c r="AB206" s="31"/>
      <c r="AF206" s="1"/>
      <c r="AG206" s="1"/>
      <c r="AN206" s="1"/>
      <c r="AO206" s="31"/>
      <c r="AP206" s="31"/>
      <c r="AS206" s="1"/>
      <c r="AT206" s="1"/>
      <c r="AU206" s="1"/>
      <c r="AV206" s="1"/>
      <c r="AW206" s="1"/>
      <c r="AX206" s="1"/>
      <c r="BF206" s="31"/>
      <c r="BG206" s="3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31"/>
      <c r="BX206" s="3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31"/>
      <c r="CO206" s="3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1"/>
      <c r="DF206" s="3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31"/>
      <c r="DW206" s="3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31"/>
      <c r="EN206" s="3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31"/>
      <c r="FE206" s="3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31"/>
      <c r="FV206" s="3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31"/>
      <c r="GM206" s="3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</row>
    <row r="207" spans="1:210" ht="15.75" customHeight="1">
      <c r="A207" s="1"/>
      <c r="F207" s="237"/>
      <c r="G207" s="31"/>
      <c r="H207" s="31"/>
      <c r="L207" s="1"/>
      <c r="M207" s="1"/>
      <c r="O207" s="1"/>
      <c r="P207" s="1"/>
      <c r="W207" s="1"/>
      <c r="X207" s="31"/>
      <c r="Y207" s="31"/>
      <c r="Z207" s="31"/>
      <c r="AA207" s="31"/>
      <c r="AB207" s="31"/>
      <c r="AF207" s="1"/>
      <c r="AG207" s="1"/>
      <c r="AN207" s="1"/>
      <c r="AO207" s="31"/>
      <c r="AP207" s="31"/>
      <c r="AS207" s="1"/>
      <c r="AT207" s="1"/>
      <c r="AU207" s="1"/>
      <c r="AV207" s="1"/>
      <c r="AW207" s="1"/>
      <c r="AX207" s="1"/>
      <c r="BF207" s="31"/>
      <c r="BG207" s="3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31"/>
      <c r="BX207" s="3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31"/>
      <c r="CO207" s="3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1"/>
      <c r="DF207" s="3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31"/>
      <c r="DW207" s="3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31"/>
      <c r="EN207" s="3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31"/>
      <c r="FE207" s="3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31"/>
      <c r="FV207" s="3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31"/>
      <c r="GM207" s="3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</row>
    <row r="208" spans="1:210" ht="15.75" customHeight="1">
      <c r="A208" s="1"/>
      <c r="F208" s="237"/>
      <c r="G208" s="31"/>
      <c r="H208" s="31"/>
      <c r="L208" s="1"/>
      <c r="M208" s="1"/>
      <c r="O208" s="1"/>
      <c r="P208" s="1"/>
      <c r="W208" s="1"/>
      <c r="X208" s="31"/>
      <c r="Y208" s="31"/>
      <c r="Z208" s="31"/>
      <c r="AA208" s="31"/>
      <c r="AB208" s="31"/>
      <c r="AF208" s="1"/>
      <c r="AG208" s="1"/>
      <c r="AN208" s="1"/>
      <c r="AO208" s="31"/>
      <c r="AP208" s="31"/>
      <c r="AS208" s="1"/>
      <c r="AT208" s="1"/>
      <c r="AU208" s="1"/>
      <c r="AV208" s="1"/>
      <c r="AW208" s="1"/>
      <c r="AX208" s="1"/>
      <c r="BF208" s="31"/>
      <c r="BG208" s="3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31"/>
      <c r="BX208" s="3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31"/>
      <c r="CO208" s="3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1"/>
      <c r="DF208" s="3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31"/>
      <c r="DW208" s="3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31"/>
      <c r="EN208" s="3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31"/>
      <c r="FE208" s="3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31"/>
      <c r="FV208" s="3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31"/>
      <c r="GM208" s="3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</row>
    <row r="209" spans="1:210" ht="15.75" customHeight="1">
      <c r="A209" s="1"/>
      <c r="F209" s="237"/>
      <c r="G209" s="31"/>
      <c r="H209" s="31"/>
      <c r="L209" s="1"/>
      <c r="M209" s="1"/>
      <c r="O209" s="1"/>
      <c r="P209" s="1"/>
      <c r="W209" s="1"/>
      <c r="X209" s="31"/>
      <c r="Y209" s="31"/>
      <c r="Z209" s="31"/>
      <c r="AA209" s="31"/>
      <c r="AB209" s="31"/>
      <c r="AF209" s="1"/>
      <c r="AG209" s="1"/>
      <c r="AN209" s="1"/>
      <c r="AO209" s="31"/>
      <c r="AP209" s="31"/>
      <c r="AS209" s="1"/>
      <c r="AT209" s="1"/>
      <c r="AU209" s="1"/>
      <c r="AV209" s="1"/>
      <c r="AW209" s="1"/>
      <c r="AX209" s="1"/>
      <c r="BF209" s="31"/>
      <c r="BG209" s="3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31"/>
      <c r="BX209" s="3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31"/>
      <c r="CO209" s="3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1"/>
      <c r="DF209" s="3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31"/>
      <c r="DW209" s="3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31"/>
      <c r="EN209" s="3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31"/>
      <c r="FE209" s="3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31"/>
      <c r="FV209" s="3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31"/>
      <c r="GM209" s="3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</row>
    <row r="210" spans="1:210" ht="15.75" customHeight="1">
      <c r="A210" s="1"/>
      <c r="F210" s="237"/>
      <c r="G210" s="31"/>
      <c r="H210" s="31"/>
      <c r="L210" s="1"/>
      <c r="M210" s="1"/>
      <c r="O210" s="1"/>
      <c r="P210" s="1"/>
      <c r="W210" s="1"/>
      <c r="X210" s="31"/>
      <c r="Y210" s="31"/>
      <c r="Z210" s="31"/>
      <c r="AA210" s="31"/>
      <c r="AB210" s="31"/>
      <c r="AF210" s="1"/>
      <c r="AG210" s="1"/>
      <c r="AN210" s="1"/>
      <c r="AO210" s="31"/>
      <c r="AP210" s="31"/>
      <c r="AS210" s="1"/>
      <c r="AT210" s="1"/>
      <c r="AU210" s="1"/>
      <c r="AV210" s="1"/>
      <c r="AW210" s="1"/>
      <c r="AX210" s="1"/>
      <c r="BF210" s="31"/>
      <c r="BG210" s="3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31"/>
      <c r="BX210" s="3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31"/>
      <c r="CO210" s="3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1"/>
      <c r="DF210" s="3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31"/>
      <c r="DW210" s="3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31"/>
      <c r="EN210" s="3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31"/>
      <c r="FE210" s="3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31"/>
      <c r="FV210" s="3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31"/>
      <c r="GM210" s="3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</row>
    <row r="211" spans="1:210" ht="15.75" customHeight="1">
      <c r="A211" s="1"/>
      <c r="F211" s="237"/>
      <c r="G211" s="31"/>
      <c r="H211" s="31"/>
      <c r="L211" s="1"/>
      <c r="M211" s="1"/>
      <c r="O211" s="1"/>
      <c r="P211" s="1"/>
      <c r="W211" s="1"/>
      <c r="X211" s="31"/>
      <c r="Y211" s="31"/>
      <c r="Z211" s="31"/>
      <c r="AA211" s="31"/>
      <c r="AB211" s="31"/>
      <c r="AF211" s="1"/>
      <c r="AG211" s="1"/>
      <c r="AN211" s="1"/>
      <c r="AO211" s="31"/>
      <c r="AP211" s="31"/>
      <c r="AS211" s="1"/>
      <c r="AT211" s="1"/>
      <c r="AU211" s="1"/>
      <c r="AV211" s="1"/>
      <c r="AW211" s="1"/>
      <c r="AX211" s="1"/>
      <c r="BF211" s="31"/>
      <c r="BG211" s="3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31"/>
      <c r="BX211" s="3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31"/>
      <c r="CO211" s="3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1"/>
      <c r="DF211" s="3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31"/>
      <c r="DW211" s="3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31"/>
      <c r="EN211" s="3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31"/>
      <c r="FE211" s="3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31"/>
      <c r="FV211" s="3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31"/>
      <c r="GM211" s="3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</row>
    <row r="212" spans="1:210" ht="15.75" customHeight="1">
      <c r="A212" s="1"/>
      <c r="F212" s="237"/>
      <c r="G212" s="31"/>
      <c r="H212" s="31"/>
      <c r="L212" s="1"/>
      <c r="M212" s="1"/>
      <c r="O212" s="1"/>
      <c r="P212" s="1"/>
      <c r="W212" s="1"/>
      <c r="X212" s="31"/>
      <c r="Y212" s="31"/>
      <c r="Z212" s="31"/>
      <c r="AA212" s="31"/>
      <c r="AB212" s="31"/>
      <c r="AF212" s="1"/>
      <c r="AG212" s="1"/>
      <c r="AN212" s="1"/>
      <c r="AO212" s="31"/>
      <c r="AP212" s="31"/>
      <c r="AS212" s="1"/>
      <c r="AT212" s="1"/>
      <c r="AU212" s="1"/>
      <c r="AV212" s="1"/>
      <c r="AW212" s="1"/>
      <c r="AX212" s="1"/>
      <c r="BF212" s="31"/>
      <c r="BG212" s="3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31"/>
      <c r="BX212" s="3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31"/>
      <c r="CO212" s="3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1"/>
      <c r="DF212" s="3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31"/>
      <c r="DW212" s="3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31"/>
      <c r="EN212" s="3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31"/>
      <c r="FE212" s="3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31"/>
      <c r="FV212" s="3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31"/>
      <c r="GM212" s="3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</row>
    <row r="213" spans="1:210" ht="15.75" customHeight="1">
      <c r="A213" s="1"/>
      <c r="F213" s="237"/>
      <c r="G213" s="31"/>
      <c r="H213" s="31"/>
      <c r="L213" s="1"/>
      <c r="M213" s="1"/>
      <c r="O213" s="1"/>
      <c r="P213" s="1"/>
      <c r="W213" s="1"/>
      <c r="X213" s="31"/>
      <c r="Y213" s="31"/>
      <c r="Z213" s="31"/>
      <c r="AA213" s="31"/>
      <c r="AB213" s="31"/>
      <c r="AF213" s="1"/>
      <c r="AG213" s="1"/>
      <c r="AN213" s="1"/>
      <c r="AO213" s="31"/>
      <c r="AP213" s="31"/>
      <c r="AS213" s="1"/>
      <c r="AT213" s="1"/>
      <c r="AU213" s="1"/>
      <c r="AV213" s="1"/>
      <c r="AW213" s="1"/>
      <c r="AX213" s="1"/>
      <c r="BF213" s="31"/>
      <c r="BG213" s="3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31"/>
      <c r="BX213" s="3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31"/>
      <c r="CO213" s="3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1"/>
      <c r="DF213" s="3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31"/>
      <c r="DW213" s="3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31"/>
      <c r="EN213" s="3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31"/>
      <c r="FE213" s="3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31"/>
      <c r="FV213" s="3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31"/>
      <c r="GM213" s="3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</row>
    <row r="214" spans="1:210" ht="15.75" customHeight="1">
      <c r="A214" s="1"/>
      <c r="F214" s="237"/>
      <c r="G214" s="31"/>
      <c r="H214" s="31"/>
      <c r="L214" s="1"/>
      <c r="M214" s="1"/>
      <c r="O214" s="1"/>
      <c r="P214" s="1"/>
      <c r="W214" s="1"/>
      <c r="X214" s="31"/>
      <c r="Y214" s="31"/>
      <c r="Z214" s="31"/>
      <c r="AA214" s="31"/>
      <c r="AB214" s="31"/>
      <c r="AF214" s="1"/>
      <c r="AG214" s="1"/>
      <c r="AN214" s="1"/>
      <c r="AO214" s="31"/>
      <c r="AP214" s="31"/>
      <c r="AS214" s="1"/>
      <c r="AT214" s="1"/>
      <c r="AU214" s="1"/>
      <c r="AV214" s="1"/>
      <c r="AW214" s="1"/>
      <c r="AX214" s="1"/>
      <c r="BF214" s="31"/>
      <c r="BG214" s="3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31"/>
      <c r="BX214" s="3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31"/>
      <c r="CO214" s="3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1"/>
      <c r="DF214" s="3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31"/>
      <c r="DW214" s="3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31"/>
      <c r="EN214" s="3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31"/>
      <c r="FE214" s="3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31"/>
      <c r="FV214" s="3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31"/>
      <c r="GM214" s="3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</row>
    <row r="215" spans="1:210" ht="15.75" customHeight="1">
      <c r="A215" s="1"/>
      <c r="F215" s="237"/>
      <c r="G215" s="31"/>
      <c r="H215" s="31"/>
      <c r="L215" s="1"/>
      <c r="M215" s="1"/>
      <c r="O215" s="1"/>
      <c r="P215" s="1"/>
      <c r="W215" s="1"/>
      <c r="X215" s="31"/>
      <c r="Y215" s="31"/>
      <c r="Z215" s="31"/>
      <c r="AA215" s="31"/>
      <c r="AB215" s="31"/>
      <c r="AF215" s="1"/>
      <c r="AG215" s="1"/>
      <c r="AN215" s="1"/>
      <c r="AO215" s="31"/>
      <c r="AP215" s="31"/>
      <c r="AS215" s="1"/>
      <c r="AT215" s="1"/>
      <c r="AU215" s="1"/>
      <c r="AV215" s="1"/>
      <c r="AW215" s="1"/>
      <c r="AX215" s="1"/>
      <c r="BF215" s="31"/>
      <c r="BG215" s="3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31"/>
      <c r="BX215" s="3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31"/>
      <c r="CO215" s="3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1"/>
      <c r="DF215" s="3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31"/>
      <c r="DW215" s="3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31"/>
      <c r="EN215" s="3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31"/>
      <c r="FE215" s="3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31"/>
      <c r="FV215" s="3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31"/>
      <c r="GM215" s="3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</row>
    <row r="216" spans="1:210" ht="15.75" customHeight="1">
      <c r="A216" s="1"/>
      <c r="F216" s="237"/>
      <c r="G216" s="31"/>
      <c r="H216" s="31"/>
      <c r="L216" s="1"/>
      <c r="M216" s="1"/>
      <c r="O216" s="1"/>
      <c r="P216" s="1"/>
      <c r="W216" s="1"/>
      <c r="X216" s="31"/>
      <c r="Y216" s="31"/>
      <c r="Z216" s="31"/>
      <c r="AA216" s="31"/>
      <c r="AB216" s="31"/>
      <c r="AF216" s="1"/>
      <c r="AG216" s="1"/>
      <c r="AN216" s="1"/>
      <c r="AO216" s="31"/>
      <c r="AP216" s="31"/>
      <c r="AS216" s="1"/>
      <c r="AT216" s="1"/>
      <c r="AU216" s="1"/>
      <c r="AV216" s="1"/>
      <c r="AW216" s="1"/>
      <c r="AX216" s="1"/>
      <c r="BF216" s="31"/>
      <c r="BG216" s="3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31"/>
      <c r="BX216" s="3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31"/>
      <c r="CO216" s="3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1"/>
      <c r="DF216" s="3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31"/>
      <c r="DW216" s="3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31"/>
      <c r="EN216" s="3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31"/>
      <c r="FE216" s="3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31"/>
      <c r="FV216" s="3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31"/>
      <c r="GM216" s="3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</row>
    <row r="217" spans="1:210" ht="15.75" customHeight="1">
      <c r="A217" s="1"/>
      <c r="F217" s="237"/>
      <c r="G217" s="31"/>
      <c r="H217" s="31"/>
      <c r="L217" s="1"/>
      <c r="M217" s="1"/>
      <c r="O217" s="1"/>
      <c r="P217" s="1"/>
      <c r="W217" s="1"/>
      <c r="X217" s="31"/>
      <c r="Y217" s="31"/>
      <c r="Z217" s="31"/>
      <c r="AA217" s="31"/>
      <c r="AB217" s="31"/>
      <c r="AF217" s="1"/>
      <c r="AG217" s="1"/>
      <c r="AN217" s="1"/>
      <c r="AO217" s="31"/>
      <c r="AP217" s="31"/>
      <c r="AS217" s="1"/>
      <c r="AT217" s="1"/>
      <c r="AU217" s="1"/>
      <c r="AV217" s="1"/>
      <c r="AW217" s="1"/>
      <c r="AX217" s="1"/>
      <c r="BF217" s="31"/>
      <c r="BG217" s="3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31"/>
      <c r="BX217" s="3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31"/>
      <c r="CO217" s="3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1"/>
      <c r="DF217" s="3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31"/>
      <c r="DW217" s="3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31"/>
      <c r="EN217" s="3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31"/>
      <c r="FE217" s="3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31"/>
      <c r="FV217" s="3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31"/>
      <c r="GM217" s="3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</row>
    <row r="218" spans="1:210" ht="15.75" customHeight="1">
      <c r="A218" s="1"/>
      <c r="F218" s="237"/>
      <c r="G218" s="31"/>
      <c r="H218" s="31"/>
      <c r="L218" s="1"/>
      <c r="M218" s="1"/>
      <c r="O218" s="1"/>
      <c r="P218" s="1"/>
      <c r="W218" s="1"/>
      <c r="X218" s="31"/>
      <c r="Y218" s="31"/>
      <c r="Z218" s="31"/>
      <c r="AA218" s="31"/>
      <c r="AB218" s="31"/>
      <c r="AF218" s="1"/>
      <c r="AG218" s="1"/>
      <c r="AN218" s="1"/>
      <c r="AO218" s="31"/>
      <c r="AP218" s="31"/>
      <c r="AS218" s="1"/>
      <c r="AT218" s="1"/>
      <c r="AU218" s="1"/>
      <c r="AV218" s="1"/>
      <c r="AW218" s="1"/>
      <c r="AX218" s="1"/>
      <c r="BF218" s="31"/>
      <c r="BG218" s="3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31"/>
      <c r="BX218" s="3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31"/>
      <c r="CO218" s="3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1"/>
      <c r="DF218" s="3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31"/>
      <c r="DW218" s="3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31"/>
      <c r="EN218" s="3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31"/>
      <c r="FE218" s="3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31"/>
      <c r="FV218" s="3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31"/>
      <c r="GM218" s="3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</row>
    <row r="219" spans="1:210" ht="15.75" customHeight="1">
      <c r="A219" s="1"/>
      <c r="F219" s="237"/>
      <c r="G219" s="31"/>
      <c r="H219" s="31"/>
      <c r="L219" s="1"/>
      <c r="M219" s="1"/>
      <c r="O219" s="1"/>
      <c r="P219" s="1"/>
      <c r="W219" s="1"/>
      <c r="X219" s="31"/>
      <c r="Y219" s="31"/>
      <c r="Z219" s="31"/>
      <c r="AA219" s="31"/>
      <c r="AB219" s="31"/>
      <c r="AF219" s="1"/>
      <c r="AG219" s="1"/>
      <c r="AN219" s="1"/>
      <c r="AO219" s="31"/>
      <c r="AP219" s="31"/>
      <c r="AS219" s="1"/>
      <c r="AT219" s="1"/>
      <c r="AU219" s="1"/>
      <c r="AV219" s="1"/>
      <c r="AW219" s="1"/>
      <c r="AX219" s="1"/>
      <c r="BF219" s="31"/>
      <c r="BG219" s="3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31"/>
      <c r="BX219" s="3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31"/>
      <c r="CO219" s="3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1"/>
      <c r="DF219" s="3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31"/>
      <c r="DW219" s="3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31"/>
      <c r="EN219" s="3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31"/>
      <c r="FE219" s="3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31"/>
      <c r="FV219" s="3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31"/>
      <c r="GM219" s="3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</row>
    <row r="220" spans="1:210" ht="15.75" customHeight="1">
      <c r="A220" s="1"/>
      <c r="F220" s="237"/>
      <c r="G220" s="31"/>
      <c r="H220" s="31"/>
      <c r="L220" s="1"/>
      <c r="M220" s="1"/>
      <c r="O220" s="1"/>
      <c r="P220" s="1"/>
      <c r="W220" s="1"/>
      <c r="X220" s="31"/>
      <c r="Y220" s="31"/>
      <c r="Z220" s="31"/>
      <c r="AA220" s="31"/>
      <c r="AB220" s="31"/>
      <c r="AF220" s="1"/>
      <c r="AG220" s="1"/>
      <c r="AN220" s="1"/>
      <c r="AO220" s="31"/>
      <c r="AP220" s="31"/>
      <c r="AS220" s="1"/>
      <c r="AT220" s="1"/>
      <c r="AU220" s="1"/>
      <c r="AV220" s="1"/>
      <c r="AW220" s="1"/>
      <c r="AX220" s="1"/>
      <c r="BF220" s="31"/>
      <c r="BG220" s="3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31"/>
      <c r="BX220" s="3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31"/>
      <c r="CO220" s="3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1"/>
      <c r="DF220" s="3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31"/>
      <c r="DW220" s="3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31"/>
      <c r="EN220" s="3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31"/>
      <c r="FE220" s="3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31"/>
      <c r="FV220" s="3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31"/>
      <c r="GM220" s="3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</row>
    <row r="221" spans="1:210" ht="15.75" customHeight="1">
      <c r="A221" s="1"/>
      <c r="F221" s="237"/>
      <c r="G221" s="31"/>
      <c r="H221" s="31"/>
      <c r="L221" s="1"/>
      <c r="M221" s="1"/>
      <c r="O221" s="1"/>
      <c r="P221" s="1"/>
      <c r="W221" s="1"/>
      <c r="X221" s="31"/>
      <c r="Y221" s="31"/>
      <c r="Z221" s="31"/>
      <c r="AA221" s="31"/>
      <c r="AB221" s="31"/>
      <c r="AF221" s="1"/>
      <c r="AG221" s="1"/>
      <c r="AN221" s="1"/>
      <c r="AO221" s="31"/>
      <c r="AP221" s="31"/>
      <c r="AS221" s="1"/>
      <c r="AT221" s="1"/>
      <c r="AU221" s="1"/>
      <c r="AV221" s="1"/>
      <c r="AW221" s="1"/>
      <c r="AX221" s="1"/>
      <c r="BF221" s="31"/>
      <c r="BG221" s="3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31"/>
      <c r="BX221" s="3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31"/>
      <c r="CO221" s="3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1"/>
      <c r="DF221" s="3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31"/>
      <c r="DW221" s="3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31"/>
      <c r="EN221" s="3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31"/>
      <c r="FE221" s="3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31"/>
      <c r="FV221" s="3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31"/>
      <c r="GM221" s="3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</row>
    <row r="222" spans="1:210" ht="15.75" customHeight="1">
      <c r="A222" s="1"/>
      <c r="F222" s="237"/>
      <c r="G222" s="31"/>
      <c r="H222" s="31"/>
      <c r="L222" s="1"/>
      <c r="M222" s="1"/>
      <c r="O222" s="1"/>
      <c r="P222" s="1"/>
      <c r="W222" s="1"/>
      <c r="X222" s="31"/>
      <c r="Y222" s="31"/>
      <c r="Z222" s="31"/>
      <c r="AA222" s="31"/>
      <c r="AB222" s="31"/>
      <c r="AF222" s="1"/>
      <c r="AG222" s="1"/>
      <c r="AN222" s="1"/>
      <c r="AO222" s="31"/>
      <c r="AP222" s="31"/>
      <c r="AS222" s="1"/>
      <c r="AT222" s="1"/>
      <c r="AU222" s="1"/>
      <c r="AV222" s="1"/>
      <c r="AW222" s="1"/>
      <c r="AX222" s="1"/>
      <c r="BF222" s="31"/>
      <c r="BG222" s="3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31"/>
      <c r="BX222" s="3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31"/>
      <c r="CO222" s="3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1"/>
      <c r="DF222" s="3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31"/>
      <c r="DW222" s="3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31"/>
      <c r="EN222" s="3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31"/>
      <c r="FE222" s="3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31"/>
      <c r="FV222" s="3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31"/>
      <c r="GM222" s="3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</row>
    <row r="223" spans="1:210" ht="15.75" customHeight="1">
      <c r="A223" s="1"/>
      <c r="F223" s="237"/>
      <c r="G223" s="31"/>
      <c r="H223" s="31"/>
      <c r="L223" s="1"/>
      <c r="M223" s="1"/>
      <c r="O223" s="1"/>
      <c r="P223" s="1"/>
      <c r="W223" s="1"/>
      <c r="X223" s="31"/>
      <c r="Y223" s="31"/>
      <c r="Z223" s="31"/>
      <c r="AA223" s="31"/>
      <c r="AB223" s="31"/>
      <c r="AF223" s="1"/>
      <c r="AG223" s="1"/>
      <c r="AN223" s="1"/>
      <c r="AO223" s="31"/>
      <c r="AP223" s="31"/>
      <c r="AS223" s="1"/>
      <c r="AT223" s="1"/>
      <c r="AU223" s="1"/>
      <c r="AV223" s="1"/>
      <c r="AW223" s="1"/>
      <c r="AX223" s="1"/>
      <c r="BF223" s="31"/>
      <c r="BG223" s="3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31"/>
      <c r="BX223" s="3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31"/>
      <c r="CO223" s="3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1"/>
      <c r="DF223" s="3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31"/>
      <c r="DW223" s="3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31"/>
      <c r="EN223" s="3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31"/>
      <c r="FE223" s="3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31"/>
      <c r="FV223" s="3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31"/>
      <c r="GM223" s="3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</row>
    <row r="224" spans="1:210" ht="15.75" customHeight="1">
      <c r="A224" s="1"/>
      <c r="F224" s="237"/>
      <c r="G224" s="31"/>
      <c r="H224" s="31"/>
      <c r="L224" s="1"/>
      <c r="M224" s="1"/>
      <c r="O224" s="1"/>
      <c r="P224" s="1"/>
      <c r="W224" s="1"/>
      <c r="X224" s="31"/>
      <c r="Y224" s="31"/>
      <c r="Z224" s="31"/>
      <c r="AA224" s="31"/>
      <c r="AB224" s="31"/>
      <c r="AF224" s="1"/>
      <c r="AG224" s="1"/>
      <c r="AN224" s="1"/>
      <c r="AO224" s="31"/>
      <c r="AP224" s="31"/>
      <c r="AS224" s="1"/>
      <c r="AT224" s="1"/>
      <c r="AU224" s="1"/>
      <c r="AV224" s="1"/>
      <c r="AW224" s="1"/>
      <c r="AX224" s="1"/>
      <c r="BF224" s="31"/>
      <c r="BG224" s="3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31"/>
      <c r="BX224" s="3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31"/>
      <c r="CO224" s="3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1"/>
      <c r="DF224" s="3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31"/>
      <c r="DW224" s="3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31"/>
      <c r="EN224" s="3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31"/>
      <c r="FE224" s="3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31"/>
      <c r="FV224" s="3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31"/>
      <c r="GM224" s="3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</row>
    <row r="225" spans="1:210" ht="15.75" customHeight="1">
      <c r="A225" s="1"/>
      <c r="F225" s="237"/>
      <c r="G225" s="31"/>
      <c r="H225" s="31"/>
      <c r="L225" s="1"/>
      <c r="M225" s="1"/>
      <c r="O225" s="1"/>
      <c r="P225" s="1"/>
      <c r="W225" s="1"/>
      <c r="X225" s="31"/>
      <c r="Y225" s="31"/>
      <c r="Z225" s="31"/>
      <c r="AA225" s="31"/>
      <c r="AB225" s="31"/>
      <c r="AF225" s="1"/>
      <c r="AG225" s="1"/>
      <c r="AN225" s="1"/>
      <c r="AO225" s="31"/>
      <c r="AP225" s="31"/>
      <c r="AS225" s="1"/>
      <c r="AT225" s="1"/>
      <c r="AU225" s="1"/>
      <c r="AV225" s="1"/>
      <c r="AW225" s="1"/>
      <c r="AX225" s="1"/>
      <c r="BF225" s="31"/>
      <c r="BG225" s="3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31"/>
      <c r="BX225" s="3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31"/>
      <c r="CO225" s="3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1"/>
      <c r="DF225" s="3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31"/>
      <c r="DW225" s="3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31"/>
      <c r="EN225" s="3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31"/>
      <c r="FE225" s="3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31"/>
      <c r="FV225" s="3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31"/>
      <c r="GM225" s="3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</row>
    <row r="226" spans="1:210" ht="15.75" customHeight="1">
      <c r="A226" s="1"/>
      <c r="F226" s="237"/>
      <c r="G226" s="31"/>
      <c r="H226" s="31"/>
      <c r="L226" s="1"/>
      <c r="M226" s="1"/>
      <c r="O226" s="1"/>
      <c r="P226" s="1"/>
      <c r="W226" s="1"/>
      <c r="X226" s="31"/>
      <c r="Y226" s="31"/>
      <c r="Z226" s="31"/>
      <c r="AA226" s="31"/>
      <c r="AB226" s="31"/>
      <c r="AF226" s="1"/>
      <c r="AG226" s="1"/>
      <c r="AN226" s="1"/>
      <c r="AO226" s="31"/>
      <c r="AP226" s="31"/>
      <c r="AS226" s="1"/>
      <c r="AT226" s="1"/>
      <c r="AU226" s="1"/>
      <c r="AV226" s="1"/>
      <c r="AW226" s="1"/>
      <c r="AX226" s="1"/>
      <c r="BF226" s="31"/>
      <c r="BG226" s="3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31"/>
      <c r="BX226" s="3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31"/>
      <c r="CO226" s="3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1"/>
      <c r="DF226" s="3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31"/>
      <c r="DW226" s="3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31"/>
      <c r="EN226" s="3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31"/>
      <c r="FE226" s="3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31"/>
      <c r="FV226" s="3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31"/>
      <c r="GM226" s="3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</row>
    <row r="227" spans="1:210" ht="15.75" customHeight="1">
      <c r="A227" s="1"/>
      <c r="F227" s="237"/>
      <c r="G227" s="31"/>
      <c r="H227" s="31"/>
      <c r="L227" s="1"/>
      <c r="M227" s="1"/>
      <c r="O227" s="1"/>
      <c r="P227" s="1"/>
      <c r="W227" s="1"/>
      <c r="X227" s="31"/>
      <c r="Y227" s="31"/>
      <c r="Z227" s="31"/>
      <c r="AA227" s="31"/>
      <c r="AB227" s="31"/>
      <c r="AF227" s="1"/>
      <c r="AG227" s="1"/>
      <c r="AN227" s="1"/>
      <c r="AO227" s="31"/>
      <c r="AP227" s="31"/>
      <c r="AS227" s="1"/>
      <c r="AT227" s="1"/>
      <c r="AU227" s="1"/>
      <c r="AV227" s="1"/>
      <c r="AW227" s="1"/>
      <c r="AX227" s="1"/>
      <c r="BF227" s="31"/>
      <c r="BG227" s="3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31"/>
      <c r="BX227" s="3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31"/>
      <c r="CO227" s="3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1"/>
      <c r="DF227" s="3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31"/>
      <c r="DW227" s="3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31"/>
      <c r="EN227" s="3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31"/>
      <c r="FE227" s="3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31"/>
      <c r="FV227" s="3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31"/>
      <c r="GM227" s="3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</row>
    <row r="228" spans="1:210" ht="15.75" customHeight="1">
      <c r="A228" s="1"/>
      <c r="F228" s="237"/>
      <c r="G228" s="31"/>
      <c r="H228" s="31"/>
      <c r="L228" s="1"/>
      <c r="M228" s="1"/>
      <c r="O228" s="1"/>
      <c r="P228" s="1"/>
      <c r="W228" s="1"/>
      <c r="X228" s="31"/>
      <c r="Y228" s="31"/>
      <c r="Z228" s="31"/>
      <c r="AA228" s="31"/>
      <c r="AB228" s="31"/>
      <c r="AF228" s="1"/>
      <c r="AG228" s="1"/>
      <c r="AN228" s="1"/>
      <c r="AO228" s="31"/>
      <c r="AP228" s="31"/>
      <c r="AS228" s="1"/>
      <c r="AT228" s="1"/>
      <c r="AU228" s="1"/>
      <c r="AV228" s="1"/>
      <c r="AW228" s="1"/>
      <c r="AX228" s="1"/>
      <c r="BF228" s="31"/>
      <c r="BG228" s="3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31"/>
      <c r="BX228" s="3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31"/>
      <c r="CO228" s="3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1"/>
      <c r="DF228" s="3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31"/>
      <c r="DW228" s="3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31"/>
      <c r="EN228" s="3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31"/>
      <c r="FE228" s="3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31"/>
      <c r="FV228" s="3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31"/>
      <c r="GM228" s="3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</row>
    <row r="229" spans="1:210" ht="15.75" customHeight="1">
      <c r="A229" s="1"/>
      <c r="F229" s="237"/>
      <c r="G229" s="31"/>
      <c r="H229" s="31"/>
      <c r="L229" s="1"/>
      <c r="M229" s="1"/>
      <c r="O229" s="1"/>
      <c r="P229" s="1"/>
      <c r="W229" s="1"/>
      <c r="X229" s="31"/>
      <c r="Y229" s="31"/>
      <c r="Z229" s="31"/>
      <c r="AA229" s="31"/>
      <c r="AB229" s="31"/>
      <c r="AF229" s="1"/>
      <c r="AG229" s="1"/>
      <c r="AN229" s="1"/>
      <c r="AO229" s="31"/>
      <c r="AP229" s="31"/>
      <c r="AS229" s="1"/>
      <c r="AT229" s="1"/>
      <c r="AU229" s="1"/>
      <c r="AV229" s="1"/>
      <c r="AW229" s="1"/>
      <c r="AX229" s="1"/>
      <c r="BF229" s="31"/>
      <c r="BG229" s="3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31"/>
      <c r="BX229" s="3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31"/>
      <c r="CO229" s="3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1"/>
      <c r="DF229" s="3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31"/>
      <c r="DW229" s="3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31"/>
      <c r="EN229" s="3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31"/>
      <c r="FE229" s="3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31"/>
      <c r="FV229" s="3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31"/>
      <c r="GM229" s="3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</row>
  </sheetData>
  <mergeCells count="308">
    <mergeCell ref="FC7:FC9"/>
    <mergeCell ref="FD7:FD9"/>
    <mergeCell ref="FF7:FF9"/>
    <mergeCell ref="FG7:FG9"/>
    <mergeCell ref="FI8:FI9"/>
    <mergeCell ref="FJ8:FJ9"/>
    <mergeCell ref="FH7:FJ7"/>
    <mergeCell ref="FK7:FM7"/>
    <mergeCell ref="FN7:FN9"/>
    <mergeCell ref="FO7:FO9"/>
    <mergeCell ref="FL8:FL9"/>
    <mergeCell ref="FT7:FT9"/>
    <mergeCell ref="FU7:FU9"/>
    <mergeCell ref="FW7:FW9"/>
    <mergeCell ref="FX7:FX9"/>
    <mergeCell ref="FZ8:FZ9"/>
    <mergeCell ref="GA8:GA9"/>
    <mergeCell ref="GC8:GC9"/>
    <mergeCell ref="FY7:GA7"/>
    <mergeCell ref="GB7:GD7"/>
    <mergeCell ref="GF7:GF9"/>
    <mergeCell ref="AV7:AX7"/>
    <mergeCell ref="AW8:AW9"/>
    <mergeCell ref="DK8:DK9"/>
    <mergeCell ref="DM8:DM9"/>
    <mergeCell ref="CB8:CB9"/>
    <mergeCell ref="CC8:CC9"/>
    <mergeCell ref="CE8:CE9"/>
    <mergeCell ref="CS8:CS9"/>
    <mergeCell ref="CT8:CT9"/>
    <mergeCell ref="CV8:CV9"/>
    <mergeCell ref="DJ8:DJ9"/>
    <mergeCell ref="AY7:AY9"/>
    <mergeCell ref="AZ7:AZ9"/>
    <mergeCell ref="BE7:BE9"/>
    <mergeCell ref="BF7:BF9"/>
    <mergeCell ref="BH7:BH9"/>
    <mergeCell ref="BI7:BI9"/>
    <mergeCell ref="BJ7:BL7"/>
    <mergeCell ref="BQ7:BQ9"/>
    <mergeCell ref="BU7:BU9"/>
    <mergeCell ref="BV7:BV9"/>
    <mergeCell ref="BW7:BW9"/>
    <mergeCell ref="BY7:BY9"/>
    <mergeCell ref="CN5:DD5"/>
    <mergeCell ref="DE5:DU5"/>
    <mergeCell ref="DV5:EL5"/>
    <mergeCell ref="EM5:FC5"/>
    <mergeCell ref="FD5:FT5"/>
    <mergeCell ref="FU5:GK5"/>
    <mergeCell ref="GL5:HB5"/>
    <mergeCell ref="B2:D2"/>
    <mergeCell ref="B5:D5"/>
    <mergeCell ref="G5:W5"/>
    <mergeCell ref="X5:AN5"/>
    <mergeCell ref="AO5:BE5"/>
    <mergeCell ref="BF5:BV5"/>
    <mergeCell ref="BW5:CM5"/>
    <mergeCell ref="AO6:BE6"/>
    <mergeCell ref="BF6:BV6"/>
    <mergeCell ref="BW6:CM6"/>
    <mergeCell ref="CN6:DD6"/>
    <mergeCell ref="DE6:DU6"/>
    <mergeCell ref="DV6:EL6"/>
    <mergeCell ref="EM6:FC6"/>
    <mergeCell ref="G7:G9"/>
    <mergeCell ref="I7:I9"/>
    <mergeCell ref="J7:J9"/>
    <mergeCell ref="K7:M7"/>
    <mergeCell ref="L8:L9"/>
    <mergeCell ref="M8:M9"/>
    <mergeCell ref="BK8:BK9"/>
    <mergeCell ref="BL8:BL9"/>
    <mergeCell ref="BN8:BN9"/>
    <mergeCell ref="EA8:EA9"/>
    <mergeCell ref="EB8:EB9"/>
    <mergeCell ref="ED8:ED9"/>
    <mergeCell ref="ER8:ER9"/>
    <mergeCell ref="ES8:ES9"/>
    <mergeCell ref="EU8:EU9"/>
    <mergeCell ref="DV7:DV9"/>
    <mergeCell ref="DX7:DX9"/>
    <mergeCell ref="DY7:DY9"/>
    <mergeCell ref="DZ7:EB7"/>
    <mergeCell ref="EC7:EE7"/>
    <mergeCell ref="EF7:EF9"/>
    <mergeCell ref="EG7:EG9"/>
    <mergeCell ref="ER15:ES15"/>
    <mergeCell ref="ER16:ES16"/>
    <mergeCell ref="ER17:ES17"/>
    <mergeCell ref="ER18:ES18"/>
    <mergeCell ref="EA17:EB17"/>
    <mergeCell ref="EA18:EB18"/>
    <mergeCell ref="ER19:ES19"/>
    <mergeCell ref="ER20:ES20"/>
    <mergeCell ref="ER21:ES21"/>
    <mergeCell ref="EL7:EL9"/>
    <mergeCell ref="EM7:EM9"/>
    <mergeCell ref="ER10:ES10"/>
    <mergeCell ref="ER11:ES11"/>
    <mergeCell ref="ER12:ES12"/>
    <mergeCell ref="ER13:ES13"/>
    <mergeCell ref="ER14:ES14"/>
    <mergeCell ref="EA19:EB19"/>
    <mergeCell ref="EA20:EB20"/>
    <mergeCell ref="EA21:EB21"/>
    <mergeCell ref="EA10:EB10"/>
    <mergeCell ref="EA11:EB11"/>
    <mergeCell ref="EA12:EB12"/>
    <mergeCell ref="EA13:EB13"/>
    <mergeCell ref="EA14:EB14"/>
    <mergeCell ref="EA15:EB15"/>
    <mergeCell ref="EA16:EB16"/>
    <mergeCell ref="FD6:FT6"/>
    <mergeCell ref="FU6:GK6"/>
    <mergeCell ref="GL6:HB6"/>
    <mergeCell ref="EO7:EO9"/>
    <mergeCell ref="EP7:EP9"/>
    <mergeCell ref="EQ7:ES7"/>
    <mergeCell ref="ET7:EV7"/>
    <mergeCell ref="FI10:FJ10"/>
    <mergeCell ref="FZ10:GA10"/>
    <mergeCell ref="GQ10:GR10"/>
    <mergeCell ref="GS7:GU7"/>
    <mergeCell ref="GW7:GW9"/>
    <mergeCell ref="HB7:HB9"/>
    <mergeCell ref="GT8:GT9"/>
    <mergeCell ref="GQ8:GQ9"/>
    <mergeCell ref="GR8:GR9"/>
    <mergeCell ref="EW7:EW9"/>
    <mergeCell ref="EX7:EX9"/>
    <mergeCell ref="GK7:GK9"/>
    <mergeCell ref="GL7:GL9"/>
    <mergeCell ref="GN7:GN9"/>
    <mergeCell ref="GO7:GO9"/>
    <mergeCell ref="GP7:GR7"/>
    <mergeCell ref="GE7:GE9"/>
    <mergeCell ref="FI11:FJ11"/>
    <mergeCell ref="FZ11:GA11"/>
    <mergeCell ref="FI12:FJ12"/>
    <mergeCell ref="GQ13:GR13"/>
    <mergeCell ref="FZ19:GA19"/>
    <mergeCell ref="FZ20:GA20"/>
    <mergeCell ref="FZ21:GA21"/>
    <mergeCell ref="FZ12:GA12"/>
    <mergeCell ref="FZ13:GA13"/>
    <mergeCell ref="FZ14:GA14"/>
    <mergeCell ref="FZ15:GA15"/>
    <mergeCell ref="FZ16:GA16"/>
    <mergeCell ref="FZ17:GA17"/>
    <mergeCell ref="FZ18:GA18"/>
    <mergeCell ref="GQ19:GR19"/>
    <mergeCell ref="GQ20:GR20"/>
    <mergeCell ref="GQ21:GR21"/>
    <mergeCell ref="GQ11:GR11"/>
    <mergeCell ref="GQ12:GR12"/>
    <mergeCell ref="GQ14:GR14"/>
    <mergeCell ref="GQ15:GR15"/>
    <mergeCell ref="GQ16:GR16"/>
    <mergeCell ref="GQ17:GR17"/>
    <mergeCell ref="GQ18:GR18"/>
    <mergeCell ref="CB15:CC15"/>
    <mergeCell ref="CB16:CC16"/>
    <mergeCell ref="CB17:CC17"/>
    <mergeCell ref="CB18:CC18"/>
    <mergeCell ref="CB19:CC19"/>
    <mergeCell ref="CB20:CC20"/>
    <mergeCell ref="CB21:CC21"/>
    <mergeCell ref="CD7:CF7"/>
    <mergeCell ref="BK15:BL15"/>
    <mergeCell ref="BK16:BL16"/>
    <mergeCell ref="BK17:BL17"/>
    <mergeCell ref="BK18:BL18"/>
    <mergeCell ref="BK19:BL19"/>
    <mergeCell ref="BK20:BL20"/>
    <mergeCell ref="BK21:BL21"/>
    <mergeCell ref="BM7:BO7"/>
    <mergeCell ref="BP7:BP9"/>
    <mergeCell ref="BK10:BL10"/>
    <mergeCell ref="BK11:BL11"/>
    <mergeCell ref="BK12:BL12"/>
    <mergeCell ref="BK13:BL13"/>
    <mergeCell ref="BK14:BL14"/>
    <mergeCell ref="BZ7:BZ9"/>
    <mergeCell ref="CG7:CG9"/>
    <mergeCell ref="CB10:CC10"/>
    <mergeCell ref="CB11:CC11"/>
    <mergeCell ref="CB12:CC12"/>
    <mergeCell ref="CB13:CC13"/>
    <mergeCell ref="CB14:CC14"/>
    <mergeCell ref="CX7:CX9"/>
    <mergeCell ref="CY7:CY9"/>
    <mergeCell ref="CH7:CH9"/>
    <mergeCell ref="CM7:CM9"/>
    <mergeCell ref="CN7:CN9"/>
    <mergeCell ref="CP7:CP9"/>
    <mergeCell ref="CQ7:CQ9"/>
    <mergeCell ref="CR7:CT7"/>
    <mergeCell ref="CU7:CW7"/>
    <mergeCell ref="CA7:CC7"/>
    <mergeCell ref="CS17:CT17"/>
    <mergeCell ref="CS18:CT18"/>
    <mergeCell ref="CS19:CT19"/>
    <mergeCell ref="CS20:CT20"/>
    <mergeCell ref="CS21:CT21"/>
    <mergeCell ref="CS10:CT10"/>
    <mergeCell ref="CS11:CT11"/>
    <mergeCell ref="CS12:CT12"/>
    <mergeCell ref="CS13:CT13"/>
    <mergeCell ref="CS14:CT14"/>
    <mergeCell ref="CS15:CT15"/>
    <mergeCell ref="CS16:CT16"/>
    <mergeCell ref="DP7:DP9"/>
    <mergeCell ref="DU7:DU9"/>
    <mergeCell ref="DD7:DD9"/>
    <mergeCell ref="DE7:DE9"/>
    <mergeCell ref="DG7:DG9"/>
    <mergeCell ref="DH7:DH9"/>
    <mergeCell ref="DI7:DK7"/>
    <mergeCell ref="DL7:DN7"/>
    <mergeCell ref="DO7:DO9"/>
    <mergeCell ref="DJ17:DK17"/>
    <mergeCell ref="DJ18:DK18"/>
    <mergeCell ref="DJ19:DK19"/>
    <mergeCell ref="DJ20:DK20"/>
    <mergeCell ref="DJ21:DK21"/>
    <mergeCell ref="DJ10:DK10"/>
    <mergeCell ref="DJ11:DK11"/>
    <mergeCell ref="DJ12:DK12"/>
    <mergeCell ref="DJ13:DK13"/>
    <mergeCell ref="DJ14:DK14"/>
    <mergeCell ref="DJ15:DK15"/>
    <mergeCell ref="DJ16:DK16"/>
    <mergeCell ref="AT15:AU15"/>
    <mergeCell ref="AT16:AU16"/>
    <mergeCell ref="AT17:AU17"/>
    <mergeCell ref="AT18:AU18"/>
    <mergeCell ref="AT19:AU19"/>
    <mergeCell ref="AT20:AU20"/>
    <mergeCell ref="AT21:AU21"/>
    <mergeCell ref="AH7:AH9"/>
    <mergeCell ref="AI7:AI9"/>
    <mergeCell ref="AT10:AU10"/>
    <mergeCell ref="AT11:AU11"/>
    <mergeCell ref="AT12:AU12"/>
    <mergeCell ref="AT13:AU13"/>
    <mergeCell ref="AT14:AU14"/>
    <mergeCell ref="AT8:AT9"/>
    <mergeCell ref="AU8:AU9"/>
    <mergeCell ref="AO7:AO9"/>
    <mergeCell ref="AQ7:AQ9"/>
    <mergeCell ref="AR7:AR9"/>
    <mergeCell ref="AS7:AU7"/>
    <mergeCell ref="B6:B9"/>
    <mergeCell ref="C6:C9"/>
    <mergeCell ref="D6:D9"/>
    <mergeCell ref="E6:E9"/>
    <mergeCell ref="F6:F9"/>
    <mergeCell ref="G6:W6"/>
    <mergeCell ref="X6:AN6"/>
    <mergeCell ref="AM7:AM9"/>
    <mergeCell ref="L15:M15"/>
    <mergeCell ref="AC15:AD15"/>
    <mergeCell ref="O8:O9"/>
    <mergeCell ref="AC8:AC9"/>
    <mergeCell ref="AD8:AD9"/>
    <mergeCell ref="AF8:AF9"/>
    <mergeCell ref="N7:P7"/>
    <mergeCell ref="Q7:Q9"/>
    <mergeCell ref="W7:W9"/>
    <mergeCell ref="X7:X9"/>
    <mergeCell ref="AB7:AD7"/>
    <mergeCell ref="AE7:AG7"/>
    <mergeCell ref="L16:M16"/>
    <mergeCell ref="L17:M17"/>
    <mergeCell ref="L18:M18"/>
    <mergeCell ref="L19:M19"/>
    <mergeCell ref="L20:M20"/>
    <mergeCell ref="L21:M21"/>
    <mergeCell ref="R7:R9"/>
    <mergeCell ref="V7:V9"/>
    <mergeCell ref="L10:M10"/>
    <mergeCell ref="L11:M11"/>
    <mergeCell ref="L12:M12"/>
    <mergeCell ref="L13:M13"/>
    <mergeCell ref="L14:M14"/>
    <mergeCell ref="AC16:AD16"/>
    <mergeCell ref="AC17:AD17"/>
    <mergeCell ref="AC18:AD18"/>
    <mergeCell ref="AC19:AD19"/>
    <mergeCell ref="AC20:AD20"/>
    <mergeCell ref="AC21:AD21"/>
    <mergeCell ref="Z7:Z9"/>
    <mergeCell ref="AA7:AA9"/>
    <mergeCell ref="AC10:AD10"/>
    <mergeCell ref="AC11:AD11"/>
    <mergeCell ref="AC12:AD12"/>
    <mergeCell ref="AC13:AD13"/>
    <mergeCell ref="AC14:AD14"/>
    <mergeCell ref="FI20:FJ20"/>
    <mergeCell ref="FI21:FJ21"/>
    <mergeCell ref="FI13:FJ13"/>
    <mergeCell ref="FI14:FJ14"/>
    <mergeCell ref="FI15:FJ15"/>
    <mergeCell ref="FI16:FJ16"/>
    <mergeCell ref="FI17:FJ17"/>
    <mergeCell ref="FI18:FJ18"/>
    <mergeCell ref="FI19:FJ19"/>
  </mergeCells>
  <dataValidations count="5">
    <dataValidation type="list" allowBlank="1" showErrorMessage="1" sqref="L10:L21 AC10:AC21 AT10:AT21 BK10:BK21 CB10:CB21 CS10:CS21 DJ10:DJ21 EA10:EA21 ER10:ER21 FI10:FI21">
      <formula1>$L$23:$L$25</formula1>
    </dataValidation>
    <dataValidation type="list" allowBlank="1" showErrorMessage="1" sqref="FZ10:FZ21 GQ10:GQ21">
      <formula1>$O$8:$P$8</formula1>
    </dataValidation>
    <dataValidation type="list" allowBlank="1" showErrorMessage="1" sqref="U10:U21 AL10:AL21 BC10:BC21 BT10:BT21 CK10:CK21 DB10:DB21 DS10:DS21 EJ10:EJ21 FA10:FA21 FR10:FR21 GI10:GI21 GZ10:GZ21">
      <formula1>$U$8:$U$9</formula1>
    </dataValidation>
    <dataValidation type="list" allowBlank="1" showErrorMessage="1" sqref="O10:P21 AF10:AG21 AW10:AX21 BN10:BO21 CE10:CF21 CV10:CW21 DM10:DN21 ED10:EE21 EU10:EV21 FL10:FM21 GC10:GD21 GT10:GU21">
      <formula1>$O$23:$O$26</formula1>
    </dataValidation>
    <dataValidation type="list" allowBlank="1" showErrorMessage="1" sqref="H10:H21 Y10:Y21 AN10:AN21 AP10:AP21 BG10:BG21 BX10:BX21 CO10:CO21 DF10:DF21 DW10:DW21 EN10:EN21 FE10:FE21 FV10:FV21 GM10:GM21">
      <formula1>$H$8:$H$9</formula1>
    </dataValidation>
  </dataValidations>
  <printOptions horizontalCentered="1" verticalCentered="1"/>
  <pageMargins left="0.25" right="0.25" top="0.75" bottom="0.75" header="0" footer="0"/>
  <pageSetup paperSize="9" fitToHeight="0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'DADOS-CADASTRAIS'!$C$6:$C$100</xm:f>
          </x14:formula1>
          <xm:sqref>I10:I21 Z10:Z21 AQ10:AQ21 BH10:BH21 BY10:BY21 CP10:CP21 DG10:DG21 DX10:DX21 EO10:EO21 FF10:FF21 FW10:FW21 GN10:GN21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">
    <tabColor rgb="FF92D050"/>
  </sheetPr>
  <dimension ref="A1:Z1000"/>
  <sheetViews>
    <sheetView tabSelected="1" zoomScale="85" zoomScaleNormal="85" zoomScaleSheetLayoutView="45" workbookViewId="0">
      <selection activeCell="C14" sqref="C14:E14"/>
    </sheetView>
  </sheetViews>
  <sheetFormatPr defaultColWidth="14.42578125" defaultRowHeight="15" customHeight="1"/>
  <cols>
    <col min="1" max="1" width="2.42578125" customWidth="1"/>
    <col min="2" max="2" width="49.140625" customWidth="1"/>
    <col min="3" max="4" width="41.7109375" customWidth="1"/>
    <col min="5" max="5" width="47.28515625" customWidth="1"/>
    <col min="6" max="8" width="48.28515625" customWidth="1"/>
    <col min="9" max="12" width="46.7109375" customWidth="1"/>
    <col min="13" max="14" width="46.7109375" hidden="1" customWidth="1"/>
    <col min="15" max="17" width="9.140625" customWidth="1"/>
    <col min="18" max="18" width="24.42578125" customWidth="1"/>
  </cols>
  <sheetData>
    <row r="1" spans="1:26" ht="4.5" customHeight="1">
      <c r="A1" s="260"/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</row>
    <row r="2" spans="1:26">
      <c r="A2" s="261"/>
      <c r="B2" s="262"/>
      <c r="C2" s="261"/>
      <c r="D2" s="263"/>
      <c r="E2" s="263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4"/>
      <c r="T2" s="264"/>
      <c r="U2" s="264"/>
      <c r="V2" s="264"/>
      <c r="W2" s="264"/>
      <c r="X2" s="264"/>
      <c r="Y2" s="264"/>
      <c r="Z2" s="264"/>
    </row>
    <row r="3" spans="1:26">
      <c r="A3" s="261"/>
      <c r="B3" s="262"/>
      <c r="C3" s="263" t="s">
        <v>177</v>
      </c>
      <c r="D3" s="263"/>
      <c r="E3" s="263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4"/>
      <c r="T3" s="264"/>
      <c r="U3" s="264"/>
      <c r="V3" s="264"/>
      <c r="W3" s="264"/>
      <c r="X3" s="264"/>
      <c r="Y3" s="264"/>
      <c r="Z3" s="264"/>
    </row>
    <row r="4" spans="1:26">
      <c r="A4" s="261"/>
      <c r="B4" s="262"/>
      <c r="C4" s="263" t="s">
        <v>178</v>
      </c>
      <c r="D4" s="263"/>
      <c r="E4" s="263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4"/>
      <c r="T4" s="264"/>
      <c r="U4" s="264"/>
      <c r="V4" s="264"/>
      <c r="W4" s="264"/>
      <c r="X4" s="264"/>
      <c r="Y4" s="264"/>
      <c r="Z4" s="264"/>
    </row>
    <row r="5" spans="1:26" ht="25.5">
      <c r="A5" s="261"/>
      <c r="B5" s="262"/>
      <c r="C5" s="263" t="s">
        <v>179</v>
      </c>
      <c r="D5" s="265"/>
      <c r="E5" s="265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4"/>
      <c r="T5" s="264"/>
      <c r="U5" s="264"/>
      <c r="V5" s="264"/>
      <c r="W5" s="264"/>
      <c r="X5" s="264"/>
      <c r="Y5" s="264"/>
      <c r="Z5" s="264"/>
    </row>
    <row r="6" spans="1:26">
      <c r="A6" s="261"/>
      <c r="B6" s="262"/>
      <c r="C6" s="263"/>
      <c r="D6" s="263"/>
      <c r="E6" s="263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4"/>
      <c r="T6" s="264"/>
      <c r="U6" s="264"/>
      <c r="V6" s="264"/>
      <c r="W6" s="264"/>
      <c r="X6" s="264"/>
      <c r="Y6" s="264"/>
      <c r="Z6" s="264"/>
    </row>
    <row r="7" spans="1:26">
      <c r="A7" s="261"/>
      <c r="B7" s="262"/>
      <c r="C7" s="263"/>
      <c r="D7" s="263"/>
      <c r="E7" s="263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4"/>
      <c r="T7" s="264"/>
      <c r="U7" s="264"/>
      <c r="V7" s="264"/>
      <c r="W7" s="264"/>
      <c r="X7" s="264"/>
      <c r="Y7" s="264"/>
      <c r="Z7" s="264"/>
    </row>
    <row r="8" spans="1:26">
      <c r="A8" s="261"/>
      <c r="B8" s="262"/>
      <c r="C8" s="263"/>
      <c r="D8" s="263"/>
      <c r="E8" s="263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4"/>
      <c r="T8" s="264"/>
      <c r="U8" s="264"/>
      <c r="V8" s="264"/>
      <c r="W8" s="264"/>
      <c r="X8" s="264"/>
      <c r="Y8" s="264"/>
      <c r="Z8" s="264"/>
    </row>
    <row r="9" spans="1:26">
      <c r="A9" s="261"/>
      <c r="B9" s="786" t="s">
        <v>180</v>
      </c>
      <c r="C9" s="689"/>
      <c r="D9" s="689"/>
      <c r="E9" s="689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4"/>
      <c r="T9" s="264"/>
      <c r="U9" s="264"/>
      <c r="V9" s="264"/>
      <c r="W9" s="264"/>
      <c r="X9" s="264"/>
      <c r="Y9" s="264"/>
      <c r="Z9" s="264"/>
    </row>
    <row r="10" spans="1:26">
      <c r="A10" s="261"/>
      <c r="B10" s="262"/>
      <c r="C10" s="262"/>
      <c r="D10" s="262"/>
      <c r="E10" s="262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4"/>
      <c r="T10" s="264"/>
      <c r="U10" s="264"/>
      <c r="V10" s="264"/>
      <c r="W10" s="264"/>
      <c r="X10" s="264"/>
      <c r="Y10" s="264"/>
      <c r="Z10" s="264"/>
    </row>
    <row r="11" spans="1:26">
      <c r="A11" s="261"/>
      <c r="B11" s="266" t="s">
        <v>181</v>
      </c>
      <c r="C11" s="787" t="str">
        <f>CAMPUS.CONTRATANTE!G5</f>
        <v xml:space="preserve"> S E R V I Ç O S    D I V S.   A P O I O   A D M I N I S T R A T I V O .-2</v>
      </c>
      <c r="D11" s="756"/>
      <c r="E11" s="756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4"/>
      <c r="T11" s="264"/>
      <c r="U11" s="264"/>
      <c r="V11" s="264"/>
      <c r="W11" s="264"/>
      <c r="X11" s="264"/>
      <c r="Y11" s="264"/>
      <c r="Z11" s="264"/>
    </row>
    <row r="12" spans="1:26">
      <c r="A12" s="261"/>
      <c r="B12" s="267" t="s">
        <v>182</v>
      </c>
      <c r="C12" s="781" t="s">
        <v>1136</v>
      </c>
      <c r="D12" s="756"/>
      <c r="E12" s="756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4"/>
      <c r="T12" s="264"/>
      <c r="U12" s="264"/>
      <c r="V12" s="264"/>
      <c r="W12" s="264"/>
      <c r="X12" s="264"/>
      <c r="Y12" s="264"/>
      <c r="Z12" s="264"/>
    </row>
    <row r="13" spans="1:26">
      <c r="A13" s="261"/>
      <c r="B13" s="266" t="s">
        <v>183</v>
      </c>
      <c r="C13" s="781" t="s">
        <v>1135</v>
      </c>
      <c r="D13" s="756"/>
      <c r="E13" s="756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4"/>
      <c r="T13" s="264"/>
      <c r="U13" s="264"/>
      <c r="V13" s="264"/>
      <c r="W13" s="264"/>
      <c r="X13" s="264"/>
      <c r="Y13" s="264"/>
      <c r="Z13" s="264"/>
    </row>
    <row r="14" spans="1:26">
      <c r="A14" s="265"/>
      <c r="B14" s="268" t="s">
        <v>184</v>
      </c>
      <c r="C14" s="788" t="s">
        <v>24</v>
      </c>
      <c r="D14" s="756"/>
      <c r="E14" s="756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4"/>
      <c r="T14" s="264"/>
      <c r="U14" s="264"/>
      <c r="V14" s="264"/>
      <c r="W14" s="264"/>
      <c r="X14" s="264"/>
      <c r="Y14" s="264"/>
      <c r="Z14" s="264"/>
    </row>
    <row r="15" spans="1:26">
      <c r="A15" s="261"/>
      <c r="B15" s="266" t="s">
        <v>185</v>
      </c>
      <c r="C15" s="781"/>
      <c r="D15" s="756"/>
      <c r="E15" s="756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4"/>
      <c r="T15" s="264"/>
      <c r="U15" s="264"/>
      <c r="V15" s="264"/>
      <c r="W15" s="264"/>
      <c r="X15" s="264"/>
      <c r="Y15" s="264"/>
      <c r="Z15" s="264"/>
    </row>
    <row r="16" spans="1:26">
      <c r="A16" s="261"/>
      <c r="B16" s="266" t="s">
        <v>186</v>
      </c>
      <c r="C16" s="782">
        <f ca="1">TODAY()</f>
        <v>44830</v>
      </c>
      <c r="D16" s="756"/>
      <c r="E16" s="756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4"/>
      <c r="T16" s="264"/>
      <c r="U16" s="264"/>
      <c r="V16" s="264"/>
      <c r="W16" s="264"/>
      <c r="X16" s="264"/>
      <c r="Y16" s="264"/>
      <c r="Z16" s="264"/>
    </row>
    <row r="17" spans="1:26">
      <c r="A17" s="261"/>
      <c r="B17" s="266" t="s">
        <v>187</v>
      </c>
      <c r="C17" s="781"/>
      <c r="D17" s="756"/>
      <c r="E17" s="756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4"/>
      <c r="T17" s="264"/>
      <c r="U17" s="264"/>
      <c r="V17" s="264"/>
      <c r="W17" s="264"/>
      <c r="X17" s="264"/>
      <c r="Y17" s="264"/>
      <c r="Z17" s="264"/>
    </row>
    <row r="18" spans="1:26">
      <c r="A18" s="261"/>
      <c r="B18" s="266" t="s">
        <v>188</v>
      </c>
      <c r="C18" s="781"/>
      <c r="D18" s="756"/>
      <c r="E18" s="756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4"/>
      <c r="T18" s="264"/>
      <c r="U18" s="264"/>
      <c r="V18" s="264"/>
      <c r="W18" s="264"/>
      <c r="X18" s="264"/>
      <c r="Y18" s="264"/>
      <c r="Z18" s="264"/>
    </row>
    <row r="19" spans="1:26">
      <c r="A19" s="261"/>
      <c r="B19" s="266" t="s">
        <v>189</v>
      </c>
      <c r="C19" s="781"/>
      <c r="D19" s="756"/>
      <c r="E19" s="756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4"/>
      <c r="T19" s="264"/>
      <c r="U19" s="264"/>
      <c r="V19" s="264"/>
      <c r="W19" s="264"/>
      <c r="X19" s="264"/>
      <c r="Y19" s="264"/>
      <c r="Z19" s="264"/>
    </row>
    <row r="20" spans="1:26">
      <c r="A20" s="261"/>
      <c r="B20" s="266" t="s">
        <v>190</v>
      </c>
      <c r="C20" s="269"/>
      <c r="D20" s="270"/>
      <c r="E20" s="270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4"/>
      <c r="T20" s="264"/>
      <c r="U20" s="264"/>
      <c r="V20" s="264"/>
      <c r="W20" s="264"/>
      <c r="X20" s="264"/>
      <c r="Y20" s="264"/>
      <c r="Z20" s="264"/>
    </row>
    <row r="21" spans="1:26">
      <c r="A21" s="261"/>
      <c r="B21" s="266" t="s">
        <v>191</v>
      </c>
      <c r="C21" s="781"/>
      <c r="D21" s="756"/>
      <c r="E21" s="756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4"/>
      <c r="T21" s="264"/>
      <c r="U21" s="264"/>
      <c r="V21" s="264"/>
      <c r="W21" s="264"/>
      <c r="X21" s="264"/>
      <c r="Y21" s="264"/>
      <c r="Z21" s="264"/>
    </row>
    <row r="22" spans="1:26">
      <c r="A22" s="261"/>
      <c r="B22" s="266" t="s">
        <v>192</v>
      </c>
      <c r="C22" s="784"/>
      <c r="D22" s="756"/>
      <c r="E22" s="756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4"/>
      <c r="T22" s="264"/>
      <c r="U22" s="264"/>
      <c r="V22" s="264"/>
      <c r="W22" s="264"/>
      <c r="X22" s="264"/>
      <c r="Y22" s="264"/>
      <c r="Z22" s="264"/>
    </row>
    <row r="23" spans="1:26">
      <c r="A23" s="261"/>
      <c r="B23" s="266" t="s">
        <v>193</v>
      </c>
      <c r="C23" s="785"/>
      <c r="D23" s="760"/>
      <c r="E23" s="760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4"/>
      <c r="T23" s="264"/>
      <c r="U23" s="264"/>
      <c r="V23" s="264"/>
      <c r="W23" s="264"/>
      <c r="X23" s="264"/>
      <c r="Y23" s="264"/>
      <c r="Z23" s="264"/>
    </row>
    <row r="24" spans="1:26">
      <c r="A24" s="261"/>
      <c r="B24" s="271" t="s">
        <v>194</v>
      </c>
      <c r="C24" s="269"/>
      <c r="D24" s="270"/>
      <c r="E24" s="272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4"/>
      <c r="T24" s="264"/>
      <c r="U24" s="264"/>
      <c r="V24" s="264"/>
      <c r="W24" s="264"/>
      <c r="X24" s="264"/>
      <c r="Y24" s="264"/>
      <c r="Z24" s="264"/>
    </row>
    <row r="25" spans="1:26">
      <c r="A25" s="261"/>
      <c r="B25" s="273"/>
      <c r="C25" s="273"/>
      <c r="D25" s="273"/>
      <c r="E25" s="273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4"/>
      <c r="T25" s="264"/>
      <c r="U25" s="264"/>
      <c r="V25" s="264"/>
      <c r="W25" s="264"/>
      <c r="X25" s="264"/>
      <c r="Y25" s="264"/>
      <c r="Z25" s="264"/>
    </row>
    <row r="26" spans="1:26">
      <c r="A26" s="261"/>
      <c r="B26" s="777" t="s">
        <v>195</v>
      </c>
      <c r="C26" s="689"/>
      <c r="D26" s="689"/>
      <c r="E26" s="783" t="s">
        <v>196</v>
      </c>
      <c r="F26" s="783" t="s">
        <v>197</v>
      </c>
      <c r="G26" s="274"/>
      <c r="H26" s="274"/>
      <c r="I26" s="274"/>
      <c r="J26" s="274"/>
      <c r="K26" s="261"/>
      <c r="L26" s="261"/>
      <c r="M26" s="261"/>
      <c r="N26" s="261"/>
      <c r="O26" s="261"/>
      <c r="P26" s="261"/>
      <c r="Q26" s="261"/>
      <c r="R26" s="261"/>
      <c r="S26" s="264"/>
      <c r="T26" s="264"/>
      <c r="U26" s="264"/>
      <c r="V26" s="264"/>
      <c r="W26" s="264"/>
      <c r="X26" s="264"/>
      <c r="Y26" s="264"/>
      <c r="Z26" s="264"/>
    </row>
    <row r="27" spans="1:26">
      <c r="A27" s="261"/>
      <c r="B27" s="261"/>
      <c r="C27" s="261"/>
      <c r="D27" s="261"/>
      <c r="E27" s="672"/>
      <c r="F27" s="672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4"/>
      <c r="T27" s="264"/>
      <c r="U27" s="264"/>
      <c r="V27" s="264"/>
      <c r="W27" s="264"/>
      <c r="X27" s="264"/>
      <c r="Y27" s="264"/>
      <c r="Z27" s="264"/>
    </row>
    <row r="28" spans="1:26" ht="23.25">
      <c r="A28" s="275"/>
      <c r="B28" s="276" t="s">
        <v>198</v>
      </c>
      <c r="C28" s="778">
        <v>1</v>
      </c>
      <c r="D28" s="277"/>
      <c r="E28" s="780">
        <v>1.6500000000000001E-2</v>
      </c>
      <c r="F28" s="780">
        <v>7.5999999999999998E-2</v>
      </c>
      <c r="G28" s="278"/>
      <c r="H28" s="275"/>
      <c r="I28" s="275"/>
      <c r="J28" s="275"/>
      <c r="K28" s="275"/>
      <c r="L28" s="275"/>
      <c r="M28" s="275"/>
      <c r="N28" s="275"/>
      <c r="O28" s="275"/>
      <c r="P28" s="275"/>
      <c r="Q28" s="275"/>
      <c r="R28" s="275"/>
      <c r="S28" s="279"/>
      <c r="T28" s="279"/>
      <c r="U28" s="279"/>
      <c r="V28" s="279"/>
      <c r="W28" s="279"/>
      <c r="X28" s="279"/>
      <c r="Y28" s="279"/>
      <c r="Z28" s="279"/>
    </row>
    <row r="29" spans="1:26" ht="23.25">
      <c r="A29" s="275"/>
      <c r="B29" s="276" t="s">
        <v>199</v>
      </c>
      <c r="C29" s="779"/>
      <c r="D29" s="280"/>
      <c r="E29" s="672"/>
      <c r="F29" s="672"/>
      <c r="G29" s="278"/>
      <c r="H29" s="275"/>
      <c r="I29" s="275"/>
      <c r="J29" s="275"/>
      <c r="K29" s="275"/>
      <c r="L29" s="275"/>
      <c r="M29" s="275"/>
      <c r="N29" s="275"/>
      <c r="O29" s="275"/>
      <c r="P29" s="275"/>
      <c r="Q29" s="275"/>
      <c r="R29" s="275"/>
      <c r="S29" s="279"/>
      <c r="T29" s="279"/>
      <c r="U29" s="279"/>
      <c r="V29" s="279"/>
      <c r="W29" s="279"/>
      <c r="X29" s="279"/>
      <c r="Y29" s="279"/>
      <c r="Z29" s="279"/>
    </row>
    <row r="30" spans="1:26">
      <c r="A30" s="261"/>
      <c r="B30" s="281"/>
      <c r="C30" s="282"/>
      <c r="D30" s="282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4"/>
      <c r="T30" s="264"/>
      <c r="U30" s="264"/>
      <c r="V30" s="264"/>
      <c r="W30" s="264"/>
      <c r="X30" s="264"/>
      <c r="Y30" s="264"/>
      <c r="Z30" s="264"/>
    </row>
    <row r="31" spans="1:26">
      <c r="A31" s="261"/>
      <c r="B31" s="777" t="s">
        <v>200</v>
      </c>
      <c r="C31" s="689"/>
      <c r="D31" s="689"/>
      <c r="E31" s="283"/>
      <c r="F31" s="283"/>
      <c r="G31" s="283"/>
      <c r="H31" s="283"/>
      <c r="I31" s="283"/>
      <c r="J31" s="283"/>
      <c r="K31" s="283"/>
      <c r="L31" s="283"/>
      <c r="M31" s="283"/>
      <c r="N31" s="283"/>
      <c r="O31" s="261"/>
      <c r="P31" s="261"/>
      <c r="Q31" s="261"/>
      <c r="R31" s="261"/>
      <c r="S31" s="264"/>
      <c r="T31" s="264"/>
      <c r="U31" s="264"/>
      <c r="V31" s="264"/>
      <c r="W31" s="264"/>
      <c r="X31" s="264"/>
      <c r="Y31" s="264"/>
      <c r="Z31" s="264"/>
    </row>
    <row r="32" spans="1:26">
      <c r="A32" s="261"/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61"/>
      <c r="P32" s="261"/>
      <c r="Q32" s="261"/>
      <c r="R32" s="261"/>
      <c r="S32" s="264"/>
      <c r="T32" s="264"/>
      <c r="U32" s="264"/>
      <c r="V32" s="264"/>
      <c r="W32" s="264"/>
      <c r="X32" s="264"/>
      <c r="Y32" s="264"/>
      <c r="Z32" s="264"/>
    </row>
    <row r="33" spans="1:26" ht="16.5">
      <c r="A33" s="261"/>
      <c r="B33" s="281" t="s">
        <v>201</v>
      </c>
      <c r="C33" s="285" t="str">
        <f>CAMPUS.CONTRATANTE!G6</f>
        <v>AUX.ENFER_CBO.3222-30_40hs</v>
      </c>
      <c r="D33" s="285" t="str">
        <f>CAMPUS.CONTRATANTE!X6</f>
        <v>AUX.LICIT_CBO.4110-05_40.hs</v>
      </c>
      <c r="E33" s="285" t="str">
        <f>CAMPUS.CONTRATANTE!AO6</f>
        <v>AUX.S.BUC_CBO.3224-15_40hs</v>
      </c>
      <c r="F33" s="285" t="str">
        <f>CAMPUS.CONTRATANTE!BF6</f>
        <v>INT.LIBRA_CBO.2614-25_20.hs</v>
      </c>
      <c r="G33" s="285" t="str">
        <f>CAMPUS.CONTRATANTE!BW6</f>
        <v>INT.LIBRA_CBO.2614-25_40.hs</v>
      </c>
      <c r="H33" s="285" t="str">
        <f>CAMPUS.CONTRATANTE!CN6</f>
        <v>MONITOR_CBO.3341-10_20hs</v>
      </c>
      <c r="I33" s="285" t="str">
        <f>CAMPUS.CONTRATANTE!DE6</f>
        <v>MONITOR_CBO.3341-10_40hs</v>
      </c>
      <c r="J33" s="285" t="str">
        <f>CAMPUS.CONTRATANTE!DV6</f>
        <v>PSICOPED_CBO.2394-25_20hs</v>
      </c>
      <c r="K33" s="285" t="str">
        <f>CAMPUS.CONTRATANTE!EM6</f>
        <v>PSICOPED_CBO.2394-25_40hs</v>
      </c>
      <c r="L33" s="285" t="str">
        <f>CAMPUS.CONTRATANTE!FD6</f>
        <v>AUX.S.BUC_CBO.3224-15_20hs</v>
      </c>
      <c r="M33" s="285" t="str">
        <f>CAMPUS.CONTRATANTE!FU6</f>
        <v>A NÃO TEM MAIS POSTOS-88</v>
      </c>
      <c r="N33" s="285" t="str">
        <f>CAMPUS.CONTRATANTE!GL6</f>
        <v>A NÃO TEM MAIS POSTOS-99</v>
      </c>
      <c r="O33" s="261"/>
      <c r="P33" s="261"/>
      <c r="Q33" s="261"/>
      <c r="R33" s="261"/>
      <c r="S33" s="264"/>
      <c r="T33" s="264"/>
      <c r="U33" s="264"/>
      <c r="V33" s="264"/>
      <c r="W33" s="264"/>
      <c r="X33" s="264"/>
      <c r="Y33" s="264"/>
      <c r="Z33" s="264"/>
    </row>
    <row r="34" spans="1:26" ht="16.5">
      <c r="A34" s="261"/>
      <c r="B34" s="281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61"/>
      <c r="P34" s="261"/>
      <c r="Q34" s="261"/>
      <c r="R34" s="261"/>
      <c r="S34" s="264"/>
      <c r="T34" s="264"/>
      <c r="U34" s="264"/>
      <c r="V34" s="264"/>
      <c r="W34" s="264"/>
      <c r="X34" s="264"/>
      <c r="Y34" s="264"/>
      <c r="Z34" s="264"/>
    </row>
    <row r="35" spans="1:26" ht="15.75">
      <c r="A35" s="261"/>
      <c r="B35" s="281" t="s">
        <v>202</v>
      </c>
      <c r="C35" s="286" t="str">
        <f>VLOOKUP(C14,CAMPUS.CONTRATANTE!$D$10:$HD$21,6,0)</f>
        <v>RS000690/2022</v>
      </c>
      <c r="D35" s="286" t="str">
        <f>VLOOKUP(C14,CAMPUS.CONTRATANTE!$D$10:$HD$21,23,0)</f>
        <v>RS005021/2021</v>
      </c>
      <c r="E35" s="286" t="str">
        <f>VLOOKUP(C14,CAMPUS.CONTRATANTE!$D$10:$HD$21,40,0)</f>
        <v>RS000690/2022</v>
      </c>
      <c r="F35" s="286" t="str">
        <f>VLOOKUP(C14,CAMPUS.CONTRATANTE!$D$10:$HD$21,57,0)</f>
        <v>RS005021/2021</v>
      </c>
      <c r="G35" s="286" t="str">
        <f>VLOOKUP(C14,CAMPUS.CONTRATANTE!$D$10:$HD$21,74,0)</f>
        <v>RS005021/2021</v>
      </c>
      <c r="H35" s="286" t="str">
        <f>VLOOKUP(C14,CAMPUS.CONTRATANTE!$D$10:$HD$21,91,0)</f>
        <v>RS005021/2021</v>
      </c>
      <c r="I35" s="286" t="str">
        <f>VLOOKUP(C14,CAMPUS.CONTRATANTE!$D$10:$HD$21,108,0)</f>
        <v>RS005021/2021</v>
      </c>
      <c r="J35" s="286" t="str">
        <f>VLOOKUP(C14,CAMPUS.CONTRATANTE!$D$10:$HD$21,125,0)</f>
        <v>RS001211/2022</v>
      </c>
      <c r="K35" s="286" t="str">
        <f>VLOOKUP(C14,CAMPUS.CONTRATANTE!$D$10:$HD$21,142,0)</f>
        <v>RS001211/2022</v>
      </c>
      <c r="L35" s="286" t="str">
        <f>VLOOKUP(C14,CAMPUS.CONTRATANTE!$D$10:$HD$21,159,0)</f>
        <v>RS000690/2022</v>
      </c>
      <c r="M35" s="286" t="str">
        <f>VLOOKUP(C14,CAMPUS.CONTRATANTE!$D$10:$HD$21,176,0)</f>
        <v>RS005021/2021</v>
      </c>
      <c r="N35" s="286" t="str">
        <f>VLOOKUP(C14,CAMPUS.CONTRATANTE!$D$10:$HD$21,193,0)</f>
        <v>RS005021/2021</v>
      </c>
      <c r="O35" s="261"/>
      <c r="P35" s="261"/>
      <c r="Q35" s="261"/>
      <c r="R35" s="261"/>
      <c r="S35" s="287"/>
      <c r="T35" s="287"/>
      <c r="U35" s="287"/>
      <c r="V35" s="287"/>
      <c r="W35" s="287"/>
      <c r="X35" s="287"/>
      <c r="Y35" s="287"/>
      <c r="Z35" s="287"/>
    </row>
    <row r="36" spans="1:26">
      <c r="A36" s="261"/>
      <c r="B36" s="281" t="s">
        <v>203</v>
      </c>
      <c r="C36" s="288" t="str">
        <f>VLOOKUP(C35,'DADOS-CADASTRAIS'!$C$6:$O$100,3,0)</f>
        <v>2 de ABRIL</v>
      </c>
      <c r="D36" s="288" t="str">
        <f>VLOOKUP(D35,'DADOS-CADASTRAIS'!$C$6:$O$100,3,0)</f>
        <v>01 de JANEIRO</v>
      </c>
      <c r="E36" s="288" t="str">
        <f>VLOOKUP(E35,'DADOS-CADASTRAIS'!$C$6:$O$100,3,0)</f>
        <v>2 de ABRIL</v>
      </c>
      <c r="F36" s="282" t="str">
        <f>VLOOKUP(F35,'DADOS-CADASTRAIS'!$C$6:$O$100,3,0)</f>
        <v>01 de JANEIRO</v>
      </c>
      <c r="G36" s="282" t="str">
        <f>VLOOKUP(G35,'DADOS-CADASTRAIS'!$C$6:$F$15,3,0)</f>
        <v>01 de JANEIRO</v>
      </c>
      <c r="H36" s="282" t="str">
        <f>VLOOKUP(H35,'DADOS-CADASTRAIS'!$C$6:$F$15,3,0)</f>
        <v>01 de JANEIRO</v>
      </c>
      <c r="I36" s="282" t="str">
        <f>VLOOKUP(I35,'DADOS-CADASTRAIS'!$C$6:$F$15,3,0)</f>
        <v>01 de JANEIRO</v>
      </c>
      <c r="J36" s="282" t="str">
        <f>VLOOKUP(J35,'DADOS-CADASTRAIS'!$C$6:$F$100,3,0)</f>
        <v>01º de abril</v>
      </c>
      <c r="K36" s="282" t="str">
        <f>VLOOKUP(K35,'DADOS-CADASTRAIS'!$C$6:$F$100,3,0)</f>
        <v>01º de abril</v>
      </c>
      <c r="L36" s="282" t="str">
        <f>VLOOKUP(L35,'DADOS-CADASTRAIS'!$C$6:$F$15,3,0)</f>
        <v>2 de ABRIL</v>
      </c>
      <c r="M36" s="282" t="str">
        <f>VLOOKUP(M35,'DADOS-CADASTRAIS'!$C$6:$F$15,3,0)</f>
        <v>01 de JANEIRO</v>
      </c>
      <c r="N36" s="282" t="str">
        <f>VLOOKUP(N35,'DADOS-CADASTRAIS'!$C$6:$F$15,3,0)</f>
        <v>01 de JANEIRO</v>
      </c>
      <c r="O36" s="261"/>
      <c r="P36" s="261"/>
      <c r="Q36" s="261"/>
      <c r="R36" s="261"/>
      <c r="S36" s="264"/>
      <c r="T36" s="264"/>
      <c r="U36" s="264"/>
      <c r="V36" s="264"/>
      <c r="W36" s="264"/>
      <c r="X36" s="264"/>
      <c r="Y36" s="264"/>
      <c r="Z36" s="264"/>
    </row>
    <row r="37" spans="1:26" ht="18">
      <c r="A37" s="261"/>
      <c r="B37" s="281" t="s">
        <v>204</v>
      </c>
      <c r="C37" s="289">
        <f>VLOOKUP(C14,CAMPUS.CONTRATANTE!$D$10:$HD$21,7,0)</f>
        <v>1001</v>
      </c>
      <c r="D37" s="289">
        <f>VLOOKUP(C14,CAMPUS.CONTRATANTE!$D$10:$HD$21,24,0)</f>
        <v>1717.39</v>
      </c>
      <c r="E37" s="289">
        <f>VLOOKUP(C14,CAMPUS.CONTRATANTE!$D$10:$HD$21,41,0)</f>
        <v>1741.45</v>
      </c>
      <c r="F37" s="289">
        <f>VLOOKUP(C14,CAMPUS.CONTRATANTE!$D$10:$HD$21,58,0)</f>
        <v>4598.72</v>
      </c>
      <c r="G37" s="289">
        <f>VLOOKUP(C14,CAMPUS.CONTRATANTE!$D$10:$HD$21,75,0)</f>
        <v>4598.72</v>
      </c>
      <c r="H37" s="289">
        <f>VLOOKUP(C14,CAMPUS.CONTRATANTE!$D$10:$HD$21,92,0)</f>
        <v>1396.01</v>
      </c>
      <c r="I37" s="289">
        <f>VLOOKUP(C14,CAMPUS.CONTRATANTE!$D$10:$HD$21,109,0)</f>
        <v>1396.01</v>
      </c>
      <c r="J37" s="289">
        <f>VLOOKUP(C14,CAMPUS.CONTRATANTE!$D$10:$HD$21,126,0)</f>
        <v>4612.24</v>
      </c>
      <c r="K37" s="289">
        <f>VLOOKUP(C14,CAMPUS.CONTRATANTE!$D$10:$HD$21,143,0)</f>
        <v>4612.24</v>
      </c>
      <c r="L37" s="289">
        <f>VLOOKUP(C14,CAMPUS.CONTRATANTE!$D$10:$HD$21,160,0)</f>
        <v>1741.45</v>
      </c>
      <c r="M37" s="289">
        <f>VLOOKUP(C14,CAMPUS.CONTRATANTE!$D$10:$HD$21,177,0)</f>
        <v>0</v>
      </c>
      <c r="N37" s="289">
        <f>VLOOKUP(C14,CAMPUS.CONTRATANTE!$D$10:$HD$21,194,0)</f>
        <v>0</v>
      </c>
      <c r="O37" s="261"/>
      <c r="P37" s="261"/>
      <c r="Q37" s="261"/>
      <c r="R37" s="261"/>
      <c r="S37" s="264"/>
      <c r="T37" s="264"/>
      <c r="U37" s="264"/>
      <c r="V37" s="264"/>
      <c r="W37" s="264"/>
      <c r="X37" s="264"/>
      <c r="Y37" s="264"/>
      <c r="Z37" s="264"/>
    </row>
    <row r="38" spans="1:26" ht="18">
      <c r="A38" s="261"/>
      <c r="B38" s="281" t="s">
        <v>205</v>
      </c>
      <c r="C38" s="290" t="str">
        <f>VLOOKUP(C14,CAMPUS.CONTRATANTE!$D$10:$HD$21,9,0)</f>
        <v>SEM ADICIONAL DE FUNÇÃO</v>
      </c>
      <c r="D38" s="290" t="str">
        <f>VLOOKUP(C14,CAMPUS.CONTRATANTE!$D$10:$HD$21,26,0)</f>
        <v>SEM ADICIONAL DE FUNÇÃO</v>
      </c>
      <c r="E38" s="290" t="str">
        <f>VLOOKUP(C14,CAMPUS.CONTRATANTE!$D$10:$HD$21,43,0)</f>
        <v>SEM ADICIONAL DE FUNÇÃO</v>
      </c>
      <c r="F38" s="290" t="str">
        <f>VLOOKUP(C14,CAMPUS.CONTRATANTE!$D$10:$HD$21,60,0)</f>
        <v>SEM ADICIONAL DE FUNÇÃO</v>
      </c>
      <c r="G38" s="290" t="str">
        <f>VLOOKUP(C14,CAMPUS.CONTRATANTE!$D$10:$HD$21,77,0)</f>
        <v>SEM ADICIONAL DE FUNÇÃO</v>
      </c>
      <c r="H38" s="290" t="str">
        <f>VLOOKUP(C14,CAMPUS.CONTRATANTE!$D$10:$HD$21,94,0)</f>
        <v>SEM ADICIONAL DE FUNÇÃO</v>
      </c>
      <c r="I38" s="290" t="str">
        <f>VLOOKUP(C14,CAMPUS.CONTRATANTE!$D$10:$HD$21,111,0)</f>
        <v>SEM ADICIONAL DE FUNÇÃO</v>
      </c>
      <c r="J38" s="290" t="str">
        <f>VLOOKUP(C14,CAMPUS.CONTRATANTE!$D$10:$HD$21,128,0)</f>
        <v>SEM ADICIONAL DE FUNÇÃO</v>
      </c>
      <c r="K38" s="290" t="str">
        <f>VLOOKUP(C14,CAMPUS.CONTRATANTE!$D$10:$HD$21,145,0)</f>
        <v>SEM ADICIONAL DE FUNÇÃO</v>
      </c>
      <c r="L38" s="290" t="str">
        <f>VLOOKUP(C14,CAMPUS.CONTRATANTE!$D$10:$HD$21,162,0)</f>
        <v>SEM ADICIONAL DE FUNÇÃO</v>
      </c>
      <c r="M38" s="291" t="str">
        <f>VLOOKUP(C14,CAMPUS.CONTRATANTE!$D$10:$HD$21,179,0)</f>
        <v>MINIMO NACIONAL</v>
      </c>
      <c r="N38" s="291" t="str">
        <f>VLOOKUP(C14,CAMPUS.CONTRATANTE!$D$10:$HD$21,196,0)</f>
        <v>MINIMO NACIONAL</v>
      </c>
      <c r="O38" s="261"/>
      <c r="P38" s="261"/>
      <c r="Q38" s="261"/>
      <c r="R38" s="261"/>
      <c r="S38" s="279"/>
      <c r="T38" s="279"/>
      <c r="U38" s="279"/>
      <c r="V38" s="279"/>
      <c r="W38" s="279"/>
      <c r="X38" s="279"/>
      <c r="Y38" s="279"/>
      <c r="Z38" s="279"/>
    </row>
    <row r="39" spans="1:26" ht="18">
      <c r="A39" s="261"/>
      <c r="B39" s="281" t="s">
        <v>206</v>
      </c>
      <c r="C39" s="292">
        <f>IF(C38="SEM ADICIONAL DE FUNÇÃO",0,VLOOKUP(C14,CAMPUS.CONTRATANTE!$D$10:$HD$21,8,0))</f>
        <v>0</v>
      </c>
      <c r="D39" s="292">
        <f>IF(D38="SEM ADICIONAL DE FUNÇÃO",0,VLOOKUP(C14,CAMPUS.CONTRATANTE!$D$10:$HD$21,25,0))</f>
        <v>0</v>
      </c>
      <c r="E39" s="292">
        <f>IF(E38="SEM ADICIONAL DE FUNÇÃO",0,VLOOKUP(C14,CAMPUS.CONTRATANTE!$D$10:$HD$21,42,0))</f>
        <v>0</v>
      </c>
      <c r="F39" s="292">
        <f t="shared" ref="F39:H39" si="0">IF(F38="SEM ADICIONAL DE FUNÇÃO",0,25%)</f>
        <v>0</v>
      </c>
      <c r="G39" s="292">
        <f t="shared" si="0"/>
        <v>0</v>
      </c>
      <c r="H39" s="292">
        <f t="shared" si="0"/>
        <v>0</v>
      </c>
      <c r="I39" s="292"/>
      <c r="J39" s="289"/>
      <c r="K39" s="289"/>
      <c r="L39" s="289"/>
      <c r="M39" s="289"/>
      <c r="N39" s="289"/>
      <c r="O39" s="261"/>
      <c r="P39" s="261"/>
      <c r="Q39" s="261"/>
      <c r="R39" s="261"/>
      <c r="S39" s="279"/>
      <c r="T39" s="279"/>
      <c r="U39" s="279"/>
      <c r="V39" s="279"/>
      <c r="W39" s="279"/>
      <c r="X39" s="279"/>
      <c r="Y39" s="279"/>
      <c r="Z39" s="279"/>
    </row>
    <row r="40" spans="1:26" ht="15.75">
      <c r="A40" s="261"/>
      <c r="B40" s="281" t="s">
        <v>207</v>
      </c>
      <c r="C40" s="290" t="str">
        <f>VLOOKUP(C14,CAMPUS.CONTRATANTE!$D$10:$HD$21,12,0)</f>
        <v>INSALUB S/MINIMO</v>
      </c>
      <c r="D40" s="290" t="str">
        <f>VLOOKUP(C14,CAMPUS.CONTRATANTE!$D$10:$HD$21,29,0)</f>
        <v>SEM ADICIONAL DE RISCO</v>
      </c>
      <c r="E40" s="290" t="str">
        <f>VLOOKUP(C14,CAMPUS.CONTRATANTE!$D$10:$HD$21,46,0)</f>
        <v>INSALUB S/MINIMO</v>
      </c>
      <c r="F40" s="290" t="str">
        <f>VLOOKUP(C14,CAMPUS.CONTRATANTE!$D$10:$HD$21,63,0)</f>
        <v>SEM ADICIONAL DE RISCO</v>
      </c>
      <c r="G40" s="290" t="str">
        <f>VLOOKUP(C14,CAMPUS.CONTRATANTE!$D$10:$HD$21,80,0)</f>
        <v>SEM ADICIONAL DE RISCO</v>
      </c>
      <c r="H40" s="290" t="str">
        <f>VLOOKUP(C14,CAMPUS.CONTRATANTE!$D$10:$HD$21,97,0)</f>
        <v>SEM ADICIONAL DE RISCO</v>
      </c>
      <c r="I40" s="290" t="str">
        <f>VLOOKUP(C14,CAMPUS.CONTRATANTE!$D$10:$HD$21,114,0)</f>
        <v>SEM ADICIONAL DE RISCO</v>
      </c>
      <c r="J40" s="290" t="str">
        <f>VLOOKUP(C14,CAMPUS.CONTRATANTE!$D$10:$HD$21,131,0)</f>
        <v>SEM ADICIONAL DE RISCO</v>
      </c>
      <c r="K40" s="290" t="str">
        <f>VLOOKUP(C14,CAMPUS.CONTRATANTE!$D$10:$HD$21,148,0)</f>
        <v>SEM ADICIONAL DE RISCO</v>
      </c>
      <c r="L40" s="290" t="str">
        <f>VLOOKUP(C14,CAMPUS.CONTRATANTE!$D$10:$HD$21,165,0)</f>
        <v>INSALUB S/MINIMO</v>
      </c>
      <c r="M40" s="290" t="str">
        <f>VLOOKUP(C14,CAMPUS.CONTRATANTE!$D$10:$HD$21,182,0)</f>
        <v>INSALUB S/MINIMO</v>
      </c>
      <c r="N40" s="290" t="str">
        <f>VLOOKUP(C14,CAMPUS.CONTRATANTE!$D$10:$HD$21,199,0)</f>
        <v>INSALUB S/MINIMO</v>
      </c>
      <c r="O40" s="261"/>
      <c r="P40" s="261"/>
      <c r="Q40" s="261"/>
      <c r="R40" s="261"/>
      <c r="S40" s="279"/>
      <c r="T40" s="279"/>
      <c r="U40" s="279"/>
      <c r="V40" s="279"/>
      <c r="W40" s="279"/>
      <c r="X40" s="279"/>
      <c r="Y40" s="279"/>
      <c r="Z40" s="279"/>
    </row>
    <row r="41" spans="1:26" ht="18">
      <c r="A41" s="261"/>
      <c r="B41" s="281" t="s">
        <v>208</v>
      </c>
      <c r="C41" s="292">
        <f>IFERROR(IF(C40="INSALUB S/MINIMO",VLOOKUP(C14,CAMPUS.CONTRATANTE!$D$10:$HD$21,11,0),IF(C40="INSALUB S/NORMATIVO",VLOOKUP(C14,CAMPUS.CONTRATANTE!$D$10:$HD$21,11,0),IF(C35="PERICULOSIDADE",0*0,0))),0)</f>
        <v>0.2</v>
      </c>
      <c r="D41" s="292">
        <f>IFERROR(IF(D40="INSALUB S/MINIMO",VLOOKUP(C14,CAMPUS.CONTRATANTE!$D$10:$HD$21,28,0),IF(D40="INSALUB S/NORMATIVO",VLOOKUP(C14,CAMPUS.CONTRATANTE!$D$10:$HD$21,28,0),IF(D35="PERICULOSIDADE",0*0,0))),0)</f>
        <v>0</v>
      </c>
      <c r="E41" s="292">
        <f>IFERROR(IF(E40="INSALUB S/MINIMO",VLOOKUP(C14,CAMPUS.CONTRATANTE!$D$10:$HD$21,45,0),IF(E40="INSALUB S/NORMATIVO",VLOOKUP(C14,CAMPUS.CONTRATANTE!$D$10:$HD$21,45,0),IF(E35="PERICULOSIDADE",0*0,0))),0)</f>
        <v>0.2</v>
      </c>
      <c r="F41" s="292">
        <f>IFERROR(IF(F40="INSALUB S/MINIMO",VLOOKUP(C14,CAMPUS.CONTRATANTE!$D$10:$HD$21,62,0),IF(F40="INSALUB S/NORMATIVO",VLOOKUP(C14,CAMPUS.CONTRATANTE!$D$10:$HD$21,62,0),IF(F35="PERICULOSIDADE",0*0,0))),0)</f>
        <v>0</v>
      </c>
      <c r="G41" s="292">
        <f>IFERROR(IF(G40="INSALUB S/MINIMO",VLOOKUP(C14,CAMPUS.CONTRATANTE!$D$10:$HD$21,79,0),IF(G40="INSALUB S/NORMATIVO",VLOOKUP(C14,CAMPUS.CONTRATANTE!$D$10:$HD$21,79,0),IF(G35="PERICULOSIDADE",0*0,0))),0)</f>
        <v>0</v>
      </c>
      <c r="H41" s="292">
        <f>IFERROR(IF(H40="INSALUB S/MINIMO",VLOOKUP(C14,CAMPUS.CONTRATANTE!$D$10:$HD$21,96,0),IF(H40="INSALUB S/NORMATIVO",VLOOKUP(C14,CAMPUS.CONTRATANTE!$D$10:$HD$21,96,0),IF(H35="PERICULOSIDADE",0*0,0))),0)</f>
        <v>0</v>
      </c>
      <c r="I41" s="292">
        <f>IFERROR(IF(I40="INSALUB S/MINIMO",VLOOKUP(C14,CAMPUS.CONTRATANTE!$D$10:$HD$21,113,0),IF(I40="INSALUB S/NORMATIVO",VLOOKUP(C14,CAMPUS.CONTRATANTE!$D$10:$HD$21,113,0),IF(I35="PERICULOSIDADE",0*0,0))),0)</f>
        <v>0</v>
      </c>
      <c r="J41" s="292">
        <f>IFERROR(IF(J40="INSALUB S/MINIMO",VLOOKUP(C14,CAMPUS.CONTRATANTE!$D$10:$HD$21,130,0),IF(J40="INSALUB S/NORMATIVO",VLOOKUP(C14,CAMPUS.CONTRATANTE!$D$10:$HD$21,130,0),IF(J35="PERICULOSIDADE",0*0,0))),0)</f>
        <v>0</v>
      </c>
      <c r="K41" s="292">
        <f>IFERROR(IF(K40="INSALUB S/MINIMO",VLOOKUP(C14,CAMPUS.CONTRATANTE!$D$10:$HD$21,147,0),IF(K40="INSALUB S/NORMATIVO",VLOOKUP(C14,CAMPUS.CONTRATANTE!$D$10:$HD$21,147,0),IF(K35="PERICULOSIDADE",0*0,0))),0)</f>
        <v>0</v>
      </c>
      <c r="L41" s="292">
        <f>IFERROR(IF(L40="INSALUB S/MINIMO",VLOOKUP(C14,CAMPUS.CONTRATANTE!$D$10:$HD$21,164,0),IF(L40="INSALUB S/NORMATIVO",VLOOKUP(C14,CAMPUS.CONTRATANTE!$D$10:$HD$21,164,0),IF(L35="PERICULOSIDADE",0*0,0))),0)</f>
        <v>0.2</v>
      </c>
      <c r="M41" s="292">
        <f>IFERROR(IF(M40="INSALUB S/MINIMO",VLOOKUP(C14,CAMPUS.CONTRATANTE!$D$10:$HD$21,181,0),IF(M40="INSALUB S/NORMATIVO",VLOOKUP(C14,CAMPUS.CONTRATANTE!$D$10:$HD$21,181,0),IF(M35="PERICULOSIDADE",0*0,0))),0)</f>
        <v>0.2</v>
      </c>
      <c r="N41" s="292">
        <f>IFERROR(IF(N40="INSALUB S/MINIMO",VLOOKUP(C14,CAMPUS.CONTRATANTE!$D$10:$HD$21,198,0),IF(N40="INSALUB S/NORMATIVO",VLOOKUP(C14,CAMPUS.CONTRATANTE!$D$10:$HD$21,198,0),IF(N35="PERICULOSIDADE",0*0,0))),0)</f>
        <v>0.2</v>
      </c>
      <c r="O41" s="261"/>
      <c r="P41" s="261"/>
      <c r="Q41" s="261"/>
      <c r="R41" s="261"/>
      <c r="S41" s="279"/>
      <c r="T41" s="279"/>
      <c r="U41" s="279"/>
      <c r="V41" s="279"/>
      <c r="W41" s="279"/>
      <c r="X41" s="279"/>
      <c r="Y41" s="279"/>
      <c r="Z41" s="279"/>
    </row>
    <row r="42" spans="1:26" ht="36">
      <c r="A42" s="293"/>
      <c r="B42" s="294" t="s">
        <v>209</v>
      </c>
      <c r="C42" s="295">
        <v>1212</v>
      </c>
      <c r="D42" s="289">
        <f t="shared" ref="D42:N42" si="1">C42</f>
        <v>1212</v>
      </c>
      <c r="E42" s="289">
        <f t="shared" si="1"/>
        <v>1212</v>
      </c>
      <c r="F42" s="289">
        <f t="shared" si="1"/>
        <v>1212</v>
      </c>
      <c r="G42" s="289">
        <f t="shared" si="1"/>
        <v>1212</v>
      </c>
      <c r="H42" s="289">
        <f t="shared" si="1"/>
        <v>1212</v>
      </c>
      <c r="I42" s="289">
        <f t="shared" si="1"/>
        <v>1212</v>
      </c>
      <c r="J42" s="289">
        <f t="shared" si="1"/>
        <v>1212</v>
      </c>
      <c r="K42" s="289">
        <f t="shared" si="1"/>
        <v>1212</v>
      </c>
      <c r="L42" s="289">
        <f t="shared" si="1"/>
        <v>1212</v>
      </c>
      <c r="M42" s="289">
        <f t="shared" si="1"/>
        <v>1212</v>
      </c>
      <c r="N42" s="289">
        <f t="shared" si="1"/>
        <v>1212</v>
      </c>
      <c r="O42" s="293"/>
      <c r="P42" s="293"/>
      <c r="Q42" s="293"/>
      <c r="R42" s="293"/>
      <c r="S42" s="296"/>
      <c r="T42" s="296"/>
      <c r="U42" s="296"/>
      <c r="V42" s="296"/>
      <c r="W42" s="296"/>
      <c r="X42" s="296"/>
      <c r="Y42" s="296"/>
      <c r="Z42" s="296"/>
    </row>
    <row r="43" spans="1:26" ht="18">
      <c r="A43" s="261"/>
      <c r="B43" s="281" t="s">
        <v>210</v>
      </c>
      <c r="C43" s="297">
        <f>IF(VLOOKUP(C14,CAMPUS.CONTRATANTE!$D$10:$HB$21,18,0)="S",20%,0)</f>
        <v>0</v>
      </c>
      <c r="D43" s="298">
        <f>IF(VLOOKUP(C14,CAMPUS.CONTRATANTE!$D$10:$HB$21,18,0)="S",20%,0)</f>
        <v>0</v>
      </c>
      <c r="E43" s="298">
        <f>IF(VLOOKUP(C14,CAMPUS.CONTRATANTE!$D$10:$HB$21,18,0)="S",20%,0)</f>
        <v>0</v>
      </c>
      <c r="F43" s="298"/>
      <c r="G43" s="298"/>
      <c r="H43" s="298"/>
      <c r="I43" s="298"/>
      <c r="J43" s="298"/>
      <c r="K43" s="298"/>
      <c r="L43" s="298"/>
      <c r="M43" s="298"/>
      <c r="N43" s="298"/>
      <c r="O43" s="261"/>
      <c r="P43" s="261"/>
      <c r="Q43" s="261"/>
      <c r="R43" s="261"/>
      <c r="S43" s="287"/>
      <c r="T43" s="287"/>
      <c r="U43" s="287"/>
      <c r="V43" s="287"/>
      <c r="W43" s="287"/>
      <c r="X43" s="287"/>
      <c r="Y43" s="287"/>
      <c r="Z43" s="287"/>
    </row>
    <row r="44" spans="1:26" ht="18">
      <c r="A44" s="261"/>
      <c r="B44" s="281" t="s">
        <v>211</v>
      </c>
      <c r="C44" s="299">
        <f>IF(C40="PERICULOSIDADE",30%,0)</f>
        <v>0</v>
      </c>
      <c r="D44" s="299">
        <f>IF(C40="PERICULOSIDADE",30%,0)</f>
        <v>0</v>
      </c>
      <c r="E44" s="299">
        <f>IF(C40="PERICULOSIDADE",30%,0)</f>
        <v>0</v>
      </c>
      <c r="F44" s="298"/>
      <c r="G44" s="298"/>
      <c r="H44" s="298"/>
      <c r="I44" s="298"/>
      <c r="J44" s="298"/>
      <c r="K44" s="298"/>
      <c r="L44" s="298"/>
      <c r="M44" s="298"/>
      <c r="N44" s="298"/>
      <c r="O44" s="261"/>
      <c r="P44" s="261"/>
      <c r="Q44" s="261"/>
      <c r="R44" s="261"/>
      <c r="S44" s="287"/>
      <c r="T44" s="287"/>
      <c r="U44" s="287"/>
      <c r="V44" s="287"/>
      <c r="W44" s="287"/>
      <c r="X44" s="287"/>
      <c r="Y44" s="287"/>
      <c r="Z44" s="287"/>
    </row>
    <row r="45" spans="1:26">
      <c r="A45" s="261"/>
      <c r="B45" s="279"/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61"/>
      <c r="P45" s="261"/>
      <c r="Q45" s="261"/>
      <c r="R45" s="261"/>
      <c r="S45" s="279"/>
      <c r="T45" s="279"/>
      <c r="U45" s="279"/>
      <c r="V45" s="279"/>
      <c r="W45" s="279"/>
      <c r="X45" s="279"/>
      <c r="Y45" s="279"/>
      <c r="Z45" s="279"/>
    </row>
    <row r="46" spans="1:26">
      <c r="A46" s="261"/>
      <c r="B46" s="281"/>
      <c r="C46" s="300"/>
      <c r="D46" s="300"/>
      <c r="E46" s="301"/>
      <c r="F46" s="301"/>
      <c r="G46" s="301"/>
      <c r="H46" s="301"/>
      <c r="I46" s="301"/>
      <c r="J46" s="301"/>
      <c r="K46" s="301"/>
      <c r="L46" s="301"/>
      <c r="M46" s="301"/>
      <c r="N46" s="301"/>
      <c r="O46" s="261"/>
      <c r="P46" s="261"/>
      <c r="Q46" s="261"/>
      <c r="R46" s="261"/>
      <c r="S46" s="264"/>
      <c r="T46" s="264"/>
      <c r="U46" s="264"/>
      <c r="V46" s="264"/>
      <c r="W46" s="264"/>
      <c r="X46" s="264"/>
      <c r="Y46" s="264"/>
      <c r="Z46" s="264"/>
    </row>
    <row r="47" spans="1:26">
      <c r="A47" s="261"/>
      <c r="B47" s="777" t="s">
        <v>212</v>
      </c>
      <c r="C47" s="689"/>
      <c r="D47" s="689"/>
      <c r="E47" s="283"/>
      <c r="F47" s="283"/>
      <c r="G47" s="283"/>
      <c r="H47" s="283"/>
      <c r="I47" s="283"/>
      <c r="J47" s="283"/>
      <c r="K47" s="283"/>
      <c r="L47" s="283"/>
      <c r="M47" s="283"/>
      <c r="N47" s="283"/>
      <c r="O47" s="261"/>
      <c r="P47" s="261"/>
      <c r="Q47" s="261"/>
      <c r="R47" s="261"/>
      <c r="S47" s="264"/>
      <c r="T47" s="264"/>
      <c r="U47" s="264"/>
      <c r="V47" s="264"/>
      <c r="W47" s="264"/>
      <c r="X47" s="264"/>
      <c r="Y47" s="264"/>
      <c r="Z47" s="264"/>
    </row>
    <row r="48" spans="1:26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4"/>
      <c r="T48" s="264"/>
      <c r="U48" s="264"/>
      <c r="V48" s="264"/>
      <c r="W48" s="264"/>
      <c r="X48" s="264"/>
      <c r="Y48" s="264"/>
      <c r="Z48" s="264"/>
    </row>
    <row r="49" spans="1:26">
      <c r="A49" s="261"/>
      <c r="B49" s="261"/>
      <c r="C49" s="302" t="str">
        <f t="shared" ref="C49:N49" si="2">C33</f>
        <v>AUX.ENFER_CBO.3222-30_40hs</v>
      </c>
      <c r="D49" s="302" t="str">
        <f t="shared" si="2"/>
        <v>AUX.LICIT_CBO.4110-05_40.hs</v>
      </c>
      <c r="E49" s="302" t="str">
        <f t="shared" si="2"/>
        <v>AUX.S.BUC_CBO.3224-15_40hs</v>
      </c>
      <c r="F49" s="302" t="str">
        <f t="shared" si="2"/>
        <v>INT.LIBRA_CBO.2614-25_20.hs</v>
      </c>
      <c r="G49" s="302" t="str">
        <f t="shared" si="2"/>
        <v>INT.LIBRA_CBO.2614-25_40.hs</v>
      </c>
      <c r="H49" s="302" t="str">
        <f t="shared" si="2"/>
        <v>MONITOR_CBO.3341-10_20hs</v>
      </c>
      <c r="I49" s="302" t="str">
        <f t="shared" si="2"/>
        <v>MONITOR_CBO.3341-10_40hs</v>
      </c>
      <c r="J49" s="302" t="str">
        <f t="shared" si="2"/>
        <v>PSICOPED_CBO.2394-25_20hs</v>
      </c>
      <c r="K49" s="302" t="str">
        <f t="shared" si="2"/>
        <v>PSICOPED_CBO.2394-25_40hs</v>
      </c>
      <c r="L49" s="302" t="str">
        <f t="shared" si="2"/>
        <v>AUX.S.BUC_CBO.3224-15_20hs</v>
      </c>
      <c r="M49" s="302" t="str">
        <f t="shared" si="2"/>
        <v>A NÃO TEM MAIS POSTOS-88</v>
      </c>
      <c r="N49" s="302" t="str">
        <f t="shared" si="2"/>
        <v>A NÃO TEM MAIS POSTOS-99</v>
      </c>
      <c r="O49" s="261"/>
      <c r="P49" s="261"/>
      <c r="Q49" s="261"/>
      <c r="R49" s="261"/>
      <c r="S49" s="264"/>
      <c r="T49" s="264"/>
      <c r="U49" s="264"/>
      <c r="V49" s="264"/>
      <c r="W49" s="264"/>
      <c r="X49" s="264"/>
      <c r="Y49" s="264"/>
      <c r="Z49" s="264"/>
    </row>
    <row r="50" spans="1:26">
      <c r="A50" s="261"/>
      <c r="B50" s="303" t="s">
        <v>213</v>
      </c>
      <c r="C50" s="304">
        <v>8</v>
      </c>
      <c r="D50" s="304">
        <v>8</v>
      </c>
      <c r="E50" s="304">
        <v>8</v>
      </c>
      <c r="F50" s="304">
        <v>4</v>
      </c>
      <c r="G50" s="304">
        <v>8</v>
      </c>
      <c r="H50" s="304">
        <v>4</v>
      </c>
      <c r="I50" s="304">
        <v>8</v>
      </c>
      <c r="J50" s="304">
        <v>4</v>
      </c>
      <c r="K50" s="304">
        <v>8</v>
      </c>
      <c r="L50" s="304">
        <v>8</v>
      </c>
      <c r="M50" s="304">
        <v>8</v>
      </c>
      <c r="N50" s="304">
        <v>8</v>
      </c>
      <c r="O50" s="261"/>
      <c r="P50" s="261"/>
      <c r="Q50" s="261"/>
      <c r="R50" s="261"/>
      <c r="S50" s="264"/>
      <c r="T50" s="264"/>
      <c r="U50" s="264"/>
      <c r="V50" s="264"/>
      <c r="W50" s="264"/>
      <c r="X50" s="264"/>
      <c r="Y50" s="264"/>
      <c r="Z50" s="264"/>
    </row>
    <row r="51" spans="1:26">
      <c r="A51" s="261"/>
      <c r="B51" s="303" t="s">
        <v>214</v>
      </c>
      <c r="C51" s="305">
        <v>40</v>
      </c>
      <c r="D51" s="305">
        <v>40</v>
      </c>
      <c r="E51" s="305">
        <v>40</v>
      </c>
      <c r="F51" s="305">
        <v>20</v>
      </c>
      <c r="G51" s="305">
        <v>40</v>
      </c>
      <c r="H51" s="305">
        <v>20</v>
      </c>
      <c r="I51" s="305">
        <v>40</v>
      </c>
      <c r="J51" s="305">
        <v>20</v>
      </c>
      <c r="K51" s="305">
        <v>40</v>
      </c>
      <c r="L51" s="305">
        <v>40</v>
      </c>
      <c r="M51" s="305">
        <v>40</v>
      </c>
      <c r="N51" s="305">
        <v>40</v>
      </c>
      <c r="O51" s="261"/>
      <c r="P51" s="261"/>
      <c r="Q51" s="261"/>
      <c r="R51" s="261"/>
      <c r="S51" s="264"/>
      <c r="T51" s="264"/>
      <c r="U51" s="264"/>
      <c r="V51" s="264"/>
      <c r="W51" s="264"/>
      <c r="X51" s="264"/>
      <c r="Y51" s="264"/>
      <c r="Z51" s="264"/>
    </row>
    <row r="52" spans="1:26" ht="46.5">
      <c r="A52" s="306"/>
      <c r="B52" s="307" t="s">
        <v>215</v>
      </c>
      <c r="C52" s="308">
        <v>200</v>
      </c>
      <c r="D52" s="308">
        <v>200</v>
      </c>
      <c r="E52" s="308">
        <v>200</v>
      </c>
      <c r="F52" s="308">
        <v>100</v>
      </c>
      <c r="G52" s="308">
        <v>200</v>
      </c>
      <c r="H52" s="308">
        <v>100</v>
      </c>
      <c r="I52" s="308">
        <v>200</v>
      </c>
      <c r="J52" s="308">
        <v>100</v>
      </c>
      <c r="K52" s="308">
        <v>200</v>
      </c>
      <c r="L52" s="308">
        <v>100</v>
      </c>
      <c r="M52" s="308">
        <v>0</v>
      </c>
      <c r="N52" s="308">
        <v>0</v>
      </c>
      <c r="O52" s="306"/>
      <c r="P52" s="306"/>
      <c r="Q52" s="306"/>
      <c r="R52" s="306"/>
      <c r="S52" s="309"/>
      <c r="T52" s="309"/>
      <c r="U52" s="309"/>
      <c r="V52" s="309"/>
      <c r="W52" s="309"/>
      <c r="X52" s="309"/>
      <c r="Y52" s="309"/>
      <c r="Z52" s="309"/>
    </row>
    <row r="53" spans="1:26" ht="15.75">
      <c r="A53" s="261"/>
      <c r="B53" s="281"/>
      <c r="C53" s="310"/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261"/>
      <c r="P53" s="261"/>
      <c r="Q53" s="261"/>
      <c r="R53" s="261"/>
      <c r="S53" s="264"/>
      <c r="T53" s="264"/>
      <c r="U53" s="264"/>
      <c r="V53" s="264"/>
      <c r="W53" s="264"/>
      <c r="X53" s="264"/>
      <c r="Y53" s="264"/>
      <c r="Z53" s="264"/>
    </row>
    <row r="54" spans="1:26">
      <c r="A54" s="261"/>
      <c r="B54" s="777" t="s">
        <v>216</v>
      </c>
      <c r="C54" s="689"/>
      <c r="D54" s="689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61"/>
      <c r="P54" s="261"/>
      <c r="Q54" s="261"/>
      <c r="R54" s="261"/>
      <c r="S54" s="264"/>
      <c r="T54" s="264"/>
      <c r="U54" s="264"/>
      <c r="V54" s="264"/>
      <c r="W54" s="264"/>
      <c r="X54" s="264"/>
      <c r="Y54" s="264"/>
      <c r="Z54" s="264"/>
    </row>
    <row r="55" spans="1:26">
      <c r="A55" s="261"/>
      <c r="B55" s="311"/>
      <c r="C55" s="312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261"/>
      <c r="P55" s="261"/>
      <c r="Q55" s="261"/>
      <c r="R55" s="261"/>
      <c r="S55" s="264"/>
      <c r="T55" s="264"/>
      <c r="U55" s="264"/>
      <c r="V55" s="264"/>
      <c r="W55" s="264"/>
      <c r="X55" s="264"/>
      <c r="Y55" s="264"/>
      <c r="Z55" s="264"/>
    </row>
    <row r="56" spans="1:26">
      <c r="A56" s="261"/>
      <c r="B56" s="261"/>
      <c r="C56" s="302" t="str">
        <f t="shared" ref="C56:N56" si="3">C49</f>
        <v>AUX.ENFER_CBO.3222-30_40hs</v>
      </c>
      <c r="D56" s="302" t="str">
        <f t="shared" si="3"/>
        <v>AUX.LICIT_CBO.4110-05_40.hs</v>
      </c>
      <c r="E56" s="302" t="str">
        <f t="shared" si="3"/>
        <v>AUX.S.BUC_CBO.3224-15_40hs</v>
      </c>
      <c r="F56" s="302" t="str">
        <f t="shared" si="3"/>
        <v>INT.LIBRA_CBO.2614-25_20.hs</v>
      </c>
      <c r="G56" s="302" t="str">
        <f t="shared" si="3"/>
        <v>INT.LIBRA_CBO.2614-25_40.hs</v>
      </c>
      <c r="H56" s="302" t="str">
        <f t="shared" si="3"/>
        <v>MONITOR_CBO.3341-10_20hs</v>
      </c>
      <c r="I56" s="302" t="str">
        <f t="shared" si="3"/>
        <v>MONITOR_CBO.3341-10_40hs</v>
      </c>
      <c r="J56" s="302" t="str">
        <f t="shared" si="3"/>
        <v>PSICOPED_CBO.2394-25_20hs</v>
      </c>
      <c r="K56" s="302" t="str">
        <f t="shared" si="3"/>
        <v>PSICOPED_CBO.2394-25_40hs</v>
      </c>
      <c r="L56" s="302" t="str">
        <f t="shared" si="3"/>
        <v>AUX.S.BUC_CBO.3224-15_20hs</v>
      </c>
      <c r="M56" s="302" t="str">
        <f t="shared" si="3"/>
        <v>A NÃO TEM MAIS POSTOS-88</v>
      </c>
      <c r="N56" s="302" t="str">
        <f t="shared" si="3"/>
        <v>A NÃO TEM MAIS POSTOS-99</v>
      </c>
      <c r="O56" s="261"/>
      <c r="P56" s="261"/>
      <c r="Q56" s="261"/>
      <c r="R56" s="261"/>
      <c r="S56" s="264"/>
      <c r="T56" s="264"/>
      <c r="U56" s="264"/>
      <c r="V56" s="264"/>
      <c r="W56" s="264"/>
      <c r="X56" s="264"/>
      <c r="Y56" s="264"/>
      <c r="Z56" s="264"/>
    </row>
    <row r="57" spans="1:26" ht="15.75">
      <c r="A57" s="261"/>
      <c r="B57" s="303" t="s">
        <v>217</v>
      </c>
      <c r="C57" s="313">
        <v>0.03</v>
      </c>
      <c r="D57" s="314">
        <f t="shared" ref="D57:N57" si="4">C57</f>
        <v>0.03</v>
      </c>
      <c r="E57" s="314">
        <f t="shared" si="4"/>
        <v>0.03</v>
      </c>
      <c r="F57" s="314">
        <f t="shared" si="4"/>
        <v>0.03</v>
      </c>
      <c r="G57" s="314">
        <f t="shared" si="4"/>
        <v>0.03</v>
      </c>
      <c r="H57" s="314">
        <f t="shared" si="4"/>
        <v>0.03</v>
      </c>
      <c r="I57" s="314">
        <f t="shared" si="4"/>
        <v>0.03</v>
      </c>
      <c r="J57" s="314">
        <f t="shared" si="4"/>
        <v>0.03</v>
      </c>
      <c r="K57" s="314">
        <f t="shared" si="4"/>
        <v>0.03</v>
      </c>
      <c r="L57" s="314">
        <f t="shared" si="4"/>
        <v>0.03</v>
      </c>
      <c r="M57" s="314">
        <f t="shared" si="4"/>
        <v>0.03</v>
      </c>
      <c r="N57" s="314">
        <f t="shared" si="4"/>
        <v>0.03</v>
      </c>
      <c r="O57" s="261"/>
      <c r="P57" s="261"/>
      <c r="Q57" s="261"/>
      <c r="R57" s="261"/>
      <c r="S57" s="264"/>
      <c r="T57" s="264"/>
      <c r="U57" s="264"/>
      <c r="V57" s="264"/>
      <c r="W57" s="264"/>
      <c r="X57" s="264"/>
      <c r="Y57" s="264"/>
      <c r="Z57" s="264"/>
    </row>
    <row r="58" spans="1:26" ht="15.75">
      <c r="A58" s="261"/>
      <c r="B58" s="303" t="s">
        <v>218</v>
      </c>
      <c r="C58" s="315">
        <v>1</v>
      </c>
      <c r="D58" s="316">
        <f t="shared" ref="D58:N58" si="5">C58</f>
        <v>1</v>
      </c>
      <c r="E58" s="316">
        <f t="shared" si="5"/>
        <v>1</v>
      </c>
      <c r="F58" s="316">
        <f t="shared" si="5"/>
        <v>1</v>
      </c>
      <c r="G58" s="316">
        <f t="shared" si="5"/>
        <v>1</v>
      </c>
      <c r="H58" s="316">
        <f t="shared" si="5"/>
        <v>1</v>
      </c>
      <c r="I58" s="316">
        <f t="shared" si="5"/>
        <v>1</v>
      </c>
      <c r="J58" s="316">
        <f t="shared" si="5"/>
        <v>1</v>
      </c>
      <c r="K58" s="316">
        <f t="shared" si="5"/>
        <v>1</v>
      </c>
      <c r="L58" s="316">
        <f t="shared" si="5"/>
        <v>1</v>
      </c>
      <c r="M58" s="316">
        <f t="shared" si="5"/>
        <v>1</v>
      </c>
      <c r="N58" s="316">
        <f t="shared" si="5"/>
        <v>1</v>
      </c>
      <c r="O58" s="261"/>
      <c r="P58" s="261"/>
      <c r="Q58" s="261"/>
      <c r="R58" s="261"/>
      <c r="S58" s="264"/>
      <c r="T58" s="264"/>
      <c r="U58" s="264"/>
      <c r="V58" s="264"/>
      <c r="W58" s="264"/>
      <c r="X58" s="264"/>
      <c r="Y58" s="264"/>
      <c r="Z58" s="264"/>
    </row>
    <row r="59" spans="1:26" ht="15.75">
      <c r="A59" s="261"/>
      <c r="B59" s="281"/>
      <c r="C59" s="317"/>
      <c r="D59" s="317"/>
      <c r="E59" s="317"/>
      <c r="F59" s="317"/>
      <c r="G59" s="317"/>
      <c r="H59" s="317"/>
      <c r="I59" s="317"/>
      <c r="J59" s="317"/>
      <c r="K59" s="317"/>
      <c r="L59" s="317"/>
      <c r="M59" s="317"/>
      <c r="N59" s="317"/>
      <c r="O59" s="261"/>
      <c r="P59" s="261"/>
      <c r="Q59" s="261"/>
      <c r="R59" s="261"/>
      <c r="S59" s="264"/>
      <c r="T59" s="264"/>
      <c r="U59" s="264"/>
      <c r="V59" s="264"/>
      <c r="W59" s="264"/>
      <c r="X59" s="264"/>
      <c r="Y59" s="264"/>
      <c r="Z59" s="264"/>
    </row>
    <row r="60" spans="1:26" ht="15.75">
      <c r="A60" s="261"/>
      <c r="B60" s="303" t="s">
        <v>219</v>
      </c>
      <c r="C60" s="318">
        <f>IF(C52&gt;199,VLOOKUP(C35,'DADOS-CADASTRAIS'!C5:O100,4,0)*1,0)</f>
        <v>0</v>
      </c>
      <c r="D60" s="318">
        <f>IF(D52&gt;199,VLOOKUP(D35,'DADOS-CADASTRAIS'!C5:O100,4,0)*1,0)</f>
        <v>20.18</v>
      </c>
      <c r="E60" s="318">
        <f>IF(E52&gt;199,VLOOKUP(E35,'DADOS-CADASTRAIS'!C5:O100,4,0)*1,0)</f>
        <v>0</v>
      </c>
      <c r="F60" s="318">
        <f>IF(F52&gt;199,VLOOKUP(F35,'DADOS-CADASTRAIS'!C5:O100,4,0)*1,0)</f>
        <v>0</v>
      </c>
      <c r="G60" s="318">
        <f>IF(G52&gt;199,VLOOKUP(G35,'DADOS-CADASTRAIS'!C5:O100,4,0)*1,0)</f>
        <v>20.18</v>
      </c>
      <c r="H60" s="318">
        <f>IF(H52&gt;199,VLOOKUP(H35,'DADOS-CADASTRAIS'!C5:O100,4,0)*1,0)</f>
        <v>0</v>
      </c>
      <c r="I60" s="318">
        <f>IF(I52&gt;199,VLOOKUP(I35,'DADOS-CADASTRAIS'!C5:O100,4,0)*1,0)</f>
        <v>20.18</v>
      </c>
      <c r="J60" s="318">
        <f>IF(J52&gt;199,VLOOKUP(J35,'DADOS-CADASTRAIS'!C5:O100,4,0)*1,0)</f>
        <v>0</v>
      </c>
      <c r="K60" s="318">
        <f>IF(K52&gt;199,VLOOKUP(K35,'DADOS-CADASTRAIS'!C5:O100,4,0)*1,0)</f>
        <v>15.53</v>
      </c>
      <c r="L60" s="318">
        <f>IF(L52&gt;199,VLOOKUP(L35,'DADOS-CADASTRAIS'!C5:O100,4,0)*1,0)</f>
        <v>0</v>
      </c>
      <c r="M60" s="318">
        <f>IF(M52&gt;199,VLOOKUP(M35,'DADOS-CADASTRAIS'!C5:O100,4,0)*1,0)</f>
        <v>0</v>
      </c>
      <c r="N60" s="318">
        <f>IF(N52&gt;199,VLOOKUP(N35,'DADOS-CADASTRAIS'!C5:O100,4,0)*1,0)</f>
        <v>0</v>
      </c>
      <c r="O60" s="261"/>
      <c r="P60" s="261"/>
      <c r="Q60" s="261"/>
      <c r="R60" s="261"/>
      <c r="S60" s="264"/>
      <c r="T60" s="264"/>
      <c r="U60" s="264"/>
      <c r="V60" s="264"/>
      <c r="W60" s="264"/>
      <c r="X60" s="264"/>
      <c r="Y60" s="264"/>
      <c r="Z60" s="264"/>
    </row>
    <row r="61" spans="1:26" ht="15.75">
      <c r="A61" s="261"/>
      <c r="B61" s="303" t="s">
        <v>220</v>
      </c>
      <c r="C61" s="314">
        <f>VLOOKUP(C35,'DADOS-CADASTRAIS'!C5:H16,6,0)</f>
        <v>0</v>
      </c>
      <c r="D61" s="314">
        <f>VLOOKUP(D35,'DADOS-CADASTRAIS'!C5:H16,6,0)</f>
        <v>0.19</v>
      </c>
      <c r="E61" s="314">
        <f>VLOOKUP(E35,'DADOS-CADASTRAIS'!C5:H16,6,0)</f>
        <v>0</v>
      </c>
      <c r="F61" s="314">
        <f>VLOOKUP(F35,'DADOS-CADASTRAIS'!C5:H16,6,0)</f>
        <v>0.19</v>
      </c>
      <c r="G61" s="314">
        <f>VLOOKUP(G35,'DADOS-CADASTRAIS'!C5:H16,6,0)</f>
        <v>0.19</v>
      </c>
      <c r="H61" s="314">
        <f>VLOOKUP(H35,'DADOS-CADASTRAIS'!C5:H16,6,0)</f>
        <v>0.19</v>
      </c>
      <c r="I61" s="314">
        <f>VLOOKUP(I35,'DADOS-CADASTRAIS'!C5:H16,6,0)</f>
        <v>0.19</v>
      </c>
      <c r="J61" s="319">
        <f>VLOOKUP(J35,'DADOS-CADASTRAIS'!C5:O100,6,0)</f>
        <v>0.2</v>
      </c>
      <c r="K61" s="319">
        <f>VLOOKUP(K35,'DADOS-CADASTRAIS'!C5:O100,6,0)</f>
        <v>0.2</v>
      </c>
      <c r="L61" s="314">
        <f>VLOOKUP(L35,'DADOS-CADASTRAIS'!C5:H16,6,0)</f>
        <v>0</v>
      </c>
      <c r="M61" s="314">
        <f>VLOOKUP(M35,'DADOS-CADASTRAIS'!C5:H16,6,0)</f>
        <v>0.19</v>
      </c>
      <c r="N61" s="314">
        <f>VLOOKUP(N35,'DADOS-CADASTRAIS'!C5:H16,6,0)</f>
        <v>0.19</v>
      </c>
      <c r="O61" s="261"/>
      <c r="P61" s="261"/>
      <c r="Q61" s="261"/>
      <c r="R61" s="261"/>
      <c r="S61" s="264"/>
      <c r="T61" s="264"/>
      <c r="U61" s="264"/>
      <c r="V61" s="264"/>
      <c r="W61" s="264"/>
      <c r="X61" s="264"/>
      <c r="Y61" s="264"/>
      <c r="Z61" s="264"/>
    </row>
    <row r="62" spans="1:26" ht="15.75">
      <c r="A62" s="261"/>
      <c r="B62" s="303" t="s">
        <v>221</v>
      </c>
      <c r="C62" s="320">
        <f>VLOOKUP(C14,CAMPUS.CONTRATANTE!$D$10:$HD$21,17,0)</f>
        <v>22</v>
      </c>
      <c r="D62" s="320">
        <f>VLOOKUP(C14,CAMPUS.CONTRATANTE!$D$10:$HD$21,34,0)</f>
        <v>22</v>
      </c>
      <c r="E62" s="320">
        <f>VLOOKUP(C14,CAMPUS.CONTRATANTE!$D$10:$HD$21,51,0)</f>
        <v>22</v>
      </c>
      <c r="F62" s="320">
        <f t="shared" ref="F62:N62" si="6">E62</f>
        <v>22</v>
      </c>
      <c r="G62" s="320">
        <f t="shared" si="6"/>
        <v>22</v>
      </c>
      <c r="H62" s="320">
        <f t="shared" si="6"/>
        <v>22</v>
      </c>
      <c r="I62" s="320">
        <f t="shared" si="6"/>
        <v>22</v>
      </c>
      <c r="J62" s="320">
        <f t="shared" si="6"/>
        <v>22</v>
      </c>
      <c r="K62" s="320">
        <f t="shared" si="6"/>
        <v>22</v>
      </c>
      <c r="L62" s="320">
        <f t="shared" si="6"/>
        <v>22</v>
      </c>
      <c r="M62" s="320">
        <f t="shared" si="6"/>
        <v>22</v>
      </c>
      <c r="N62" s="320">
        <f t="shared" si="6"/>
        <v>22</v>
      </c>
      <c r="O62" s="261"/>
      <c r="P62" s="261"/>
      <c r="Q62" s="261"/>
      <c r="R62" s="261"/>
      <c r="S62" s="264"/>
      <c r="T62" s="264"/>
      <c r="U62" s="264"/>
      <c r="V62" s="264"/>
      <c r="W62" s="264"/>
      <c r="X62" s="264"/>
      <c r="Y62" s="264"/>
      <c r="Z62" s="264"/>
    </row>
    <row r="63" spans="1:26" ht="15.75">
      <c r="A63" s="261"/>
      <c r="B63" s="303" t="s">
        <v>222</v>
      </c>
      <c r="C63" s="320">
        <f>IF(C52&lt;199,VLOOKUP(C35,'DADOS-CADASTRAIS'!C5:O100,5,0)*1,0)</f>
        <v>0</v>
      </c>
      <c r="D63" s="318">
        <f>IF(D52&lt;199,VLOOKUP(D35,'DADOS-CADASTRAIS'!C5:O100,5,0)*1,0)</f>
        <v>0</v>
      </c>
      <c r="E63" s="318">
        <f>IF(E52&lt;199,VLOOKUP(E35,'DADOS-CADASTRAIS'!C5:O100,5,0)*1,0)</f>
        <v>0</v>
      </c>
      <c r="F63" s="318">
        <f>IF(F52&lt;199,VLOOKUP(F35,'DADOS-CADASTRAIS'!C5:O100,5,0)*1,0)</f>
        <v>10.09</v>
      </c>
      <c r="G63" s="318">
        <f>IF(G52&lt;199,VLOOKUP(G35,'DADOS-CADASTRAIS'!C5:O100,5,0)*1,0)</f>
        <v>0</v>
      </c>
      <c r="H63" s="318">
        <f>IF(H52&lt;199,VLOOKUP(H35,'DADOS-CADASTRAIS'!C5:O100,5,0)*1,0)</f>
        <v>10.09</v>
      </c>
      <c r="I63" s="318">
        <f>IF(I52&lt;199,VLOOKUP(I35,'DADOS-CADASTRAIS'!C5:O100,5,0)*1,0)</f>
        <v>0</v>
      </c>
      <c r="J63" s="318">
        <f>IF(J52&lt;199,VLOOKUP(J35,'DADOS-CADASTRAIS'!C5:O100,5,0)*1,0)</f>
        <v>0</v>
      </c>
      <c r="K63" s="318">
        <f>IF(K52&lt;199,VLOOKUP(K35,'DADOS-CADASTRAIS'!C5:O100,5,0)*1,0)</f>
        <v>0</v>
      </c>
      <c r="L63" s="318">
        <f>IF(L52&lt;199,VLOOKUP(L35,'DADOS-CADASTRAIS'!C5:O100,5,0)*1,0)</f>
        <v>0</v>
      </c>
      <c r="M63" s="318">
        <f>IF(M52&lt;199,VLOOKUP(M35,'DADOS-CADASTRAIS'!C5:O100,5,0)*1,0)</f>
        <v>10.09</v>
      </c>
      <c r="N63" s="318">
        <f>IF(N52&lt;199,VLOOKUP(N35,'DADOS-CADASTRAIS'!C5:O100,5,0)*1,0)</f>
        <v>10.09</v>
      </c>
      <c r="O63" s="261"/>
      <c r="P63" s="261"/>
      <c r="Q63" s="261"/>
      <c r="R63" s="261"/>
      <c r="S63" s="264"/>
      <c r="T63" s="264"/>
      <c r="U63" s="264"/>
      <c r="V63" s="264"/>
      <c r="W63" s="264"/>
      <c r="X63" s="264"/>
      <c r="Y63" s="264"/>
      <c r="Z63" s="264"/>
    </row>
    <row r="64" spans="1:26" ht="15.75">
      <c r="A64" s="261"/>
      <c r="B64" s="321"/>
      <c r="C64" s="322"/>
      <c r="D64" s="322"/>
      <c r="E64" s="322"/>
      <c r="F64" s="322"/>
      <c r="G64" s="322"/>
      <c r="H64" s="322"/>
      <c r="I64" s="322"/>
      <c r="J64" s="322"/>
      <c r="K64" s="322"/>
      <c r="L64" s="322"/>
      <c r="M64" s="322"/>
      <c r="N64" s="322"/>
      <c r="O64" s="261"/>
      <c r="P64" s="261"/>
      <c r="Q64" s="261"/>
      <c r="R64" s="261"/>
      <c r="S64" s="264"/>
      <c r="T64" s="264"/>
      <c r="U64" s="264"/>
      <c r="V64" s="264"/>
      <c r="W64" s="264"/>
      <c r="X64" s="264"/>
      <c r="Y64" s="264"/>
      <c r="Z64" s="264"/>
    </row>
    <row r="65" spans="1:26" ht="15.75">
      <c r="A65" s="261"/>
      <c r="B65" s="323" t="s">
        <v>223</v>
      </c>
      <c r="C65" s="324">
        <f>ROUND(VLOOKUP($C$14,CAMPUS.CONTRATANTE!$D$10:$HD$21,14,0)*C66,2)</f>
        <v>0</v>
      </c>
      <c r="D65" s="324">
        <f>ROUND(VLOOKUP($C$14,CAMPUS.CONTRATANTE!$D$10:$HD$21,31,0)*C66,2)</f>
        <v>0</v>
      </c>
      <c r="E65" s="324">
        <f>ROUND(VLOOKUP($C$14,CAMPUS.CONTRATANTE!$D$10:$HD$21,48,0)*C66,2)</f>
        <v>0</v>
      </c>
      <c r="F65" s="324">
        <f>ROUND(VLOOKUP($C$14,CAMPUS.CONTRATANTE!$D$10:$HD$21,65,0)*C66,2)</f>
        <v>0</v>
      </c>
      <c r="G65" s="324">
        <f>ROUND(VLOOKUP($C$14,CAMPUS.CONTRATANTE!$D$10:$HD$21,82,0)*C66,2)</f>
        <v>0</v>
      </c>
      <c r="H65" s="324">
        <f>ROUND(VLOOKUP($C$14,CAMPUS.CONTRATANTE!$D$10:$HD$21,99,0)*C66,2)</f>
        <v>0</v>
      </c>
      <c r="I65" s="324">
        <f>ROUND(VLOOKUP($C$14,CAMPUS.CONTRATANTE!$D$10:$HD$21,116,0)*C66,2)</f>
        <v>0</v>
      </c>
      <c r="J65" s="324">
        <f>ROUND(VLOOKUP($C$14,CAMPUS.CONTRATANTE!$D$10:$HD$21,133,0)*C66,2)</f>
        <v>0</v>
      </c>
      <c r="K65" s="324">
        <f>ROUND(VLOOKUP($C$14,CAMPUS.CONTRATANTE!$D$10:$HD$21,150,0)*C66,2)</f>
        <v>0</v>
      </c>
      <c r="L65" s="324">
        <f>ROUND(VLOOKUP($C$14,CAMPUS.CONTRATANTE!$D$10:$HD$21,167,0)*C66,2)</f>
        <v>0</v>
      </c>
      <c r="M65" s="324">
        <f>ROUND(VLOOKUP($C$14,CAMPUS.CONTRATANTE!$D$10:$HD$21,184,0)*C66,2)</f>
        <v>0</v>
      </c>
      <c r="N65" s="324">
        <f>ROUND(VLOOKUP($C$14,CAMPUS.CONTRATANTE!$D$10:$HD$21,202,0)*C66,2)</f>
        <v>0</v>
      </c>
      <c r="O65" s="261"/>
      <c r="P65" s="261"/>
      <c r="Q65" s="261"/>
      <c r="R65" s="261"/>
      <c r="S65" s="264"/>
      <c r="T65" s="264"/>
      <c r="U65" s="264"/>
      <c r="V65" s="264"/>
      <c r="W65" s="264"/>
      <c r="X65" s="264"/>
      <c r="Y65" s="264"/>
      <c r="Z65" s="264"/>
    </row>
    <row r="66" spans="1:26" ht="15.75">
      <c r="A66" s="261"/>
      <c r="B66" s="303" t="s">
        <v>224</v>
      </c>
      <c r="C66" s="325">
        <v>0</v>
      </c>
      <c r="D66" s="326">
        <v>0</v>
      </c>
      <c r="E66" s="326">
        <v>0</v>
      </c>
      <c r="F66" s="326">
        <v>0</v>
      </c>
      <c r="G66" s="326">
        <v>0</v>
      </c>
      <c r="H66" s="326">
        <v>0</v>
      </c>
      <c r="I66" s="326">
        <v>0</v>
      </c>
      <c r="J66" s="326">
        <v>0</v>
      </c>
      <c r="K66" s="326">
        <v>4</v>
      </c>
      <c r="L66" s="326">
        <v>0</v>
      </c>
      <c r="M66" s="326">
        <v>0</v>
      </c>
      <c r="N66" s="326">
        <v>0</v>
      </c>
      <c r="O66" s="261"/>
      <c r="P66" s="261"/>
      <c r="Q66" s="261"/>
      <c r="R66" s="261"/>
      <c r="S66" s="279"/>
      <c r="T66" s="279"/>
      <c r="U66" s="279"/>
      <c r="V66" s="279"/>
      <c r="W66" s="279"/>
      <c r="X66" s="279"/>
      <c r="Y66" s="279"/>
      <c r="Z66" s="279"/>
    </row>
    <row r="67" spans="1:26" ht="15.75">
      <c r="A67" s="261"/>
      <c r="B67" s="327"/>
      <c r="C67" s="310"/>
      <c r="D67" s="328"/>
      <c r="E67" s="328"/>
      <c r="F67" s="328"/>
      <c r="G67" s="328"/>
      <c r="H67" s="328"/>
      <c r="I67" s="328"/>
      <c r="J67" s="328"/>
      <c r="K67" s="328"/>
      <c r="L67" s="328"/>
      <c r="M67" s="328"/>
      <c r="N67" s="328"/>
      <c r="O67" s="261"/>
      <c r="P67" s="261"/>
      <c r="Q67" s="261"/>
      <c r="R67" s="261"/>
      <c r="S67" s="279"/>
      <c r="T67" s="279"/>
      <c r="U67" s="279"/>
      <c r="V67" s="279"/>
      <c r="W67" s="279"/>
      <c r="X67" s="279"/>
      <c r="Y67" s="279"/>
      <c r="Z67" s="279"/>
    </row>
    <row r="68" spans="1:26" ht="15.75">
      <c r="A68" s="261"/>
      <c r="B68" s="323" t="s">
        <v>225</v>
      </c>
      <c r="C68" s="329">
        <f>ROUND(VLOOKUP($C$14,CAMPUS.CONTRATANTE!$D$10:$HD$21,15,0)*C69,2)</f>
        <v>0</v>
      </c>
      <c r="D68" s="329">
        <f>ROUND(VLOOKUP($C$14,CAMPUS.CONTRATANTE!$D$10:$HD$21,32,0)*C69,2)</f>
        <v>0</v>
      </c>
      <c r="E68" s="329">
        <f>ROUND(VLOOKUP($C$14,CAMPUS.CONTRATANTE!$D$10:$HD$21,49,0)*C69,2)</f>
        <v>0</v>
      </c>
      <c r="F68" s="330">
        <f>ROUND(VLOOKUP($C$14,CAMPUS.CONTRATANTE!$D$10:$HD$21,66,0)*C69,2)</f>
        <v>0</v>
      </c>
      <c r="G68" s="330">
        <f>ROUND(VLOOKUP($C$14,CAMPUS.CONTRATANTE!$D$10:$HD$21,83,0)*C69,2)</f>
        <v>0</v>
      </c>
      <c r="H68" s="330">
        <f>ROUND(VLOOKUP($C$14,CAMPUS.CONTRATANTE!$D$10:$HD$21,100,0)*C69,2)</f>
        <v>0</v>
      </c>
      <c r="I68" s="330">
        <f>ROUND(VLOOKUP($C$14,CAMPUS.CONTRATANTE!$D$10:$HD$21,117,0)*C69,2)</f>
        <v>0</v>
      </c>
      <c r="J68" s="330">
        <f>ROUND(VLOOKUP($C$14,CAMPUS.CONTRATANTE!$D$10:$HD$21,134,0)*C69,2)</f>
        <v>0</v>
      </c>
      <c r="K68" s="330">
        <f>ROUND(VLOOKUP($C$14,CAMPUS.CONTRATANTE!$D$10:$HD$21,151,0)*C69,2)</f>
        <v>0</v>
      </c>
      <c r="L68" s="330">
        <f>ROUND(VLOOKUP($C$14,CAMPUS.CONTRATANTE!$D$10:$HD$21,168,0)*C69,2)</f>
        <v>0</v>
      </c>
      <c r="M68" s="330">
        <f>ROUND(VLOOKUP($C$14,CAMPUS.CONTRATANTE!$D$10:$HD$21,185,0)*C69,2)</f>
        <v>0</v>
      </c>
      <c r="N68" s="330">
        <f>ROUND(VLOOKUP($C$14,CAMPUS.CONTRATANTE!$D$10:$HD$21,202,0)*C69,2)</f>
        <v>0</v>
      </c>
      <c r="O68" s="261"/>
      <c r="P68" s="261"/>
      <c r="Q68" s="261"/>
      <c r="R68" s="261"/>
      <c r="S68" s="264"/>
      <c r="T68" s="264"/>
      <c r="U68" s="264"/>
      <c r="V68" s="264"/>
      <c r="W68" s="264"/>
      <c r="X68" s="264"/>
      <c r="Y68" s="264"/>
      <c r="Z68" s="264"/>
    </row>
    <row r="69" spans="1:26" ht="15.75">
      <c r="A69" s="261"/>
      <c r="B69" s="303" t="s">
        <v>226</v>
      </c>
      <c r="C69" s="325">
        <v>0</v>
      </c>
      <c r="D69" s="325">
        <v>0</v>
      </c>
      <c r="E69" s="325">
        <v>0</v>
      </c>
      <c r="F69" s="325">
        <v>0</v>
      </c>
      <c r="G69" s="325">
        <v>0</v>
      </c>
      <c r="H69" s="325">
        <v>0</v>
      </c>
      <c r="I69" s="325">
        <v>0</v>
      </c>
      <c r="J69" s="325">
        <v>0</v>
      </c>
      <c r="K69" s="325">
        <v>0</v>
      </c>
      <c r="L69" s="325">
        <v>0</v>
      </c>
      <c r="M69" s="325">
        <v>0</v>
      </c>
      <c r="N69" s="325">
        <v>0</v>
      </c>
      <c r="O69" s="261"/>
      <c r="P69" s="261"/>
      <c r="Q69" s="261"/>
      <c r="R69" s="261"/>
      <c r="S69" s="279"/>
      <c r="T69" s="279"/>
      <c r="U69" s="279"/>
      <c r="V69" s="279"/>
      <c r="W69" s="279"/>
      <c r="X69" s="279"/>
      <c r="Y69" s="279"/>
      <c r="Z69" s="279"/>
    </row>
    <row r="70" spans="1:26" ht="15.75">
      <c r="A70" s="261"/>
      <c r="B70" s="321" t="s">
        <v>227</v>
      </c>
      <c r="C70" s="322" t="str">
        <f>VLOOKUP(C14,CAMPUS.CONTRATANTE!$D$10:$HD$21,5,0)</f>
        <v>N</v>
      </c>
      <c r="D70" s="322" t="str">
        <f>VLOOKUP(C14,CAMPUS.CONTRATANTE!$D$10:$HD$22,22,0)</f>
        <v>N</v>
      </c>
      <c r="E70" s="322" t="str">
        <f>VLOOKUP(C14,CAMPUS.CONTRATANTE!$D$10:$HD$22,37,0)</f>
        <v>N</v>
      </c>
      <c r="F70" s="322" t="str">
        <f>VLOOKUP(C14,CAMPUS.CONTRATANTE!$D$10:$HD$22,56,0)</f>
        <v>S</v>
      </c>
      <c r="G70" s="322" t="str">
        <f>VLOOKUP(C14,CAMPUS.CONTRATANTE!$D$10:$HD$22,73,0)</f>
        <v>S</v>
      </c>
      <c r="H70" s="322" t="str">
        <f>VLOOKUP(C14,CAMPUS.CONTRATANTE!$D$10:$HD$22,90,0)</f>
        <v>S</v>
      </c>
      <c r="I70" s="322" t="str">
        <f>VLOOKUP(C14,CAMPUS.CONTRATANTE!$D$10:$HD$22,107,0)</f>
        <v>S</v>
      </c>
      <c r="J70" s="322" t="str">
        <f>VLOOKUP(C14,CAMPUS.CONTRATANTE!$D$10:$HD$22,124,0)</f>
        <v>N</v>
      </c>
      <c r="K70" s="322" t="str">
        <f>VLOOKUP(C14,CAMPUS.CONTRATANTE!$D$10:$HD$22,141,0)</f>
        <v>N</v>
      </c>
      <c r="L70" s="322" t="str">
        <f>VLOOKUP(C14,CAMPUS.CONTRATANTE!$D$10:$HD$22,158,0)</f>
        <v>N</v>
      </c>
      <c r="M70" s="322" t="str">
        <f>VLOOKUP(C14,CAMPUS.CONTRATANTE!$D$10:$HD$22,175,0)</f>
        <v>N</v>
      </c>
      <c r="N70" s="322" t="str">
        <f>VLOOKUP(C14,CAMPUS.CONTRATANTE!$D$10:$HD$22,192,0)</f>
        <v>N</v>
      </c>
      <c r="O70" s="261"/>
      <c r="P70" s="261"/>
      <c r="Q70" s="261"/>
      <c r="R70" s="261"/>
      <c r="S70" s="264"/>
      <c r="T70" s="264"/>
      <c r="U70" s="264"/>
      <c r="V70" s="264"/>
      <c r="W70" s="264"/>
      <c r="X70" s="264"/>
      <c r="Y70" s="264"/>
      <c r="Z70" s="264"/>
    </row>
    <row r="71" spans="1:26" ht="15.75">
      <c r="A71" s="261"/>
      <c r="B71" s="303"/>
      <c r="C71" s="298"/>
      <c r="D71" s="298"/>
      <c r="E71" s="298"/>
      <c r="F71" s="298"/>
      <c r="G71" s="298"/>
      <c r="H71" s="298"/>
      <c r="I71" s="298"/>
      <c r="J71" s="298"/>
      <c r="K71" s="298"/>
      <c r="L71" s="298"/>
      <c r="M71" s="298"/>
      <c r="N71" s="298"/>
      <c r="O71" s="261"/>
      <c r="P71" s="261"/>
      <c r="Q71" s="261"/>
      <c r="R71" s="261"/>
      <c r="S71" s="264"/>
      <c r="T71" s="264"/>
      <c r="U71" s="264"/>
      <c r="V71" s="264"/>
      <c r="W71" s="264"/>
      <c r="X71" s="264"/>
      <c r="Y71" s="264"/>
      <c r="Z71" s="264"/>
    </row>
    <row r="72" spans="1:26" ht="18">
      <c r="A72" s="261"/>
      <c r="B72" s="303" t="s">
        <v>228</v>
      </c>
      <c r="C72" s="318">
        <f>VLOOKUP(C14,CAMPUS.CONTRATANTE!$D$10:$BE$21,2,0)</f>
        <v>4.25</v>
      </c>
      <c r="D72" s="318">
        <f t="shared" ref="D72:N72" si="7">C72</f>
        <v>4.25</v>
      </c>
      <c r="E72" s="318">
        <f t="shared" si="7"/>
        <v>4.25</v>
      </c>
      <c r="F72" s="318">
        <f t="shared" si="7"/>
        <v>4.25</v>
      </c>
      <c r="G72" s="318">
        <f t="shared" si="7"/>
        <v>4.25</v>
      </c>
      <c r="H72" s="318">
        <f t="shared" si="7"/>
        <v>4.25</v>
      </c>
      <c r="I72" s="331">
        <f t="shared" si="7"/>
        <v>4.25</v>
      </c>
      <c r="J72" s="331">
        <f t="shared" si="7"/>
        <v>4.25</v>
      </c>
      <c r="K72" s="331">
        <f t="shared" si="7"/>
        <v>4.25</v>
      </c>
      <c r="L72" s="331">
        <f t="shared" si="7"/>
        <v>4.25</v>
      </c>
      <c r="M72" s="331">
        <f t="shared" si="7"/>
        <v>4.25</v>
      </c>
      <c r="N72" s="331">
        <f t="shared" si="7"/>
        <v>4.25</v>
      </c>
      <c r="O72" s="261"/>
      <c r="P72" s="261"/>
      <c r="Q72" s="261"/>
      <c r="R72" s="261"/>
      <c r="S72" s="264"/>
      <c r="T72" s="264"/>
      <c r="U72" s="264"/>
      <c r="V72" s="264"/>
      <c r="W72" s="264"/>
      <c r="X72" s="264"/>
      <c r="Y72" s="264"/>
      <c r="Z72" s="264"/>
    </row>
    <row r="73" spans="1:26" ht="15.75">
      <c r="A73" s="261"/>
      <c r="B73" s="303" t="s">
        <v>229</v>
      </c>
      <c r="C73" s="325">
        <v>2</v>
      </c>
      <c r="D73" s="320">
        <f t="shared" ref="D73:N73" si="8">C73</f>
        <v>2</v>
      </c>
      <c r="E73" s="320">
        <f t="shared" si="8"/>
        <v>2</v>
      </c>
      <c r="F73" s="320">
        <f t="shared" si="8"/>
        <v>2</v>
      </c>
      <c r="G73" s="320">
        <f t="shared" si="8"/>
        <v>2</v>
      </c>
      <c r="H73" s="320">
        <f t="shared" si="8"/>
        <v>2</v>
      </c>
      <c r="I73" s="320">
        <f t="shared" si="8"/>
        <v>2</v>
      </c>
      <c r="J73" s="320">
        <f t="shared" si="8"/>
        <v>2</v>
      </c>
      <c r="K73" s="320">
        <f t="shared" si="8"/>
        <v>2</v>
      </c>
      <c r="L73" s="320">
        <f t="shared" si="8"/>
        <v>2</v>
      </c>
      <c r="M73" s="320">
        <f t="shared" si="8"/>
        <v>2</v>
      </c>
      <c r="N73" s="320">
        <f t="shared" si="8"/>
        <v>2</v>
      </c>
      <c r="O73" s="261"/>
      <c r="P73" s="261"/>
      <c r="Q73" s="261"/>
      <c r="R73" s="261"/>
      <c r="S73" s="264"/>
      <c r="T73" s="264"/>
      <c r="U73" s="264"/>
      <c r="V73" s="264"/>
      <c r="W73" s="264"/>
      <c r="X73" s="264"/>
      <c r="Y73" s="264"/>
      <c r="Z73" s="264"/>
    </row>
    <row r="74" spans="1:26" ht="15.75">
      <c r="A74" s="261"/>
      <c r="B74" s="303" t="s">
        <v>230</v>
      </c>
      <c r="C74" s="325">
        <f>VLOOKUP(C14,CAMPUS.CONTRATANTE!$D$10:$HD$22,16,0)</f>
        <v>22</v>
      </c>
      <c r="D74" s="320">
        <f>VLOOKUP(C14,CAMPUS.CONTRATANTE!$D$10:$HD$22,33,0)</f>
        <v>22</v>
      </c>
      <c r="E74" s="320">
        <f>VLOOKUP(C14,CAMPUS.CONTRATANTE!$D$10:$HD$22,50,0)</f>
        <v>22</v>
      </c>
      <c r="F74" s="320">
        <f>VLOOKUP(C14,CAMPUS.CONTRATANTE!$D$10:$HD$22,67,0)</f>
        <v>22</v>
      </c>
      <c r="G74" s="320">
        <f>VLOOKUP(C14,CAMPUS.CONTRATANTE!$D$10:$HD$22,84,0)</f>
        <v>22</v>
      </c>
      <c r="H74" s="320">
        <f>VLOOKUP(C14,CAMPUS.CONTRATANTE!$D$10:$HD$22,101,0)</f>
        <v>22</v>
      </c>
      <c r="I74" s="320">
        <f>VLOOKUP(C14,CAMPUS.CONTRATANTE!$D$10:$HD$22,118,0)</f>
        <v>22</v>
      </c>
      <c r="J74" s="320">
        <f>VLOOKUP(C14,CAMPUS.CONTRATANTE!$D$10:$HD$22,135,0)</f>
        <v>22</v>
      </c>
      <c r="K74" s="320">
        <f>VLOOKUP(C14,CAMPUS.CONTRATANTE!$D$10:$HD$22,152,0)</f>
        <v>22</v>
      </c>
      <c r="L74" s="320">
        <f>VLOOKUP(C14,CAMPUS.CONTRATANTE!$D$10:$HD$22,169,0)</f>
        <v>9</v>
      </c>
      <c r="M74" s="320">
        <f>VLOOKUP(C14,CAMPUS.CONTRATANTE!$D$10:$HD$22,186,0)</f>
        <v>10</v>
      </c>
      <c r="N74" s="320">
        <f>VLOOKUP(C14,CAMPUS.CONTRATANTE!$D$10:$HD$22,203,0)</f>
        <v>11</v>
      </c>
      <c r="O74" s="261"/>
      <c r="P74" s="261"/>
      <c r="Q74" s="261"/>
      <c r="R74" s="261"/>
      <c r="S74" s="264"/>
      <c r="T74" s="264"/>
      <c r="U74" s="264"/>
      <c r="V74" s="264"/>
      <c r="W74" s="264"/>
      <c r="X74" s="264"/>
      <c r="Y74" s="264"/>
      <c r="Z74" s="264"/>
    </row>
    <row r="75" spans="1:26" ht="18">
      <c r="A75" s="261"/>
      <c r="B75" s="303" t="s">
        <v>231</v>
      </c>
      <c r="C75" s="297">
        <f>VLOOKUP(C35,'DADOS-CADASTRAIS'!C5:J16,7,0)</f>
        <v>0.06</v>
      </c>
      <c r="D75" s="297">
        <f>VLOOKUP(D35,'DADOS-CADASTRAIS'!C5:J16,7,0)</f>
        <v>0.06</v>
      </c>
      <c r="E75" s="297">
        <f>VLOOKUP(E35,'DADOS-CADASTRAIS'!C5:J16,7,0)</f>
        <v>0.06</v>
      </c>
      <c r="F75" s="297">
        <f>VLOOKUP(E35,'DADOS-CADASTRAIS'!C5:J16,7,0)</f>
        <v>0.06</v>
      </c>
      <c r="G75" s="297">
        <f>VLOOKUP(G35,'DADOS-CADASTRAIS'!C5:J16,7,0)</f>
        <v>0.06</v>
      </c>
      <c r="H75" s="297">
        <f>VLOOKUP(H35,'DADOS-CADASTRAIS'!C5:J16,7,0)</f>
        <v>0.06</v>
      </c>
      <c r="I75" s="297">
        <f>VLOOKUP(I35,'DADOS-CADASTRAIS'!C5:J16,7,0)</f>
        <v>0.06</v>
      </c>
      <c r="J75" s="297">
        <f>VLOOKUP(J35,'DADOS-CADASTRAIS'!C5:J100,7,0)</f>
        <v>0.06</v>
      </c>
      <c r="K75" s="297">
        <f>VLOOKUP(K35,'DADOS-CADASTRAIS'!C5:J100,7,0)</f>
        <v>0.06</v>
      </c>
      <c r="L75" s="297">
        <f>VLOOKUP(L35,'DADOS-CADASTRAIS'!C5:J16,7,0)</f>
        <v>0.06</v>
      </c>
      <c r="M75" s="297">
        <f>VLOOKUP(M35,'DADOS-CADASTRAIS'!C5:J16,7,0)</f>
        <v>0.06</v>
      </c>
      <c r="N75" s="297">
        <f>VLOOKUP(N35,'DADOS-CADASTRAIS'!C5:J16,7,0)</f>
        <v>0.06</v>
      </c>
      <c r="O75" s="261"/>
      <c r="P75" s="261"/>
      <c r="Q75" s="261"/>
      <c r="R75" s="261"/>
      <c r="S75" s="264"/>
      <c r="T75" s="264"/>
      <c r="U75" s="264"/>
      <c r="V75" s="264"/>
      <c r="W75" s="264"/>
      <c r="X75" s="264"/>
      <c r="Y75" s="264"/>
      <c r="Z75" s="264"/>
    </row>
    <row r="76" spans="1:26" ht="15.75">
      <c r="A76" s="261"/>
      <c r="B76" s="303" t="s">
        <v>232</v>
      </c>
      <c r="C76" s="318">
        <f>VLOOKUP(C35,'DADOS-CADASTRAIS'!C5:K16,9,0)</f>
        <v>0</v>
      </c>
      <c r="D76" s="318">
        <f>VLOOKUP(D35,'DADOS-CADASTRAIS'!C5:K16,9,0)</f>
        <v>17.32</v>
      </c>
      <c r="E76" s="318">
        <f>VLOOKUP(E35,'DADOS-CADASTRAIS'!C5:K16,9,0)</f>
        <v>0</v>
      </c>
      <c r="F76" s="318">
        <f>VLOOKUP(F35,'DADOS-CADASTRAIS'!C5:K16,9,0)</f>
        <v>17.32</v>
      </c>
      <c r="G76" s="318">
        <f>VLOOKUP(G35,'DADOS-CADASTRAIS'!C5:K16,9,0)</f>
        <v>17.32</v>
      </c>
      <c r="H76" s="318">
        <f>VLOOKUP(H35,'DADOS-CADASTRAIS'!C5:K16,9,0)</f>
        <v>17.32</v>
      </c>
      <c r="I76" s="318">
        <f>VLOOKUP(I35,'DADOS-CADASTRAIS'!C5:K16,9,0)</f>
        <v>17.32</v>
      </c>
      <c r="J76" s="318">
        <f>VLOOKUP(J35,'DADOS-CADASTRAIS'!C5:K100,9,0)</f>
        <v>0</v>
      </c>
      <c r="K76" s="318">
        <f>VLOOKUP(K35,'DADOS-CADASTRAIS'!C5:K100,9,0)</f>
        <v>0</v>
      </c>
      <c r="L76" s="318">
        <f>VLOOKUP(L35,'DADOS-CADASTRAIS'!C5:K16,9,0)</f>
        <v>0</v>
      </c>
      <c r="M76" s="318">
        <f>VLOOKUP(M35,'DADOS-CADASTRAIS'!C5:K16,9,0)</f>
        <v>17.32</v>
      </c>
      <c r="N76" s="318">
        <f>VLOOKUP(N35,'DADOS-CADASTRAIS'!C5:K16,9,0)</f>
        <v>17.32</v>
      </c>
      <c r="O76" s="261"/>
      <c r="P76" s="261"/>
      <c r="Q76" s="261"/>
      <c r="R76" s="261"/>
      <c r="S76" s="264"/>
      <c r="T76" s="264"/>
      <c r="U76" s="264"/>
      <c r="V76" s="264"/>
      <c r="W76" s="264"/>
      <c r="X76" s="264"/>
      <c r="Y76" s="264"/>
      <c r="Z76" s="264"/>
    </row>
    <row r="77" spans="1:26" ht="15.75">
      <c r="A77" s="261"/>
      <c r="B77" s="303" t="s">
        <v>233</v>
      </c>
      <c r="C77" s="318">
        <f>VLOOKUP(C35,'DADOS-CADASTRAIS'!C5:L16,10,0)</f>
        <v>0</v>
      </c>
      <c r="D77" s="318">
        <f>VLOOKUP(D35,'DADOS-CADASTRAIS'!C5:L16,10,0)</f>
        <v>0</v>
      </c>
      <c r="E77" s="318">
        <f>VLOOKUP(E35,'DADOS-CADASTRAIS'!C5:L16,10,0)</f>
        <v>0</v>
      </c>
      <c r="F77" s="318">
        <f>VLOOKUP(F35,'DADOS-CADASTRAIS'!C5:L16,10,0)</f>
        <v>0</v>
      </c>
      <c r="G77" s="318">
        <f>VLOOKUP(G35,'DADOS-CADASTRAIS'!C5:L16,10,0)</f>
        <v>0</v>
      </c>
      <c r="H77" s="318">
        <f>VLOOKUP(H35,'DADOS-CADASTRAIS'!C5:L16,10,0)</f>
        <v>0</v>
      </c>
      <c r="I77" s="318">
        <f>VLOOKUP(I35,'DADOS-CADASTRAIS'!C5:L16,10,0)</f>
        <v>0</v>
      </c>
      <c r="J77" s="318">
        <f>VLOOKUP(J35,'DADOS-CADASTRAIS'!C5:L100,10,0)</f>
        <v>0</v>
      </c>
      <c r="K77" s="318">
        <f>VLOOKUP(K35,'DADOS-CADASTRAIS'!C5:L100,10,0)</f>
        <v>0</v>
      </c>
      <c r="L77" s="318">
        <f>VLOOKUP(L35,'DADOS-CADASTRAIS'!C5:L16,10,0)</f>
        <v>0</v>
      </c>
      <c r="M77" s="318">
        <f>VLOOKUP(M35,'DADOS-CADASTRAIS'!C5:L16,10,0)</f>
        <v>0</v>
      </c>
      <c r="N77" s="318">
        <f>VLOOKUP(N35,'DADOS-CADASTRAIS'!C5:L16,10,0)</f>
        <v>0</v>
      </c>
      <c r="O77" s="261"/>
      <c r="P77" s="261"/>
      <c r="Q77" s="261"/>
      <c r="R77" s="261"/>
      <c r="S77" s="264"/>
      <c r="T77" s="264"/>
      <c r="U77" s="264"/>
      <c r="V77" s="264"/>
      <c r="W77" s="264"/>
      <c r="X77" s="264"/>
      <c r="Y77" s="264"/>
      <c r="Z77" s="264"/>
    </row>
    <row r="78" spans="1:26" ht="15.75">
      <c r="A78" s="261"/>
      <c r="B78" s="281" t="s">
        <v>234</v>
      </c>
      <c r="C78" s="318">
        <f>VLOOKUP(C35,'DADOS-CADASTRAIS'!C6:M17,11,0)</f>
        <v>0</v>
      </c>
      <c r="D78" s="318">
        <f>VLOOKUP(D35,'DADOS-CADASTRAIS'!C6:M17,11,0)</f>
        <v>0</v>
      </c>
      <c r="E78" s="318">
        <f>VLOOKUP(E35,'DADOS-CADASTRAIS'!C6:M17,11,0)</f>
        <v>0</v>
      </c>
      <c r="F78" s="318">
        <f>VLOOKUP(F35,'DADOS-CADASTRAIS'!C6:M17,11,0)</f>
        <v>0</v>
      </c>
      <c r="G78" s="318">
        <f>VLOOKUP(G35,'DADOS-CADASTRAIS'!C6:M17,11,0)</f>
        <v>0</v>
      </c>
      <c r="H78" s="318">
        <f>VLOOKUP(H35,'DADOS-CADASTRAIS'!C6:M17,11,0)</f>
        <v>0</v>
      </c>
      <c r="I78" s="318">
        <f>VLOOKUP(I35,'DADOS-CADASTRAIS'!C6:M17,11,0)</f>
        <v>0</v>
      </c>
      <c r="J78" s="318">
        <f>VLOOKUP(J35,'DADOS-CADASTRAIS'!C6:M100,11,0)</f>
        <v>0</v>
      </c>
      <c r="K78" s="318">
        <f>VLOOKUP(K35,'DADOS-CADASTRAIS'!C6:M100,11,0)</f>
        <v>0</v>
      </c>
      <c r="L78" s="318">
        <f>VLOOKUP(L35,'DADOS-CADASTRAIS'!C6:M17,11,0)</f>
        <v>0</v>
      </c>
      <c r="M78" s="318">
        <f>VLOOKUP(M35,'DADOS-CADASTRAIS'!C6:M17,11,0)</f>
        <v>0</v>
      </c>
      <c r="N78" s="318">
        <f>VLOOKUP(N35,'DADOS-CADASTRAIS'!C6:M17,11,0)</f>
        <v>0</v>
      </c>
      <c r="O78" s="261"/>
      <c r="P78" s="261"/>
      <c r="Q78" s="261"/>
      <c r="R78" s="261"/>
      <c r="S78" s="264"/>
      <c r="T78" s="264"/>
      <c r="U78" s="264"/>
      <c r="V78" s="264"/>
      <c r="W78" s="264"/>
      <c r="X78" s="264"/>
      <c r="Y78" s="264"/>
      <c r="Z78" s="264"/>
    </row>
    <row r="79" spans="1:26">
      <c r="A79" s="261"/>
      <c r="B79" s="281"/>
      <c r="C79" s="332"/>
      <c r="D79" s="333"/>
      <c r="E79" s="301"/>
      <c r="F79" s="301"/>
      <c r="G79" s="301"/>
      <c r="H79" s="301"/>
      <c r="I79" s="301"/>
      <c r="J79" s="301"/>
      <c r="K79" s="301"/>
      <c r="L79" s="301"/>
      <c r="M79" s="301"/>
      <c r="N79" s="301"/>
      <c r="O79" s="261"/>
      <c r="P79" s="261"/>
      <c r="Q79" s="261"/>
      <c r="R79" s="261"/>
      <c r="S79" s="264"/>
      <c r="T79" s="264"/>
      <c r="U79" s="264"/>
      <c r="V79" s="264"/>
      <c r="W79" s="264"/>
      <c r="X79" s="264"/>
      <c r="Y79" s="264"/>
      <c r="Z79" s="264"/>
    </row>
    <row r="80" spans="1:26">
      <c r="A80" s="261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  <c r="R80" s="261"/>
      <c r="S80" s="264"/>
      <c r="T80" s="264"/>
      <c r="U80" s="264"/>
      <c r="V80" s="264"/>
      <c r="W80" s="264"/>
      <c r="X80" s="264"/>
      <c r="Y80" s="264"/>
      <c r="Z80" s="264"/>
    </row>
    <row r="81" spans="1:26">
      <c r="A81" s="261"/>
      <c r="B81" s="777" t="s">
        <v>235</v>
      </c>
      <c r="C81" s="689"/>
      <c r="D81" s="689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61"/>
      <c r="P81" s="261"/>
      <c r="Q81" s="261"/>
      <c r="R81" s="261"/>
      <c r="S81" s="264"/>
      <c r="T81" s="264"/>
      <c r="U81" s="264"/>
      <c r="V81" s="264"/>
      <c r="W81" s="264"/>
      <c r="X81" s="264"/>
      <c r="Y81" s="264"/>
      <c r="Z81" s="264"/>
    </row>
    <row r="82" spans="1:26">
      <c r="A82" s="261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  <c r="R82" s="261"/>
      <c r="S82" s="264"/>
      <c r="T82" s="264"/>
      <c r="U82" s="264"/>
      <c r="V82" s="264"/>
      <c r="W82" s="264"/>
      <c r="X82" s="264"/>
      <c r="Y82" s="264"/>
      <c r="Z82" s="264"/>
    </row>
    <row r="83" spans="1:26">
      <c r="A83" s="261"/>
      <c r="B83" s="776" t="str">
        <f>C11</f>
        <v xml:space="preserve"> S E R V I Ç O S    D I V S.   A P O I O   A D M I N I S T R A T I V O .-2</v>
      </c>
      <c r="C83" s="754"/>
      <c r="D83" s="754"/>
      <c r="E83" s="334"/>
      <c r="F83" s="334"/>
      <c r="G83" s="334"/>
      <c r="H83" s="334"/>
      <c r="I83" s="334"/>
      <c r="J83" s="334"/>
      <c r="K83" s="334"/>
      <c r="L83" s="334"/>
      <c r="M83" s="334"/>
      <c r="N83" s="334"/>
      <c r="O83" s="261"/>
      <c r="P83" s="261"/>
      <c r="Q83" s="261"/>
      <c r="R83" s="261"/>
      <c r="S83" s="264"/>
      <c r="T83" s="264"/>
      <c r="U83" s="264"/>
      <c r="V83" s="264"/>
      <c r="W83" s="264"/>
      <c r="X83" s="264"/>
      <c r="Y83" s="264"/>
      <c r="Z83" s="264"/>
    </row>
    <row r="84" spans="1:26">
      <c r="A84" s="261"/>
      <c r="B84" s="261"/>
      <c r="C84" s="302" t="str">
        <f t="shared" ref="C84:N84" si="9">C56</f>
        <v>AUX.ENFER_CBO.3222-30_40hs</v>
      </c>
      <c r="D84" s="302" t="str">
        <f t="shared" si="9"/>
        <v>AUX.LICIT_CBO.4110-05_40.hs</v>
      </c>
      <c r="E84" s="302" t="str">
        <f t="shared" si="9"/>
        <v>AUX.S.BUC_CBO.3224-15_40hs</v>
      </c>
      <c r="F84" s="302" t="str">
        <f t="shared" si="9"/>
        <v>INT.LIBRA_CBO.2614-25_20.hs</v>
      </c>
      <c r="G84" s="302" t="str">
        <f t="shared" si="9"/>
        <v>INT.LIBRA_CBO.2614-25_40.hs</v>
      </c>
      <c r="H84" s="302" t="str">
        <f t="shared" si="9"/>
        <v>MONITOR_CBO.3341-10_20hs</v>
      </c>
      <c r="I84" s="302" t="str">
        <f t="shared" si="9"/>
        <v>MONITOR_CBO.3341-10_40hs</v>
      </c>
      <c r="J84" s="302" t="str">
        <f t="shared" si="9"/>
        <v>PSICOPED_CBO.2394-25_20hs</v>
      </c>
      <c r="K84" s="302" t="str">
        <f t="shared" si="9"/>
        <v>PSICOPED_CBO.2394-25_40hs</v>
      </c>
      <c r="L84" s="302" t="str">
        <f t="shared" si="9"/>
        <v>AUX.S.BUC_CBO.3224-15_20hs</v>
      </c>
      <c r="M84" s="302" t="str">
        <f t="shared" si="9"/>
        <v>A NÃO TEM MAIS POSTOS-88</v>
      </c>
      <c r="N84" s="302" t="str">
        <f t="shared" si="9"/>
        <v>A NÃO TEM MAIS POSTOS-99</v>
      </c>
      <c r="O84" s="261"/>
      <c r="P84" s="261"/>
      <c r="Q84" s="261"/>
      <c r="R84" s="261"/>
      <c r="S84" s="264"/>
      <c r="T84" s="264"/>
      <c r="U84" s="264"/>
      <c r="V84" s="264"/>
      <c r="W84" s="264"/>
      <c r="X84" s="264"/>
      <c r="Y84" s="264"/>
      <c r="Z84" s="264"/>
    </row>
    <row r="85" spans="1:26" ht="15.75">
      <c r="A85" s="261"/>
      <c r="B85" s="281" t="s">
        <v>236</v>
      </c>
      <c r="C85" s="335">
        <v>0.06</v>
      </c>
      <c r="D85" s="336">
        <v>0.06</v>
      </c>
      <c r="E85" s="335">
        <v>0.06</v>
      </c>
      <c r="F85" s="335">
        <v>0.06</v>
      </c>
      <c r="G85" s="335">
        <v>0.06</v>
      </c>
      <c r="H85" s="335">
        <v>0.06</v>
      </c>
      <c r="I85" s="335">
        <v>0.06</v>
      </c>
      <c r="J85" s="335">
        <v>0.06</v>
      </c>
      <c r="K85" s="335">
        <v>0.06</v>
      </c>
      <c r="L85" s="335">
        <v>0.06</v>
      </c>
      <c r="M85" s="335">
        <v>0.06</v>
      </c>
      <c r="N85" s="335">
        <v>0.06</v>
      </c>
      <c r="O85" s="261"/>
      <c r="P85" s="261"/>
      <c r="Q85" s="261"/>
      <c r="R85" s="261"/>
      <c r="S85" s="264"/>
      <c r="T85" s="264"/>
      <c r="U85" s="264"/>
      <c r="V85" s="264"/>
      <c r="W85" s="264"/>
      <c r="X85" s="264"/>
      <c r="Y85" s="264"/>
      <c r="Z85" s="264"/>
    </row>
    <row r="86" spans="1:26" ht="15.75">
      <c r="A86" s="261"/>
      <c r="B86" s="281" t="s">
        <v>237</v>
      </c>
      <c r="C86" s="337">
        <v>0.06</v>
      </c>
      <c r="D86" s="337">
        <v>0.06</v>
      </c>
      <c r="E86" s="337">
        <v>0.06</v>
      </c>
      <c r="F86" s="337">
        <v>0.06</v>
      </c>
      <c r="G86" s="337">
        <v>0.06</v>
      </c>
      <c r="H86" s="337">
        <v>0.06</v>
      </c>
      <c r="I86" s="337">
        <v>0.06</v>
      </c>
      <c r="J86" s="337">
        <v>0.06</v>
      </c>
      <c r="K86" s="337">
        <v>0.06</v>
      </c>
      <c r="L86" s="337">
        <v>0.06</v>
      </c>
      <c r="M86" s="337">
        <v>0.06</v>
      </c>
      <c r="N86" s="337">
        <v>0.06</v>
      </c>
      <c r="O86" s="261"/>
      <c r="P86" s="261"/>
      <c r="Q86" s="261"/>
      <c r="R86" s="261"/>
      <c r="S86" s="264"/>
      <c r="T86" s="264"/>
      <c r="U86" s="264"/>
      <c r="V86" s="264"/>
      <c r="W86" s="264"/>
      <c r="X86" s="264"/>
      <c r="Y86" s="264"/>
      <c r="Z86" s="264"/>
    </row>
    <row r="87" spans="1:26" ht="18">
      <c r="A87" s="261"/>
      <c r="B87" s="281" t="s">
        <v>238</v>
      </c>
      <c r="C87" s="338">
        <f>VLOOKUP(C14,CAMPUS.CONTRATANTE!$D$10:$BE$21,3,0)/100</f>
        <v>0.03</v>
      </c>
      <c r="D87" s="339">
        <f t="shared" ref="D87:N87" si="10">C87</f>
        <v>0.03</v>
      </c>
      <c r="E87" s="340">
        <f t="shared" si="10"/>
        <v>0.03</v>
      </c>
      <c r="F87" s="340">
        <f t="shared" si="10"/>
        <v>0.03</v>
      </c>
      <c r="G87" s="340">
        <f t="shared" si="10"/>
        <v>0.03</v>
      </c>
      <c r="H87" s="340">
        <f t="shared" si="10"/>
        <v>0.03</v>
      </c>
      <c r="I87" s="340">
        <f t="shared" si="10"/>
        <v>0.03</v>
      </c>
      <c r="J87" s="340">
        <f t="shared" si="10"/>
        <v>0.03</v>
      </c>
      <c r="K87" s="340">
        <f t="shared" si="10"/>
        <v>0.03</v>
      </c>
      <c r="L87" s="340">
        <f t="shared" si="10"/>
        <v>0.03</v>
      </c>
      <c r="M87" s="340">
        <f t="shared" si="10"/>
        <v>0.03</v>
      </c>
      <c r="N87" s="340">
        <f t="shared" si="10"/>
        <v>0.03</v>
      </c>
      <c r="O87" s="261"/>
      <c r="P87" s="261"/>
      <c r="Q87" s="261"/>
      <c r="R87" s="261"/>
      <c r="S87" s="264"/>
      <c r="T87" s="264"/>
      <c r="U87" s="264"/>
      <c r="V87" s="264"/>
      <c r="W87" s="264"/>
      <c r="X87" s="264"/>
      <c r="Y87" s="264"/>
      <c r="Z87" s="264"/>
    </row>
    <row r="88" spans="1:26">
      <c r="A88" s="261"/>
      <c r="B88" s="28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  <c r="R88" s="261"/>
      <c r="S88" s="264"/>
      <c r="T88" s="264"/>
      <c r="U88" s="264"/>
      <c r="V88" s="264"/>
      <c r="W88" s="264"/>
      <c r="X88" s="264"/>
      <c r="Y88" s="264"/>
      <c r="Z88" s="264"/>
    </row>
    <row r="89" spans="1:26">
      <c r="A89" s="261"/>
      <c r="B89" s="777" t="s">
        <v>239</v>
      </c>
      <c r="C89" s="689"/>
      <c r="D89" s="689"/>
      <c r="E89" s="274"/>
      <c r="F89" s="274"/>
      <c r="G89" s="274"/>
      <c r="H89" s="274"/>
      <c r="I89" s="274"/>
      <c r="J89" s="274"/>
      <c r="K89" s="274"/>
      <c r="L89" s="274"/>
      <c r="M89" s="274"/>
      <c r="N89" s="274"/>
      <c r="O89" s="261"/>
      <c r="P89" s="261"/>
      <c r="Q89" s="261"/>
      <c r="R89" s="261"/>
      <c r="S89" s="264"/>
      <c r="T89" s="264"/>
      <c r="U89" s="264"/>
      <c r="V89" s="264"/>
      <c r="W89" s="264"/>
      <c r="X89" s="264"/>
      <c r="Y89" s="264"/>
      <c r="Z89" s="264"/>
    </row>
    <row r="90" spans="1:26">
      <c r="A90" s="261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  <c r="R90" s="261"/>
      <c r="S90" s="264"/>
      <c r="T90" s="264"/>
      <c r="U90" s="264"/>
      <c r="V90" s="264"/>
      <c r="W90" s="264"/>
      <c r="X90" s="264"/>
      <c r="Y90" s="264"/>
      <c r="Z90" s="264"/>
    </row>
    <row r="91" spans="1:26">
      <c r="A91" s="261"/>
      <c r="B91" s="261"/>
      <c r="C91" s="302" t="str">
        <f t="shared" ref="C91:N91" si="11">C84</f>
        <v>AUX.ENFER_CBO.3222-30_40hs</v>
      </c>
      <c r="D91" s="302" t="str">
        <f t="shared" si="11"/>
        <v>AUX.LICIT_CBO.4110-05_40.hs</v>
      </c>
      <c r="E91" s="302" t="str">
        <f t="shared" si="11"/>
        <v>AUX.S.BUC_CBO.3224-15_40hs</v>
      </c>
      <c r="F91" s="302" t="str">
        <f t="shared" si="11"/>
        <v>INT.LIBRA_CBO.2614-25_20.hs</v>
      </c>
      <c r="G91" s="302" t="str">
        <f t="shared" si="11"/>
        <v>INT.LIBRA_CBO.2614-25_40.hs</v>
      </c>
      <c r="H91" s="302" t="str">
        <f t="shared" si="11"/>
        <v>MONITOR_CBO.3341-10_20hs</v>
      </c>
      <c r="I91" s="302" t="str">
        <f t="shared" si="11"/>
        <v>MONITOR_CBO.3341-10_40hs</v>
      </c>
      <c r="J91" s="302" t="str">
        <f t="shared" si="11"/>
        <v>PSICOPED_CBO.2394-25_20hs</v>
      </c>
      <c r="K91" s="302" t="str">
        <f t="shared" si="11"/>
        <v>PSICOPED_CBO.2394-25_40hs</v>
      </c>
      <c r="L91" s="302" t="str">
        <f t="shared" si="11"/>
        <v>AUX.S.BUC_CBO.3224-15_20hs</v>
      </c>
      <c r="M91" s="302" t="str">
        <f t="shared" si="11"/>
        <v>A NÃO TEM MAIS POSTOS-88</v>
      </c>
      <c r="N91" s="302" t="str">
        <f t="shared" si="11"/>
        <v>A NÃO TEM MAIS POSTOS-99</v>
      </c>
      <c r="O91" s="261"/>
      <c r="P91" s="261"/>
      <c r="Q91" s="261"/>
      <c r="R91" s="261"/>
      <c r="S91" s="264"/>
      <c r="T91" s="264"/>
      <c r="U91" s="264"/>
      <c r="V91" s="264"/>
      <c r="W91" s="264"/>
      <c r="X91" s="264"/>
      <c r="Y91" s="264"/>
      <c r="Z91" s="264"/>
    </row>
    <row r="92" spans="1:26" ht="18">
      <c r="A92" s="261"/>
      <c r="B92" s="281" t="s">
        <v>240</v>
      </c>
      <c r="C92" s="341">
        <f>VLOOKUP(C14,CAMPUS.CONTRATANTE!$D$10:$HC$21,4,0)</f>
        <v>0</v>
      </c>
      <c r="D92" s="341">
        <f>VLOOKUP(C14,CAMPUS.CONTRATANTE!$D$10:$HC$21,21,0)</f>
        <v>1</v>
      </c>
      <c r="E92" s="341">
        <f>VLOOKUP(C14,CAMPUS.CONTRATANTE!$D$10:$HC$21,38,0)</f>
        <v>1</v>
      </c>
      <c r="F92" s="341">
        <f>VLOOKUP(C14,CAMPUS.CONTRATANTE!$D$10:$HC$21,55,0)</f>
        <v>2</v>
      </c>
      <c r="G92" s="341">
        <f>VLOOKUP(C14,CAMPUS.CONTRATANTE!$D$10:$HC$21,72,0)</f>
        <v>1</v>
      </c>
      <c r="H92" s="341">
        <f>VLOOKUP(C14,CAMPUS.CONTRATANTE!$D$10:$HC$21,89,0)</f>
        <v>0</v>
      </c>
      <c r="I92" s="341">
        <f>VLOOKUP(C14,CAMPUS.CONTRATANTE!$D$10:$HC$21,106,0)</f>
        <v>1</v>
      </c>
      <c r="J92" s="341">
        <f>VLOOKUP(C14,CAMPUS.CONTRATANTE!$D$10:$HC$21,123,0)</f>
        <v>0</v>
      </c>
      <c r="K92" s="341">
        <f>VLOOKUP(C14,CAMPUS.CONTRATANTE!$D$10:$HC$21,140,0)</f>
        <v>1</v>
      </c>
      <c r="L92" s="341">
        <f>VLOOKUP(C14,CAMPUS.CONTRATANTE!$D$10:$HC$21,157,0)</f>
        <v>0</v>
      </c>
      <c r="M92" s="341">
        <f>VLOOKUP(C14,CAMPUS.CONTRATANTE!$D$10:$HC$21,174,0)</f>
        <v>0</v>
      </c>
      <c r="N92" s="341">
        <f>VLOOKUP(C14,CAMPUS.CONTRATANTE!$D$10:$HC$21,191,0)</f>
        <v>0</v>
      </c>
      <c r="O92" s="261"/>
      <c r="P92" s="261"/>
      <c r="Q92" s="261"/>
      <c r="R92" s="261"/>
      <c r="S92" s="264"/>
      <c r="T92" s="264"/>
      <c r="U92" s="264"/>
      <c r="V92" s="264"/>
      <c r="W92" s="264"/>
      <c r="X92" s="264"/>
      <c r="Y92" s="264"/>
      <c r="Z92" s="264"/>
    </row>
    <row r="93" spans="1:26" ht="18">
      <c r="A93" s="261"/>
      <c r="B93" s="281" t="s">
        <v>241</v>
      </c>
      <c r="C93" s="342">
        <v>1</v>
      </c>
      <c r="D93" s="343">
        <v>1</v>
      </c>
      <c r="E93" s="342">
        <v>1</v>
      </c>
      <c r="F93" s="344">
        <v>2</v>
      </c>
      <c r="G93" s="344">
        <v>2</v>
      </c>
      <c r="H93" s="342">
        <v>1</v>
      </c>
      <c r="I93" s="342">
        <v>1</v>
      </c>
      <c r="J93" s="342">
        <v>1</v>
      </c>
      <c r="K93" s="342">
        <v>1</v>
      </c>
      <c r="L93" s="342">
        <v>1</v>
      </c>
      <c r="M93" s="342">
        <v>1</v>
      </c>
      <c r="N93" s="342">
        <v>1</v>
      </c>
      <c r="O93" s="261"/>
      <c r="P93" s="261"/>
      <c r="Q93" s="261"/>
      <c r="R93" s="261"/>
      <c r="S93" s="264"/>
      <c r="T93" s="264"/>
      <c r="U93" s="264"/>
      <c r="V93" s="264"/>
      <c r="W93" s="264"/>
      <c r="X93" s="264"/>
      <c r="Y93" s="264"/>
      <c r="Z93" s="264"/>
    </row>
    <row r="94" spans="1:26" ht="15.75">
      <c r="A94" s="261"/>
      <c r="B94" s="345" t="s">
        <v>242</v>
      </c>
      <c r="C94" s="342">
        <v>20</v>
      </c>
      <c r="D94" s="343">
        <f t="shared" ref="D94:N94" si="12">C94</f>
        <v>20</v>
      </c>
      <c r="E94" s="343">
        <f t="shared" si="12"/>
        <v>20</v>
      </c>
      <c r="F94" s="343">
        <f t="shared" si="12"/>
        <v>20</v>
      </c>
      <c r="G94" s="343">
        <f t="shared" si="12"/>
        <v>20</v>
      </c>
      <c r="H94" s="343">
        <f t="shared" si="12"/>
        <v>20</v>
      </c>
      <c r="I94" s="343">
        <f t="shared" si="12"/>
        <v>20</v>
      </c>
      <c r="J94" s="343">
        <f t="shared" si="12"/>
        <v>20</v>
      </c>
      <c r="K94" s="343">
        <f t="shared" si="12"/>
        <v>20</v>
      </c>
      <c r="L94" s="343">
        <f t="shared" si="12"/>
        <v>20</v>
      </c>
      <c r="M94" s="343">
        <f t="shared" si="12"/>
        <v>20</v>
      </c>
      <c r="N94" s="343">
        <f t="shared" si="12"/>
        <v>20</v>
      </c>
      <c r="O94" s="261"/>
      <c r="P94" s="261"/>
      <c r="Q94" s="261"/>
      <c r="R94" s="261"/>
      <c r="S94" s="264"/>
      <c r="T94" s="264"/>
      <c r="U94" s="264"/>
      <c r="V94" s="264"/>
      <c r="W94" s="264"/>
      <c r="X94" s="264"/>
      <c r="Y94" s="264"/>
      <c r="Z94" s="264"/>
    </row>
    <row r="95" spans="1:26" ht="12.75" customHeight="1">
      <c r="A95" s="260"/>
      <c r="B95" s="260"/>
      <c r="C95" s="260"/>
      <c r="D95" s="260"/>
      <c r="E95" s="260"/>
      <c r="F95" s="260"/>
      <c r="G95" s="260"/>
      <c r="H95" s="260"/>
      <c r="I95" s="260"/>
      <c r="J95" s="260"/>
      <c r="K95" s="260"/>
      <c r="L95" s="260"/>
      <c r="M95" s="260"/>
      <c r="N95" s="260"/>
      <c r="O95" s="260"/>
      <c r="P95" s="260"/>
      <c r="Q95" s="260"/>
      <c r="R95" s="260"/>
    </row>
    <row r="96" spans="1:26" ht="12.75" customHeight="1">
      <c r="A96" s="260"/>
      <c r="B96" s="260"/>
      <c r="C96" s="260"/>
      <c r="D96" s="260"/>
      <c r="E96" s="260"/>
      <c r="F96" s="260"/>
      <c r="G96" s="260"/>
      <c r="H96" s="260"/>
      <c r="I96" s="260"/>
      <c r="J96" s="260"/>
      <c r="K96" s="260"/>
      <c r="L96" s="260"/>
      <c r="M96" s="260"/>
      <c r="N96" s="260"/>
      <c r="O96" s="260"/>
      <c r="P96" s="260"/>
      <c r="Q96" s="260"/>
      <c r="R96" s="260"/>
    </row>
    <row r="97" spans="1:18" ht="12.75" customHeight="1">
      <c r="A97" s="260"/>
      <c r="B97" s="260"/>
      <c r="C97" s="260"/>
      <c r="D97" s="260"/>
      <c r="E97" s="260"/>
      <c r="F97" s="260"/>
      <c r="G97" s="260"/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</row>
    <row r="98" spans="1:18" ht="12.75" customHeight="1">
      <c r="A98" s="260"/>
      <c r="B98" s="260"/>
      <c r="C98" s="260"/>
      <c r="D98" s="260"/>
      <c r="E98" s="260"/>
      <c r="F98" s="260"/>
      <c r="G98" s="260"/>
      <c r="H98" s="260"/>
      <c r="I98" s="260"/>
      <c r="J98" s="260"/>
      <c r="K98" s="260"/>
      <c r="L98" s="260"/>
      <c r="M98" s="260"/>
      <c r="N98" s="260"/>
      <c r="O98" s="260"/>
      <c r="P98" s="260"/>
      <c r="Q98" s="260"/>
      <c r="R98" s="260"/>
    </row>
    <row r="99" spans="1:18" ht="12.75" customHeight="1">
      <c r="A99" s="260"/>
      <c r="B99" s="260"/>
      <c r="C99" s="260"/>
      <c r="D99" s="260"/>
      <c r="E99" s="260"/>
      <c r="F99" s="260"/>
      <c r="G99" s="260"/>
      <c r="H99" s="260"/>
      <c r="I99" s="260"/>
      <c r="J99" s="260"/>
      <c r="K99" s="260"/>
      <c r="L99" s="260"/>
      <c r="M99" s="260"/>
      <c r="N99" s="260"/>
      <c r="O99" s="260"/>
      <c r="P99" s="260"/>
      <c r="Q99" s="260"/>
      <c r="R99" s="260"/>
    </row>
    <row r="100" spans="1:18" ht="12.75" customHeight="1">
      <c r="A100" s="260"/>
      <c r="B100" s="260"/>
      <c r="C100" s="260"/>
      <c r="D100" s="260"/>
      <c r="E100" s="260"/>
      <c r="F100" s="260"/>
      <c r="G100" s="260"/>
      <c r="H100" s="260"/>
      <c r="I100" s="260"/>
      <c r="J100" s="260"/>
      <c r="K100" s="260"/>
      <c r="L100" s="260"/>
      <c r="M100" s="260"/>
      <c r="N100" s="260"/>
      <c r="O100" s="260"/>
      <c r="P100" s="260"/>
      <c r="Q100" s="260"/>
      <c r="R100" s="260"/>
    </row>
    <row r="101" spans="1:18" ht="12.75" customHeight="1">
      <c r="A101" s="260"/>
      <c r="B101" s="260"/>
      <c r="C101" s="260"/>
      <c r="D101" s="260"/>
      <c r="E101" s="260"/>
      <c r="F101" s="260"/>
      <c r="G101" s="260"/>
      <c r="H101" s="260"/>
      <c r="I101" s="260"/>
      <c r="J101" s="260"/>
      <c r="K101" s="260"/>
      <c r="L101" s="260"/>
      <c r="M101" s="260"/>
      <c r="N101" s="260"/>
      <c r="O101" s="260"/>
      <c r="P101" s="260"/>
      <c r="Q101" s="260"/>
      <c r="R101" s="260"/>
    </row>
    <row r="102" spans="1:18" ht="12.75" customHeight="1">
      <c r="A102" s="260"/>
      <c r="B102" s="260"/>
      <c r="C102" s="260"/>
      <c r="D102" s="260"/>
      <c r="E102" s="260"/>
      <c r="F102" s="260"/>
      <c r="G102" s="260"/>
      <c r="H102" s="260"/>
      <c r="I102" s="260"/>
      <c r="J102" s="260"/>
      <c r="K102" s="260"/>
      <c r="L102" s="260"/>
      <c r="M102" s="260"/>
      <c r="N102" s="260"/>
      <c r="O102" s="260"/>
      <c r="P102" s="260"/>
      <c r="Q102" s="260"/>
      <c r="R102" s="260"/>
    </row>
    <row r="103" spans="1:18" ht="12.75" customHeight="1">
      <c r="A103" s="260"/>
      <c r="B103" s="260"/>
      <c r="C103" s="260"/>
      <c r="D103" s="260"/>
      <c r="E103" s="260"/>
      <c r="F103" s="260"/>
      <c r="G103" s="260"/>
      <c r="H103" s="260"/>
      <c r="I103" s="260"/>
      <c r="J103" s="260"/>
      <c r="K103" s="260"/>
      <c r="L103" s="260"/>
      <c r="M103" s="260"/>
      <c r="N103" s="260"/>
      <c r="O103" s="260"/>
      <c r="P103" s="260"/>
      <c r="Q103" s="260"/>
      <c r="R103" s="260"/>
    </row>
    <row r="104" spans="1:18" ht="12.75" customHeight="1">
      <c r="A104" s="260"/>
      <c r="B104" s="260"/>
      <c r="C104" s="260"/>
      <c r="D104" s="260"/>
      <c r="E104" s="260"/>
      <c r="F104" s="260"/>
      <c r="G104" s="260"/>
      <c r="H104" s="260"/>
      <c r="I104" s="260"/>
      <c r="J104" s="260"/>
      <c r="K104" s="260"/>
      <c r="L104" s="260"/>
      <c r="M104" s="260"/>
      <c r="N104" s="260"/>
      <c r="O104" s="260"/>
      <c r="P104" s="260"/>
      <c r="Q104" s="260"/>
      <c r="R104" s="260"/>
    </row>
    <row r="105" spans="1:18" ht="12.75" customHeight="1">
      <c r="A105" s="260"/>
      <c r="B105" s="260"/>
      <c r="C105" s="260"/>
      <c r="D105" s="260"/>
      <c r="E105" s="260"/>
      <c r="F105" s="260"/>
      <c r="G105" s="260"/>
      <c r="H105" s="260"/>
      <c r="I105" s="260"/>
      <c r="J105" s="260"/>
      <c r="K105" s="260"/>
      <c r="L105" s="260"/>
      <c r="M105" s="260"/>
      <c r="N105" s="260"/>
      <c r="O105" s="260"/>
      <c r="P105" s="260"/>
      <c r="Q105" s="260"/>
      <c r="R105" s="260"/>
    </row>
    <row r="106" spans="1:18" ht="12.75" customHeight="1">
      <c r="A106" s="260"/>
      <c r="B106" s="260"/>
      <c r="C106" s="260"/>
      <c r="D106" s="260"/>
      <c r="E106" s="260"/>
      <c r="F106" s="260"/>
      <c r="G106" s="260"/>
      <c r="H106" s="260"/>
      <c r="I106" s="260"/>
      <c r="J106" s="260"/>
      <c r="K106" s="260"/>
      <c r="L106" s="260"/>
      <c r="M106" s="260"/>
      <c r="N106" s="260"/>
      <c r="O106" s="260"/>
      <c r="P106" s="260"/>
      <c r="Q106" s="260"/>
      <c r="R106" s="260"/>
    </row>
    <row r="107" spans="1:18" ht="12.75" customHeight="1">
      <c r="A107" s="260"/>
      <c r="B107" s="260"/>
      <c r="C107" s="260"/>
      <c r="D107" s="260"/>
      <c r="E107" s="260"/>
      <c r="F107" s="260"/>
      <c r="G107" s="260"/>
      <c r="H107" s="260"/>
      <c r="I107" s="260"/>
      <c r="J107" s="260"/>
      <c r="K107" s="260"/>
      <c r="L107" s="260"/>
      <c r="M107" s="260"/>
      <c r="N107" s="260"/>
      <c r="O107" s="260"/>
      <c r="P107" s="260"/>
      <c r="Q107" s="260"/>
      <c r="R107" s="260"/>
    </row>
    <row r="108" spans="1:18" ht="12.75" customHeight="1">
      <c r="A108" s="260"/>
      <c r="B108" s="260"/>
      <c r="C108" s="260"/>
      <c r="D108" s="260"/>
      <c r="E108" s="260"/>
      <c r="F108" s="260"/>
      <c r="G108" s="260"/>
      <c r="H108" s="260"/>
      <c r="I108" s="260"/>
      <c r="J108" s="260"/>
      <c r="K108" s="260"/>
      <c r="L108" s="260"/>
      <c r="M108" s="260"/>
      <c r="N108" s="260"/>
      <c r="O108" s="260"/>
      <c r="P108" s="260"/>
      <c r="Q108" s="260"/>
      <c r="R108" s="260"/>
    </row>
    <row r="109" spans="1:18" ht="12.75" customHeight="1">
      <c r="A109" s="260"/>
      <c r="B109" s="260"/>
      <c r="C109" s="260"/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</row>
    <row r="110" spans="1:18" ht="12.75" customHeight="1">
      <c r="A110" s="260"/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</row>
    <row r="111" spans="1:18" ht="12.75" customHeight="1">
      <c r="A111" s="260"/>
      <c r="B111" s="260"/>
      <c r="C111" s="260"/>
      <c r="D111" s="260"/>
      <c r="E111" s="260"/>
      <c r="F111" s="260"/>
      <c r="G111" s="260"/>
      <c r="H111" s="260"/>
      <c r="I111" s="260"/>
      <c r="J111" s="260"/>
      <c r="K111" s="260"/>
      <c r="L111" s="260"/>
      <c r="M111" s="260"/>
      <c r="N111" s="260"/>
      <c r="O111" s="260"/>
      <c r="P111" s="260"/>
      <c r="Q111" s="260"/>
      <c r="R111" s="260"/>
    </row>
    <row r="112" spans="1:18" ht="12.75" customHeight="1">
      <c r="A112" s="260"/>
      <c r="B112" s="260"/>
      <c r="C112" s="260"/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</row>
    <row r="113" spans="1:18" ht="12.75" customHeight="1">
      <c r="A113" s="260"/>
      <c r="B113" s="260"/>
      <c r="C113" s="260"/>
      <c r="D113" s="260"/>
      <c r="E113" s="260"/>
      <c r="F113" s="260"/>
      <c r="G113" s="260"/>
      <c r="H113" s="260"/>
      <c r="I113" s="260"/>
      <c r="J113" s="260"/>
      <c r="K113" s="260"/>
      <c r="L113" s="260"/>
      <c r="M113" s="260"/>
      <c r="N113" s="260"/>
      <c r="O113" s="260"/>
      <c r="P113" s="260"/>
      <c r="Q113" s="260"/>
      <c r="R113" s="260"/>
    </row>
    <row r="114" spans="1:18" ht="12.75" customHeight="1">
      <c r="A114" s="260"/>
      <c r="B114" s="260"/>
      <c r="C114" s="260"/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</row>
    <row r="115" spans="1:18" ht="12.75" customHeight="1">
      <c r="A115" s="260"/>
      <c r="B115" s="260"/>
      <c r="C115" s="260"/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</row>
    <row r="116" spans="1:18" ht="12.75" customHeight="1">
      <c r="A116" s="260"/>
      <c r="B116" s="260"/>
      <c r="C116" s="260"/>
      <c r="D116" s="260"/>
      <c r="E116" s="260"/>
      <c r="F116" s="260"/>
      <c r="G116" s="260"/>
      <c r="H116" s="260"/>
      <c r="I116" s="260"/>
      <c r="J116" s="260"/>
      <c r="K116" s="260"/>
      <c r="L116" s="260"/>
      <c r="M116" s="260"/>
      <c r="N116" s="260"/>
      <c r="O116" s="260"/>
      <c r="P116" s="260"/>
      <c r="Q116" s="260"/>
      <c r="R116" s="260"/>
    </row>
    <row r="117" spans="1:18" ht="12.75" customHeight="1">
      <c r="A117" s="260"/>
      <c r="B117" s="260"/>
      <c r="C117" s="260"/>
      <c r="D117" s="260"/>
      <c r="E117" s="260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</row>
    <row r="118" spans="1:18" ht="12.75" customHeight="1">
      <c r="A118" s="260"/>
      <c r="B118" s="260"/>
      <c r="C118" s="260"/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</row>
    <row r="119" spans="1:18" ht="12.75" customHeight="1">
      <c r="A119" s="260"/>
      <c r="B119" s="260"/>
      <c r="C119" s="260"/>
      <c r="D119" s="260"/>
      <c r="E119" s="260"/>
      <c r="F119" s="260"/>
      <c r="G119" s="260"/>
      <c r="H119" s="260"/>
      <c r="I119" s="260"/>
      <c r="J119" s="260"/>
      <c r="K119" s="260"/>
      <c r="L119" s="260"/>
      <c r="M119" s="260"/>
      <c r="N119" s="260"/>
      <c r="O119" s="260"/>
      <c r="P119" s="260"/>
      <c r="Q119" s="260"/>
      <c r="R119" s="260"/>
    </row>
    <row r="120" spans="1:18" ht="12.75" customHeight="1">
      <c r="A120" s="260"/>
      <c r="B120" s="260"/>
      <c r="C120" s="260"/>
      <c r="D120" s="260"/>
      <c r="E120" s="260"/>
      <c r="F120" s="260"/>
      <c r="G120" s="260"/>
      <c r="H120" s="260"/>
      <c r="I120" s="260"/>
      <c r="J120" s="260"/>
      <c r="K120" s="260"/>
      <c r="L120" s="260"/>
      <c r="M120" s="260"/>
      <c r="N120" s="260"/>
      <c r="O120" s="260"/>
      <c r="P120" s="260"/>
      <c r="Q120" s="260"/>
      <c r="R120" s="260"/>
    </row>
    <row r="121" spans="1:18" ht="12.75" customHeight="1">
      <c r="A121" s="260"/>
      <c r="B121" s="260"/>
      <c r="C121" s="260"/>
      <c r="D121" s="260"/>
      <c r="E121" s="260"/>
      <c r="F121" s="260"/>
      <c r="G121" s="260"/>
      <c r="H121" s="260"/>
      <c r="I121" s="260"/>
      <c r="J121" s="260"/>
      <c r="K121" s="260"/>
      <c r="L121" s="260"/>
      <c r="M121" s="260"/>
      <c r="N121" s="260"/>
      <c r="O121" s="260"/>
      <c r="P121" s="260"/>
      <c r="Q121" s="260"/>
      <c r="R121" s="260"/>
    </row>
    <row r="122" spans="1:18" ht="12.75" customHeight="1">
      <c r="A122" s="260"/>
      <c r="B122" s="260"/>
      <c r="C122" s="260"/>
      <c r="D122" s="260"/>
      <c r="E122" s="260"/>
      <c r="F122" s="260"/>
      <c r="G122" s="260"/>
      <c r="H122" s="260"/>
      <c r="I122" s="260"/>
      <c r="J122" s="260"/>
      <c r="K122" s="260"/>
      <c r="L122" s="260"/>
      <c r="M122" s="260"/>
      <c r="N122" s="260"/>
      <c r="O122" s="260"/>
      <c r="P122" s="260"/>
      <c r="Q122" s="260"/>
      <c r="R122" s="260"/>
    </row>
    <row r="123" spans="1:18" ht="12.75" customHeight="1">
      <c r="A123" s="260"/>
      <c r="B123" s="260"/>
      <c r="C123" s="260"/>
      <c r="D123" s="260"/>
      <c r="E123" s="260"/>
      <c r="F123" s="260"/>
      <c r="G123" s="260"/>
      <c r="H123" s="260"/>
      <c r="I123" s="260"/>
      <c r="J123" s="260"/>
      <c r="K123" s="260"/>
      <c r="L123" s="260"/>
      <c r="M123" s="260"/>
      <c r="N123" s="260"/>
      <c r="O123" s="260"/>
      <c r="P123" s="260"/>
      <c r="Q123" s="260"/>
      <c r="R123" s="260"/>
    </row>
    <row r="124" spans="1:18" ht="12.75" customHeight="1">
      <c r="A124" s="260"/>
      <c r="B124" s="260"/>
      <c r="C124" s="260"/>
      <c r="D124" s="260"/>
      <c r="E124" s="260"/>
      <c r="F124" s="260"/>
      <c r="G124" s="260"/>
      <c r="H124" s="260"/>
      <c r="I124" s="260"/>
      <c r="J124" s="260"/>
      <c r="K124" s="260"/>
      <c r="L124" s="260"/>
      <c r="M124" s="260"/>
      <c r="N124" s="260"/>
      <c r="O124" s="260"/>
      <c r="P124" s="260"/>
      <c r="Q124" s="260"/>
      <c r="R124" s="260"/>
    </row>
    <row r="125" spans="1:18" ht="12.75" customHeight="1">
      <c r="A125" s="260"/>
      <c r="B125" s="260"/>
      <c r="C125" s="260"/>
      <c r="D125" s="260"/>
      <c r="E125" s="260"/>
      <c r="F125" s="260"/>
      <c r="G125" s="260"/>
      <c r="H125" s="260"/>
      <c r="I125" s="260"/>
      <c r="J125" s="260"/>
      <c r="K125" s="260"/>
      <c r="L125" s="260"/>
      <c r="M125" s="260"/>
      <c r="N125" s="260"/>
      <c r="O125" s="260"/>
      <c r="P125" s="260"/>
      <c r="Q125" s="260"/>
      <c r="R125" s="260"/>
    </row>
    <row r="126" spans="1:18" ht="12.75" customHeight="1">
      <c r="A126" s="260"/>
      <c r="B126" s="260"/>
      <c r="C126" s="260"/>
      <c r="D126" s="260"/>
      <c r="E126" s="260"/>
      <c r="F126" s="260"/>
      <c r="G126" s="260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/>
    </row>
    <row r="127" spans="1:18" ht="12.75" customHeight="1">
      <c r="A127" s="260"/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260"/>
      <c r="N127" s="260"/>
      <c r="O127" s="260"/>
      <c r="P127" s="260"/>
      <c r="Q127" s="260"/>
      <c r="R127" s="260"/>
    </row>
    <row r="128" spans="1:18" ht="12.75" customHeight="1">
      <c r="A128" s="260"/>
      <c r="B128" s="260"/>
      <c r="C128" s="260"/>
      <c r="D128" s="260"/>
      <c r="E128" s="260"/>
      <c r="F128" s="260"/>
      <c r="G128" s="260"/>
      <c r="H128" s="260"/>
      <c r="I128" s="260"/>
      <c r="J128" s="260"/>
      <c r="K128" s="260"/>
      <c r="L128" s="260"/>
      <c r="M128" s="260"/>
      <c r="N128" s="260"/>
      <c r="O128" s="260"/>
      <c r="P128" s="260"/>
      <c r="Q128" s="260"/>
      <c r="R128" s="260"/>
    </row>
    <row r="129" spans="1:18" ht="12.75" customHeight="1">
      <c r="A129" s="260"/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260"/>
      <c r="N129" s="260"/>
      <c r="O129" s="260"/>
      <c r="P129" s="260"/>
      <c r="Q129" s="260"/>
      <c r="R129" s="260"/>
    </row>
    <row r="130" spans="1:18" ht="12.75" customHeight="1">
      <c r="A130" s="260"/>
      <c r="B130" s="260"/>
      <c r="C130" s="260"/>
      <c r="D130" s="260"/>
      <c r="E130" s="260"/>
      <c r="F130" s="260"/>
      <c r="G130" s="260"/>
      <c r="H130" s="260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</row>
    <row r="131" spans="1:18" ht="12.75" customHeight="1">
      <c r="A131" s="260"/>
      <c r="B131" s="260"/>
      <c r="C131" s="260"/>
      <c r="D131" s="260"/>
      <c r="E131" s="260"/>
      <c r="F131" s="260"/>
      <c r="G131" s="260"/>
      <c r="H131" s="260"/>
      <c r="I131" s="260"/>
      <c r="J131" s="260"/>
      <c r="K131" s="260"/>
      <c r="L131" s="260"/>
      <c r="M131" s="260"/>
      <c r="N131" s="260"/>
      <c r="O131" s="260"/>
      <c r="P131" s="260"/>
      <c r="Q131" s="260"/>
      <c r="R131" s="260"/>
    </row>
    <row r="132" spans="1:18" ht="12.75" customHeight="1">
      <c r="A132" s="260"/>
      <c r="B132" s="260"/>
      <c r="C132" s="260"/>
      <c r="D132" s="260"/>
      <c r="E132" s="260"/>
      <c r="F132" s="260"/>
      <c r="G132" s="260"/>
      <c r="H132" s="260"/>
      <c r="I132" s="260"/>
      <c r="J132" s="260"/>
      <c r="K132" s="260"/>
      <c r="L132" s="260"/>
      <c r="M132" s="260"/>
      <c r="N132" s="260"/>
      <c r="O132" s="260"/>
      <c r="P132" s="260"/>
      <c r="Q132" s="260"/>
      <c r="R132" s="260"/>
    </row>
    <row r="133" spans="1:18" ht="12.75" customHeight="1">
      <c r="A133" s="260"/>
      <c r="B133" s="260"/>
      <c r="C133" s="260"/>
      <c r="D133" s="260"/>
      <c r="E133" s="260"/>
      <c r="F133" s="260"/>
      <c r="G133" s="260"/>
      <c r="H133" s="260"/>
      <c r="I133" s="260"/>
      <c r="J133" s="260"/>
      <c r="K133" s="260"/>
      <c r="L133" s="260"/>
      <c r="M133" s="260"/>
      <c r="N133" s="260"/>
      <c r="O133" s="260"/>
      <c r="P133" s="260"/>
      <c r="Q133" s="260"/>
      <c r="R133" s="260"/>
    </row>
    <row r="134" spans="1:18" ht="12.75" customHeight="1">
      <c r="A134" s="260"/>
      <c r="B134" s="260"/>
      <c r="C134" s="260"/>
      <c r="D134" s="260"/>
      <c r="E134" s="260"/>
      <c r="F134" s="260"/>
      <c r="G134" s="260"/>
      <c r="H134" s="260"/>
      <c r="I134" s="260"/>
      <c r="J134" s="260"/>
      <c r="K134" s="260"/>
      <c r="L134" s="260"/>
      <c r="M134" s="260"/>
      <c r="N134" s="260"/>
      <c r="O134" s="260"/>
      <c r="P134" s="260"/>
      <c r="Q134" s="260"/>
      <c r="R134" s="260"/>
    </row>
    <row r="135" spans="1:18" ht="12.75" customHeight="1">
      <c r="A135" s="260"/>
      <c r="B135" s="260"/>
      <c r="C135" s="260"/>
      <c r="D135" s="260"/>
      <c r="E135" s="260"/>
      <c r="F135" s="260"/>
      <c r="G135" s="260"/>
      <c r="H135" s="260"/>
      <c r="I135" s="260"/>
      <c r="J135" s="260"/>
      <c r="K135" s="260"/>
      <c r="L135" s="260"/>
      <c r="M135" s="260"/>
      <c r="N135" s="260"/>
      <c r="O135" s="260"/>
      <c r="P135" s="260"/>
      <c r="Q135" s="260"/>
      <c r="R135" s="260"/>
    </row>
    <row r="136" spans="1:18" ht="12.75" customHeight="1">
      <c r="A136" s="260"/>
      <c r="B136" s="260"/>
      <c r="C136" s="260"/>
      <c r="D136" s="260"/>
      <c r="E136" s="260"/>
      <c r="F136" s="260"/>
      <c r="G136" s="260"/>
      <c r="H136" s="260"/>
      <c r="I136" s="260"/>
      <c r="J136" s="260"/>
      <c r="K136" s="260"/>
      <c r="L136" s="260"/>
      <c r="M136" s="260"/>
      <c r="N136" s="260"/>
      <c r="O136" s="260"/>
      <c r="P136" s="260"/>
      <c r="Q136" s="260"/>
      <c r="R136" s="260"/>
    </row>
    <row r="137" spans="1:18" ht="12.75" customHeight="1">
      <c r="A137" s="260"/>
      <c r="B137" s="260"/>
      <c r="C137" s="260"/>
      <c r="D137" s="260"/>
      <c r="E137" s="260"/>
      <c r="F137" s="260"/>
      <c r="G137" s="260"/>
      <c r="H137" s="260"/>
      <c r="I137" s="260"/>
      <c r="J137" s="260"/>
      <c r="K137" s="260"/>
      <c r="L137" s="260"/>
      <c r="M137" s="260"/>
      <c r="N137" s="260"/>
      <c r="O137" s="260"/>
      <c r="P137" s="260"/>
      <c r="Q137" s="260"/>
      <c r="R137" s="260"/>
    </row>
    <row r="138" spans="1:18" ht="12.75" customHeight="1">
      <c r="A138" s="260"/>
      <c r="B138" s="260"/>
      <c r="C138" s="260"/>
      <c r="D138" s="260"/>
      <c r="E138" s="260"/>
      <c r="F138" s="260"/>
      <c r="G138" s="260"/>
      <c r="H138" s="260"/>
      <c r="I138" s="260"/>
      <c r="J138" s="260"/>
      <c r="K138" s="260"/>
      <c r="L138" s="260"/>
      <c r="M138" s="260"/>
      <c r="N138" s="260"/>
      <c r="O138" s="260"/>
      <c r="P138" s="260"/>
      <c r="Q138" s="260"/>
      <c r="R138" s="260"/>
    </row>
    <row r="139" spans="1:18" ht="12.75" customHeight="1">
      <c r="A139" s="260"/>
      <c r="B139" s="260"/>
      <c r="C139" s="260"/>
      <c r="D139" s="260"/>
      <c r="E139" s="260"/>
      <c r="F139" s="260"/>
      <c r="G139" s="260"/>
      <c r="H139" s="260"/>
      <c r="I139" s="260"/>
      <c r="J139" s="260"/>
      <c r="K139" s="260"/>
      <c r="L139" s="260"/>
      <c r="M139" s="260"/>
      <c r="N139" s="260"/>
      <c r="O139" s="260"/>
      <c r="P139" s="260"/>
      <c r="Q139" s="260"/>
      <c r="R139" s="260"/>
    </row>
    <row r="140" spans="1:18" ht="12.75" customHeight="1">
      <c r="A140" s="260"/>
      <c r="B140" s="260"/>
      <c r="C140" s="260"/>
      <c r="D140" s="260"/>
      <c r="E140" s="260"/>
      <c r="F140" s="260"/>
      <c r="G140" s="260"/>
      <c r="H140" s="260"/>
      <c r="I140" s="260"/>
      <c r="J140" s="260"/>
      <c r="K140" s="260"/>
      <c r="L140" s="260"/>
      <c r="M140" s="260"/>
      <c r="N140" s="260"/>
      <c r="O140" s="260"/>
      <c r="P140" s="260"/>
      <c r="Q140" s="260"/>
      <c r="R140" s="260"/>
    </row>
    <row r="141" spans="1:18" ht="12.75" customHeight="1">
      <c r="A141" s="260"/>
      <c r="B141" s="260"/>
      <c r="C141" s="260"/>
      <c r="D141" s="260"/>
      <c r="E141" s="260"/>
      <c r="F141" s="260"/>
      <c r="G141" s="260"/>
      <c r="H141" s="260"/>
      <c r="I141" s="260"/>
      <c r="J141" s="260"/>
      <c r="K141" s="260"/>
      <c r="L141" s="260"/>
      <c r="M141" s="260"/>
      <c r="N141" s="260"/>
      <c r="O141" s="260"/>
      <c r="P141" s="260"/>
      <c r="Q141" s="260"/>
      <c r="R141" s="260"/>
    </row>
    <row r="142" spans="1:18" ht="12.75" customHeight="1">
      <c r="A142" s="260"/>
      <c r="B142" s="260"/>
      <c r="C142" s="260"/>
      <c r="D142" s="260"/>
      <c r="E142" s="260"/>
      <c r="F142" s="260"/>
      <c r="G142" s="260"/>
      <c r="H142" s="260"/>
      <c r="I142" s="260"/>
      <c r="J142" s="260"/>
      <c r="K142" s="260"/>
      <c r="L142" s="260"/>
      <c r="M142" s="260"/>
      <c r="N142" s="260"/>
      <c r="O142" s="260"/>
      <c r="P142" s="260"/>
      <c r="Q142" s="260"/>
      <c r="R142" s="260"/>
    </row>
    <row r="143" spans="1:18" ht="12.75" customHeight="1">
      <c r="A143" s="260"/>
      <c r="B143" s="260"/>
      <c r="C143" s="260"/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</row>
    <row r="144" spans="1:18" ht="12.75" customHeight="1">
      <c r="A144" s="260"/>
      <c r="B144" s="260"/>
      <c r="C144" s="260"/>
      <c r="D144" s="260"/>
      <c r="E144" s="260"/>
      <c r="F144" s="260"/>
      <c r="G144" s="260"/>
      <c r="H144" s="260"/>
      <c r="I144" s="260"/>
      <c r="J144" s="260"/>
      <c r="K144" s="260"/>
      <c r="L144" s="260"/>
      <c r="M144" s="260"/>
      <c r="N144" s="260"/>
      <c r="O144" s="260"/>
      <c r="P144" s="260"/>
      <c r="Q144" s="260"/>
      <c r="R144" s="260"/>
    </row>
    <row r="145" spans="1:18" ht="12.75" customHeight="1">
      <c r="A145" s="260"/>
      <c r="B145" s="260"/>
      <c r="C145" s="260"/>
      <c r="D145" s="260"/>
      <c r="E145" s="260"/>
      <c r="F145" s="260"/>
      <c r="G145" s="260"/>
      <c r="H145" s="260"/>
      <c r="I145" s="260"/>
      <c r="J145" s="260"/>
      <c r="K145" s="260"/>
      <c r="L145" s="260"/>
      <c r="M145" s="260"/>
      <c r="N145" s="260"/>
      <c r="O145" s="260"/>
      <c r="P145" s="260"/>
      <c r="Q145" s="260"/>
      <c r="R145" s="260"/>
    </row>
    <row r="146" spans="1:18" ht="12.75" customHeight="1">
      <c r="A146" s="260"/>
      <c r="B146" s="260"/>
      <c r="C146" s="260"/>
      <c r="D146" s="260"/>
      <c r="E146" s="260"/>
      <c r="F146" s="260"/>
      <c r="G146" s="260"/>
      <c r="H146" s="260"/>
      <c r="I146" s="260"/>
      <c r="J146" s="260"/>
      <c r="K146" s="260"/>
      <c r="L146" s="260"/>
      <c r="M146" s="260"/>
      <c r="N146" s="260"/>
      <c r="O146" s="260"/>
      <c r="P146" s="260"/>
      <c r="Q146" s="260"/>
      <c r="R146" s="260"/>
    </row>
    <row r="147" spans="1:18" ht="12.75" customHeight="1">
      <c r="A147" s="260"/>
      <c r="B147" s="260"/>
      <c r="C147" s="260"/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</row>
    <row r="148" spans="1:18" ht="12.75" customHeight="1">
      <c r="A148" s="260"/>
      <c r="B148" s="260"/>
      <c r="C148" s="260"/>
      <c r="D148" s="260"/>
      <c r="E148" s="260"/>
      <c r="F148" s="260"/>
      <c r="G148" s="260"/>
      <c r="H148" s="260"/>
      <c r="I148" s="260"/>
      <c r="J148" s="260"/>
      <c r="K148" s="260"/>
      <c r="L148" s="260"/>
      <c r="M148" s="260"/>
      <c r="N148" s="260"/>
      <c r="O148" s="260"/>
      <c r="P148" s="260"/>
      <c r="Q148" s="260"/>
      <c r="R148" s="260"/>
    </row>
    <row r="149" spans="1:18" ht="12.75" customHeight="1">
      <c r="A149" s="260"/>
      <c r="B149" s="260"/>
      <c r="C149" s="260"/>
      <c r="D149" s="260"/>
      <c r="E149" s="260"/>
      <c r="F149" s="260"/>
      <c r="G149" s="260"/>
      <c r="H149" s="260"/>
      <c r="I149" s="260"/>
      <c r="J149" s="260"/>
      <c r="K149" s="260"/>
      <c r="L149" s="260"/>
      <c r="M149" s="260"/>
      <c r="N149" s="260"/>
      <c r="O149" s="260"/>
      <c r="P149" s="260"/>
      <c r="Q149" s="260"/>
      <c r="R149" s="260"/>
    </row>
    <row r="150" spans="1:18" ht="12.75" customHeight="1">
      <c r="A150" s="260"/>
      <c r="B150" s="260"/>
      <c r="C150" s="260"/>
      <c r="D150" s="260"/>
      <c r="E150" s="260"/>
      <c r="F150" s="260"/>
      <c r="G150" s="260"/>
      <c r="H150" s="260"/>
      <c r="I150" s="260"/>
      <c r="J150" s="260"/>
      <c r="K150" s="260"/>
      <c r="L150" s="260"/>
      <c r="M150" s="260"/>
      <c r="N150" s="260"/>
      <c r="O150" s="260"/>
      <c r="P150" s="260"/>
      <c r="Q150" s="260"/>
      <c r="R150" s="260"/>
    </row>
    <row r="151" spans="1:18" ht="12.75" customHeight="1">
      <c r="A151" s="260"/>
      <c r="B151" s="260"/>
      <c r="C151" s="260"/>
      <c r="D151" s="260"/>
      <c r="E151" s="260"/>
      <c r="F151" s="260"/>
      <c r="G151" s="260"/>
      <c r="H151" s="260"/>
      <c r="I151" s="260"/>
      <c r="J151" s="260"/>
      <c r="K151" s="260"/>
      <c r="L151" s="260"/>
      <c r="M151" s="260"/>
      <c r="N151" s="260"/>
      <c r="O151" s="260"/>
      <c r="P151" s="260"/>
      <c r="Q151" s="260"/>
      <c r="R151" s="260"/>
    </row>
    <row r="152" spans="1:18" ht="12.75" customHeight="1">
      <c r="A152" s="260"/>
      <c r="B152" s="260"/>
      <c r="C152" s="260"/>
      <c r="D152" s="260"/>
      <c r="E152" s="260"/>
      <c r="F152" s="260"/>
      <c r="G152" s="260"/>
      <c r="H152" s="260"/>
      <c r="I152" s="260"/>
      <c r="J152" s="260"/>
      <c r="K152" s="260"/>
      <c r="L152" s="260"/>
      <c r="M152" s="260"/>
      <c r="N152" s="260"/>
      <c r="O152" s="260"/>
      <c r="P152" s="260"/>
      <c r="Q152" s="260"/>
      <c r="R152" s="260"/>
    </row>
    <row r="153" spans="1:18" ht="12.75" customHeight="1">
      <c r="A153" s="260"/>
      <c r="B153" s="260"/>
      <c r="C153" s="260"/>
      <c r="D153" s="260"/>
      <c r="E153" s="260"/>
      <c r="F153" s="260"/>
      <c r="G153" s="260"/>
      <c r="H153" s="260"/>
      <c r="I153" s="260"/>
      <c r="J153" s="260"/>
      <c r="K153" s="260"/>
      <c r="L153" s="260"/>
      <c r="M153" s="260"/>
      <c r="N153" s="260"/>
      <c r="O153" s="260"/>
      <c r="P153" s="260"/>
      <c r="Q153" s="260"/>
      <c r="R153" s="260"/>
    </row>
    <row r="154" spans="1:18" ht="12.75" customHeight="1">
      <c r="A154" s="260"/>
      <c r="B154" s="260"/>
      <c r="C154" s="260"/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</row>
    <row r="155" spans="1:18" ht="12.75" customHeight="1">
      <c r="A155" s="260"/>
      <c r="B155" s="260"/>
      <c r="C155" s="260"/>
      <c r="D155" s="260"/>
      <c r="E155" s="260"/>
      <c r="F155" s="260"/>
      <c r="G155" s="260"/>
      <c r="H155" s="260"/>
      <c r="I155" s="260"/>
      <c r="J155" s="260"/>
      <c r="K155" s="260"/>
      <c r="L155" s="260"/>
      <c r="M155" s="260"/>
      <c r="N155" s="260"/>
      <c r="O155" s="260"/>
      <c r="P155" s="260"/>
      <c r="Q155" s="260"/>
      <c r="R155" s="260"/>
    </row>
    <row r="156" spans="1:18" ht="12.75" customHeight="1">
      <c r="A156" s="260"/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</row>
    <row r="157" spans="1:18" ht="12.75" customHeight="1">
      <c r="A157" s="260"/>
      <c r="B157" s="260"/>
      <c r="C157" s="260"/>
      <c r="D157" s="260"/>
      <c r="E157" s="260"/>
      <c r="F157" s="260"/>
      <c r="G157" s="260"/>
      <c r="H157" s="260"/>
      <c r="I157" s="260"/>
      <c r="J157" s="260"/>
      <c r="K157" s="260"/>
      <c r="L157" s="260"/>
      <c r="M157" s="260"/>
      <c r="N157" s="260"/>
      <c r="O157" s="260"/>
      <c r="P157" s="260"/>
      <c r="Q157" s="260"/>
      <c r="R157" s="260"/>
    </row>
    <row r="158" spans="1:18" ht="12.75" customHeight="1">
      <c r="A158" s="260"/>
      <c r="B158" s="260"/>
      <c r="C158" s="260"/>
      <c r="D158" s="260"/>
      <c r="E158" s="260"/>
      <c r="F158" s="260"/>
      <c r="G158" s="260"/>
      <c r="H158" s="260"/>
      <c r="I158" s="260"/>
      <c r="J158" s="260"/>
      <c r="K158" s="260"/>
      <c r="L158" s="260"/>
      <c r="M158" s="260"/>
      <c r="N158" s="260"/>
      <c r="O158" s="260"/>
      <c r="P158" s="260"/>
      <c r="Q158" s="260"/>
      <c r="R158" s="260"/>
    </row>
    <row r="159" spans="1:18" ht="12.75" customHeight="1">
      <c r="A159" s="260"/>
      <c r="B159" s="260"/>
      <c r="C159" s="260"/>
      <c r="D159" s="260"/>
      <c r="E159" s="260"/>
      <c r="F159" s="260"/>
      <c r="G159" s="260"/>
      <c r="H159" s="260"/>
      <c r="I159" s="260"/>
      <c r="J159" s="260"/>
      <c r="K159" s="260"/>
      <c r="L159" s="260"/>
      <c r="M159" s="260"/>
      <c r="N159" s="260"/>
      <c r="O159" s="260"/>
      <c r="P159" s="260"/>
      <c r="Q159" s="260"/>
      <c r="R159" s="260"/>
    </row>
    <row r="160" spans="1:18" ht="12.75" customHeight="1">
      <c r="A160" s="260"/>
      <c r="B160" s="260"/>
      <c r="C160" s="260"/>
      <c r="D160" s="260"/>
      <c r="E160" s="260"/>
      <c r="F160" s="260"/>
      <c r="G160" s="260"/>
      <c r="H160" s="260"/>
      <c r="I160" s="260"/>
      <c r="J160" s="260"/>
      <c r="K160" s="260"/>
      <c r="L160" s="260"/>
      <c r="M160" s="260"/>
      <c r="N160" s="260"/>
      <c r="O160" s="260"/>
      <c r="P160" s="260"/>
      <c r="Q160" s="260"/>
      <c r="R160" s="260"/>
    </row>
    <row r="161" spans="1:18" ht="12.75" customHeight="1">
      <c r="A161" s="260"/>
      <c r="B161" s="260"/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60"/>
      <c r="R161" s="260"/>
    </row>
    <row r="162" spans="1:18" ht="12.75" customHeight="1">
      <c r="A162" s="260"/>
      <c r="B162" s="260"/>
      <c r="C162" s="260"/>
      <c r="D162" s="260"/>
      <c r="E162" s="260"/>
      <c r="F162" s="260"/>
      <c r="G162" s="260"/>
      <c r="H162" s="260"/>
      <c r="I162" s="260"/>
      <c r="J162" s="260"/>
      <c r="K162" s="260"/>
      <c r="L162" s="260"/>
      <c r="M162" s="260"/>
      <c r="N162" s="260"/>
      <c r="O162" s="260"/>
      <c r="P162" s="260"/>
      <c r="Q162" s="260"/>
      <c r="R162" s="260"/>
    </row>
    <row r="163" spans="1:18" ht="12.75" customHeight="1">
      <c r="A163" s="260"/>
      <c r="B163" s="260"/>
      <c r="C163" s="260"/>
      <c r="D163" s="260"/>
      <c r="E163" s="260"/>
      <c r="F163" s="260"/>
      <c r="G163" s="260"/>
      <c r="H163" s="260"/>
      <c r="I163" s="260"/>
      <c r="J163" s="260"/>
      <c r="K163" s="260"/>
      <c r="L163" s="260"/>
      <c r="M163" s="260"/>
      <c r="N163" s="260"/>
      <c r="O163" s="260"/>
      <c r="P163" s="260"/>
      <c r="Q163" s="260"/>
      <c r="R163" s="260"/>
    </row>
    <row r="164" spans="1:18" ht="12.75" customHeight="1">
      <c r="A164" s="260"/>
      <c r="B164" s="260"/>
      <c r="C164" s="260"/>
      <c r="D164" s="260"/>
      <c r="E164" s="260"/>
      <c r="F164" s="260"/>
      <c r="G164" s="260"/>
      <c r="H164" s="260"/>
      <c r="I164" s="260"/>
      <c r="J164" s="260"/>
      <c r="K164" s="260"/>
      <c r="L164" s="260"/>
      <c r="M164" s="260"/>
      <c r="N164" s="260"/>
      <c r="O164" s="260"/>
      <c r="P164" s="260"/>
      <c r="Q164" s="260"/>
      <c r="R164" s="260"/>
    </row>
    <row r="165" spans="1:18" ht="12.75" customHeight="1">
      <c r="A165" s="260"/>
      <c r="B165" s="260"/>
      <c r="C165" s="260"/>
      <c r="D165" s="260"/>
      <c r="E165" s="260"/>
      <c r="F165" s="260"/>
      <c r="G165" s="260"/>
      <c r="H165" s="260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</row>
    <row r="166" spans="1:18" ht="12.75" customHeight="1">
      <c r="A166" s="260"/>
      <c r="B166" s="260"/>
      <c r="C166" s="260"/>
      <c r="D166" s="260"/>
      <c r="E166" s="260"/>
      <c r="F166" s="260"/>
      <c r="G166" s="260"/>
      <c r="H166" s="260"/>
      <c r="I166" s="260"/>
      <c r="J166" s="260"/>
      <c r="K166" s="260"/>
      <c r="L166" s="260"/>
      <c r="M166" s="260"/>
      <c r="N166" s="260"/>
      <c r="O166" s="260"/>
      <c r="P166" s="260"/>
      <c r="Q166" s="260"/>
      <c r="R166" s="260"/>
    </row>
    <row r="167" spans="1:18" ht="12.75" customHeight="1">
      <c r="A167" s="260"/>
      <c r="B167" s="260"/>
      <c r="C167" s="260"/>
      <c r="D167" s="260"/>
      <c r="E167" s="260"/>
      <c r="F167" s="260"/>
      <c r="G167" s="260"/>
      <c r="H167" s="260"/>
      <c r="I167" s="260"/>
      <c r="J167" s="260"/>
      <c r="K167" s="260"/>
      <c r="L167" s="260"/>
      <c r="M167" s="260"/>
      <c r="N167" s="260"/>
      <c r="O167" s="260"/>
      <c r="P167" s="260"/>
      <c r="Q167" s="260"/>
      <c r="R167" s="260"/>
    </row>
    <row r="168" spans="1:18" ht="12.75" customHeight="1">
      <c r="A168" s="260"/>
      <c r="B168" s="260"/>
      <c r="C168" s="260"/>
      <c r="D168" s="260"/>
      <c r="E168" s="260"/>
      <c r="F168" s="260"/>
      <c r="G168" s="260"/>
      <c r="H168" s="260"/>
      <c r="I168" s="260"/>
      <c r="J168" s="260"/>
      <c r="K168" s="260"/>
      <c r="L168" s="260"/>
      <c r="M168" s="260"/>
      <c r="N168" s="260"/>
      <c r="O168" s="260"/>
      <c r="P168" s="260"/>
      <c r="Q168" s="260"/>
      <c r="R168" s="260"/>
    </row>
    <row r="169" spans="1:18" ht="12.75" customHeight="1">
      <c r="A169" s="260"/>
      <c r="B169" s="260"/>
      <c r="C169" s="260"/>
      <c r="D169" s="260"/>
      <c r="E169" s="260"/>
      <c r="F169" s="260"/>
      <c r="G169" s="260"/>
      <c r="H169" s="260"/>
      <c r="I169" s="260"/>
      <c r="J169" s="260"/>
      <c r="K169" s="260"/>
      <c r="L169" s="260"/>
      <c r="M169" s="260"/>
      <c r="N169" s="260"/>
      <c r="O169" s="260"/>
      <c r="P169" s="260"/>
      <c r="Q169" s="260"/>
      <c r="R169" s="260"/>
    </row>
    <row r="170" spans="1:18" ht="12.75" customHeight="1">
      <c r="A170" s="260"/>
      <c r="B170" s="260"/>
      <c r="C170" s="260"/>
      <c r="D170" s="260"/>
      <c r="E170" s="260"/>
      <c r="F170" s="260"/>
      <c r="G170" s="260"/>
      <c r="H170" s="260"/>
      <c r="I170" s="260"/>
      <c r="J170" s="260"/>
      <c r="K170" s="260"/>
      <c r="L170" s="260"/>
      <c r="M170" s="260"/>
      <c r="N170" s="260"/>
      <c r="O170" s="260"/>
      <c r="P170" s="260"/>
      <c r="Q170" s="260"/>
      <c r="R170" s="260"/>
    </row>
    <row r="171" spans="1:18" ht="12.75" customHeight="1">
      <c r="A171" s="260"/>
      <c r="B171" s="260"/>
      <c r="C171" s="260"/>
      <c r="D171" s="260"/>
      <c r="E171" s="260"/>
      <c r="F171" s="260"/>
      <c r="G171" s="260"/>
      <c r="H171" s="260"/>
      <c r="I171" s="260"/>
      <c r="J171" s="260"/>
      <c r="K171" s="260"/>
      <c r="L171" s="260"/>
      <c r="M171" s="260"/>
      <c r="N171" s="260"/>
      <c r="O171" s="260"/>
      <c r="P171" s="260"/>
      <c r="Q171" s="260"/>
      <c r="R171" s="260"/>
    </row>
    <row r="172" spans="1:18" ht="12.75" customHeight="1">
      <c r="A172" s="260"/>
      <c r="B172" s="260"/>
      <c r="C172" s="260"/>
      <c r="D172" s="260"/>
      <c r="E172" s="260"/>
      <c r="F172" s="260"/>
      <c r="G172" s="260"/>
      <c r="H172" s="260"/>
      <c r="I172" s="260"/>
      <c r="J172" s="260"/>
      <c r="K172" s="260"/>
      <c r="L172" s="260"/>
      <c r="M172" s="260"/>
      <c r="N172" s="260"/>
      <c r="O172" s="260"/>
      <c r="P172" s="260"/>
      <c r="Q172" s="260"/>
      <c r="R172" s="260"/>
    </row>
    <row r="173" spans="1:18" ht="12.75" customHeight="1">
      <c r="A173" s="260"/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260"/>
      <c r="N173" s="260"/>
      <c r="O173" s="260"/>
      <c r="P173" s="260"/>
      <c r="Q173" s="260"/>
      <c r="R173" s="260"/>
    </row>
    <row r="174" spans="1:18" ht="12.75" customHeight="1">
      <c r="A174" s="260"/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260"/>
      <c r="N174" s="260"/>
      <c r="O174" s="260"/>
      <c r="P174" s="260"/>
      <c r="Q174" s="260"/>
      <c r="R174" s="260"/>
    </row>
    <row r="175" spans="1:18" ht="12.75" customHeight="1">
      <c r="A175" s="260"/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260"/>
      <c r="N175" s="260"/>
      <c r="O175" s="260"/>
      <c r="P175" s="260"/>
      <c r="Q175" s="260"/>
      <c r="R175" s="260"/>
    </row>
    <row r="176" spans="1:18" ht="12.75" customHeight="1">
      <c r="A176" s="260"/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260"/>
      <c r="N176" s="260"/>
      <c r="O176" s="260"/>
      <c r="P176" s="260"/>
      <c r="Q176" s="260"/>
      <c r="R176" s="260"/>
    </row>
    <row r="177" spans="1:18" ht="12.75" customHeight="1">
      <c r="A177" s="260"/>
      <c r="B177" s="260"/>
      <c r="C177" s="260"/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</row>
    <row r="178" spans="1:18" ht="12.75" customHeight="1">
      <c r="A178" s="260"/>
      <c r="B178" s="260"/>
      <c r="C178" s="260"/>
      <c r="D178" s="260"/>
      <c r="E178" s="260"/>
      <c r="F178" s="260"/>
      <c r="G178" s="260"/>
      <c r="H178" s="260"/>
      <c r="I178" s="260"/>
      <c r="J178" s="260"/>
      <c r="K178" s="260"/>
      <c r="L178" s="260"/>
      <c r="M178" s="260"/>
      <c r="N178" s="260"/>
      <c r="O178" s="260"/>
      <c r="P178" s="260"/>
      <c r="Q178" s="260"/>
      <c r="R178" s="260"/>
    </row>
    <row r="179" spans="1:18" ht="12.75" customHeight="1">
      <c r="A179" s="260"/>
      <c r="B179" s="260"/>
      <c r="C179" s="260"/>
      <c r="D179" s="260"/>
      <c r="E179" s="260"/>
      <c r="F179" s="260"/>
      <c r="G179" s="260"/>
      <c r="H179" s="260"/>
      <c r="I179" s="260"/>
      <c r="J179" s="260"/>
      <c r="K179" s="260"/>
      <c r="L179" s="260"/>
      <c r="M179" s="260"/>
      <c r="N179" s="260"/>
      <c r="O179" s="260"/>
      <c r="P179" s="260"/>
      <c r="Q179" s="260"/>
      <c r="R179" s="260"/>
    </row>
    <row r="180" spans="1:18" ht="12.75" customHeight="1">
      <c r="A180" s="260"/>
      <c r="B180" s="260"/>
      <c r="C180" s="260"/>
      <c r="D180" s="260"/>
      <c r="E180" s="260"/>
      <c r="F180" s="260"/>
      <c r="G180" s="260"/>
      <c r="H180" s="260"/>
      <c r="I180" s="260"/>
      <c r="J180" s="260"/>
      <c r="K180" s="260"/>
      <c r="L180" s="260"/>
      <c r="M180" s="260"/>
      <c r="N180" s="260"/>
      <c r="O180" s="260"/>
      <c r="P180" s="260"/>
      <c r="Q180" s="260"/>
      <c r="R180" s="260"/>
    </row>
    <row r="181" spans="1:18" ht="12.75" customHeight="1">
      <c r="A181" s="260"/>
      <c r="B181" s="260"/>
      <c r="C181" s="260"/>
      <c r="D181" s="260"/>
      <c r="E181" s="260"/>
      <c r="F181" s="260"/>
      <c r="G181" s="260"/>
      <c r="H181" s="260"/>
      <c r="I181" s="260"/>
      <c r="J181" s="260"/>
      <c r="K181" s="260"/>
      <c r="L181" s="260"/>
      <c r="M181" s="260"/>
      <c r="N181" s="260"/>
      <c r="O181" s="260"/>
      <c r="P181" s="260"/>
      <c r="Q181" s="260"/>
      <c r="R181" s="260"/>
    </row>
    <row r="182" spans="1:18" ht="12.75" customHeight="1">
      <c r="A182" s="260"/>
      <c r="B182" s="260"/>
      <c r="C182" s="260"/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</row>
    <row r="183" spans="1:18" ht="12.75" customHeight="1">
      <c r="A183" s="260"/>
      <c r="B183" s="260"/>
      <c r="C183" s="260"/>
      <c r="D183" s="260"/>
      <c r="E183" s="260"/>
      <c r="F183" s="260"/>
      <c r="G183" s="260"/>
      <c r="H183" s="260"/>
      <c r="I183" s="260"/>
      <c r="J183" s="260"/>
      <c r="K183" s="260"/>
      <c r="L183" s="260"/>
      <c r="M183" s="260"/>
      <c r="N183" s="260"/>
      <c r="O183" s="260"/>
      <c r="P183" s="260"/>
      <c r="Q183" s="260"/>
      <c r="R183" s="260"/>
    </row>
    <row r="184" spans="1:18" ht="12.75" customHeight="1">
      <c r="A184" s="260"/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  <c r="N184" s="260"/>
      <c r="O184" s="260"/>
      <c r="P184" s="260"/>
      <c r="Q184" s="260"/>
      <c r="R184" s="260"/>
    </row>
    <row r="185" spans="1:18" ht="12.75" customHeight="1">
      <c r="A185" s="260"/>
      <c r="B185" s="260"/>
      <c r="C185" s="260"/>
      <c r="D185" s="260"/>
      <c r="E185" s="260"/>
      <c r="F185" s="260"/>
      <c r="G185" s="260"/>
      <c r="H185" s="260"/>
      <c r="I185" s="260"/>
      <c r="J185" s="260"/>
      <c r="K185" s="260"/>
      <c r="L185" s="260"/>
      <c r="M185" s="260"/>
      <c r="N185" s="260"/>
      <c r="O185" s="260"/>
      <c r="P185" s="260"/>
      <c r="Q185" s="260"/>
      <c r="R185" s="260"/>
    </row>
    <row r="186" spans="1:18" ht="12.75" customHeight="1">
      <c r="A186" s="260"/>
      <c r="B186" s="260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260"/>
      <c r="Q186" s="260"/>
      <c r="R186" s="260"/>
    </row>
    <row r="187" spans="1:18" ht="12.75" customHeight="1">
      <c r="A187" s="260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260"/>
      <c r="N187" s="260"/>
      <c r="O187" s="260"/>
      <c r="P187" s="260"/>
      <c r="Q187" s="260"/>
      <c r="R187" s="260"/>
    </row>
    <row r="188" spans="1:18" ht="12.75" customHeight="1">
      <c r="A188" s="260"/>
      <c r="B188" s="260"/>
      <c r="C188" s="260"/>
      <c r="D188" s="260"/>
      <c r="E188" s="260"/>
      <c r="F188" s="260"/>
      <c r="G188" s="260"/>
      <c r="H188" s="260"/>
      <c r="I188" s="260"/>
      <c r="J188" s="260"/>
      <c r="K188" s="260"/>
      <c r="L188" s="260"/>
      <c r="M188" s="260"/>
      <c r="N188" s="260"/>
      <c r="O188" s="260"/>
      <c r="P188" s="260"/>
      <c r="Q188" s="260"/>
      <c r="R188" s="260"/>
    </row>
    <row r="189" spans="1:18" ht="12.75" customHeight="1">
      <c r="A189" s="260"/>
      <c r="B189" s="260"/>
      <c r="C189" s="260"/>
      <c r="D189" s="260"/>
      <c r="E189" s="260"/>
      <c r="F189" s="260"/>
      <c r="G189" s="260"/>
      <c r="H189" s="260"/>
      <c r="I189" s="260"/>
      <c r="J189" s="260"/>
      <c r="K189" s="260"/>
      <c r="L189" s="260"/>
      <c r="M189" s="260"/>
      <c r="N189" s="260"/>
      <c r="O189" s="260"/>
      <c r="P189" s="260"/>
      <c r="Q189" s="260"/>
      <c r="R189" s="260"/>
    </row>
    <row r="190" spans="1:18" ht="12.75" customHeight="1">
      <c r="A190" s="260"/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260"/>
      <c r="N190" s="260"/>
      <c r="O190" s="260"/>
      <c r="P190" s="260"/>
      <c r="Q190" s="260"/>
      <c r="R190" s="260"/>
    </row>
    <row r="191" spans="1:18" ht="12.75" customHeight="1">
      <c r="A191" s="260"/>
      <c r="B191" s="260"/>
      <c r="C191" s="260"/>
      <c r="D191" s="260"/>
      <c r="E191" s="260"/>
      <c r="F191" s="260"/>
      <c r="G191" s="260"/>
      <c r="H191" s="260"/>
      <c r="I191" s="260"/>
      <c r="J191" s="260"/>
      <c r="K191" s="260"/>
      <c r="L191" s="260"/>
      <c r="M191" s="260"/>
      <c r="N191" s="260"/>
      <c r="O191" s="260"/>
      <c r="P191" s="260"/>
      <c r="Q191" s="260"/>
      <c r="R191" s="260"/>
    </row>
    <row r="192" spans="1:18" ht="12.75" customHeight="1">
      <c r="A192" s="260"/>
      <c r="B192" s="260"/>
      <c r="C192" s="260"/>
      <c r="D192" s="260"/>
      <c r="E192" s="260"/>
      <c r="F192" s="260"/>
      <c r="G192" s="260"/>
      <c r="H192" s="260"/>
      <c r="I192" s="260"/>
      <c r="J192" s="260"/>
      <c r="K192" s="260"/>
      <c r="L192" s="260"/>
      <c r="M192" s="260"/>
      <c r="N192" s="260"/>
      <c r="O192" s="260"/>
      <c r="P192" s="260"/>
      <c r="Q192" s="260"/>
      <c r="R192" s="260"/>
    </row>
    <row r="193" spans="1:18" ht="12.75" customHeight="1">
      <c r="A193" s="260"/>
      <c r="B193" s="260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</row>
    <row r="194" spans="1:18" ht="12.75" customHeight="1">
      <c r="A194" s="260"/>
      <c r="B194" s="260"/>
      <c r="C194" s="260"/>
      <c r="D194" s="260"/>
      <c r="E194" s="260"/>
      <c r="F194" s="260"/>
      <c r="G194" s="260"/>
      <c r="H194" s="260"/>
      <c r="I194" s="260"/>
      <c r="J194" s="260"/>
      <c r="K194" s="260"/>
      <c r="L194" s="260"/>
      <c r="M194" s="260"/>
      <c r="N194" s="260"/>
      <c r="O194" s="260"/>
      <c r="P194" s="260"/>
      <c r="Q194" s="260"/>
      <c r="R194" s="260"/>
    </row>
    <row r="195" spans="1:18" ht="12.75" customHeight="1">
      <c r="A195" s="260"/>
      <c r="B195" s="260"/>
      <c r="C195" s="260"/>
      <c r="D195" s="260"/>
      <c r="E195" s="260"/>
      <c r="F195" s="260"/>
      <c r="G195" s="260"/>
      <c r="H195" s="260"/>
      <c r="I195" s="260"/>
      <c r="J195" s="260"/>
      <c r="K195" s="260"/>
      <c r="L195" s="260"/>
      <c r="M195" s="260"/>
      <c r="N195" s="260"/>
      <c r="O195" s="260"/>
      <c r="P195" s="260"/>
      <c r="Q195" s="260"/>
      <c r="R195" s="260"/>
    </row>
    <row r="196" spans="1:18" ht="12.75" customHeight="1">
      <c r="A196" s="260"/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260"/>
      <c r="Q196" s="260"/>
      <c r="R196" s="260"/>
    </row>
    <row r="197" spans="1:18" ht="12.75" customHeight="1">
      <c r="A197" s="260"/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260"/>
      <c r="Q197" s="260"/>
      <c r="R197" s="260"/>
    </row>
    <row r="198" spans="1:18" ht="12.75" customHeight="1">
      <c r="A198" s="260"/>
      <c r="B198" s="260"/>
      <c r="C198" s="260"/>
      <c r="D198" s="260"/>
      <c r="E198" s="260"/>
      <c r="F198" s="260"/>
      <c r="G198" s="260"/>
      <c r="H198" s="260"/>
      <c r="I198" s="260"/>
      <c r="J198" s="260"/>
      <c r="K198" s="260"/>
      <c r="L198" s="260"/>
      <c r="M198" s="260"/>
      <c r="N198" s="260"/>
      <c r="O198" s="260"/>
      <c r="P198" s="260"/>
      <c r="Q198" s="260"/>
      <c r="R198" s="260"/>
    </row>
    <row r="199" spans="1:18" ht="12.75" customHeight="1">
      <c r="A199" s="260"/>
      <c r="B199" s="260"/>
      <c r="C199" s="260"/>
      <c r="D199" s="260"/>
      <c r="E199" s="260"/>
      <c r="F199" s="260"/>
      <c r="G199" s="260"/>
      <c r="H199" s="260"/>
      <c r="I199" s="260"/>
      <c r="J199" s="260"/>
      <c r="K199" s="260"/>
      <c r="L199" s="260"/>
      <c r="M199" s="260"/>
      <c r="N199" s="260"/>
      <c r="O199" s="260"/>
      <c r="P199" s="260"/>
      <c r="Q199" s="260"/>
      <c r="R199" s="260"/>
    </row>
    <row r="200" spans="1:18" ht="12.75" customHeight="1">
      <c r="A200" s="260"/>
      <c r="B200" s="260"/>
      <c r="C200" s="260"/>
      <c r="D200" s="260"/>
      <c r="E200" s="260"/>
      <c r="F200" s="260"/>
      <c r="G200" s="260"/>
      <c r="H200" s="260"/>
      <c r="I200" s="260"/>
      <c r="J200" s="260"/>
      <c r="K200" s="260"/>
      <c r="L200" s="260"/>
      <c r="M200" s="260"/>
      <c r="N200" s="260"/>
      <c r="O200" s="260"/>
      <c r="P200" s="260"/>
      <c r="Q200" s="260"/>
      <c r="R200" s="260"/>
    </row>
    <row r="201" spans="1:18" ht="12.75" customHeight="1">
      <c r="A201" s="260"/>
      <c r="B201" s="260"/>
      <c r="C201" s="260"/>
      <c r="D201" s="260"/>
      <c r="E201" s="260"/>
      <c r="F201" s="260"/>
      <c r="G201" s="260"/>
      <c r="H201" s="260"/>
      <c r="I201" s="260"/>
      <c r="J201" s="260"/>
      <c r="K201" s="260"/>
      <c r="L201" s="260"/>
      <c r="M201" s="260"/>
      <c r="N201" s="260"/>
      <c r="O201" s="260"/>
      <c r="P201" s="260"/>
      <c r="Q201" s="260"/>
      <c r="R201" s="260"/>
    </row>
    <row r="202" spans="1:18" ht="12.75" customHeight="1">
      <c r="A202" s="260"/>
      <c r="B202" s="260"/>
      <c r="C202" s="260"/>
      <c r="D202" s="260"/>
      <c r="E202" s="260"/>
      <c r="F202" s="260"/>
      <c r="G202" s="260"/>
      <c r="H202" s="260"/>
      <c r="I202" s="260"/>
      <c r="J202" s="260"/>
      <c r="K202" s="260"/>
      <c r="L202" s="260"/>
      <c r="M202" s="260"/>
      <c r="N202" s="260"/>
      <c r="O202" s="260"/>
      <c r="P202" s="260"/>
      <c r="Q202" s="260"/>
      <c r="R202" s="260"/>
    </row>
    <row r="203" spans="1:18" ht="12.75" customHeight="1">
      <c r="A203" s="260"/>
      <c r="B203" s="260"/>
      <c r="C203" s="260"/>
      <c r="D203" s="260"/>
      <c r="E203" s="260"/>
      <c r="F203" s="260"/>
      <c r="G203" s="260"/>
      <c r="H203" s="260"/>
      <c r="I203" s="260"/>
      <c r="J203" s="260"/>
      <c r="K203" s="260"/>
      <c r="L203" s="260"/>
      <c r="M203" s="260"/>
      <c r="N203" s="260"/>
      <c r="O203" s="260"/>
      <c r="P203" s="260"/>
      <c r="Q203" s="260"/>
      <c r="R203" s="260"/>
    </row>
    <row r="204" spans="1:18" ht="12.75" customHeight="1">
      <c r="A204" s="260"/>
      <c r="B204" s="260"/>
      <c r="C204" s="260"/>
      <c r="D204" s="260"/>
      <c r="E204" s="260"/>
      <c r="F204" s="260"/>
      <c r="G204" s="260"/>
      <c r="H204" s="260"/>
      <c r="I204" s="260"/>
      <c r="J204" s="260"/>
      <c r="K204" s="260"/>
      <c r="L204" s="260"/>
      <c r="M204" s="260"/>
      <c r="N204" s="260"/>
      <c r="O204" s="260"/>
      <c r="P204" s="260"/>
      <c r="Q204" s="260"/>
      <c r="R204" s="260"/>
    </row>
    <row r="205" spans="1:18" ht="12.75" customHeight="1">
      <c r="A205" s="260"/>
      <c r="B205" s="260"/>
      <c r="C205" s="260"/>
      <c r="D205" s="260"/>
      <c r="E205" s="260"/>
      <c r="F205" s="260"/>
      <c r="G205" s="260"/>
      <c r="H205" s="260"/>
      <c r="I205" s="260"/>
      <c r="J205" s="260"/>
      <c r="K205" s="260"/>
      <c r="L205" s="260"/>
      <c r="M205" s="260"/>
      <c r="N205" s="260"/>
      <c r="O205" s="260"/>
      <c r="P205" s="260"/>
      <c r="Q205" s="260"/>
      <c r="R205" s="260"/>
    </row>
    <row r="206" spans="1:18" ht="12.75" customHeight="1">
      <c r="A206" s="260"/>
      <c r="B206" s="260"/>
      <c r="C206" s="260"/>
      <c r="D206" s="260"/>
      <c r="E206" s="260"/>
      <c r="F206" s="260"/>
      <c r="G206" s="260"/>
      <c r="H206" s="260"/>
      <c r="I206" s="260"/>
      <c r="J206" s="260"/>
      <c r="K206" s="260"/>
      <c r="L206" s="260"/>
      <c r="M206" s="260"/>
      <c r="N206" s="260"/>
      <c r="O206" s="260"/>
      <c r="P206" s="260"/>
      <c r="Q206" s="260"/>
      <c r="R206" s="260"/>
    </row>
    <row r="207" spans="1:18" ht="12.75" customHeight="1">
      <c r="A207" s="260"/>
      <c r="B207" s="260"/>
      <c r="C207" s="260"/>
      <c r="D207" s="260"/>
      <c r="E207" s="260"/>
      <c r="F207" s="260"/>
      <c r="G207" s="260"/>
      <c r="H207" s="260"/>
      <c r="I207" s="260"/>
      <c r="J207" s="260"/>
      <c r="K207" s="260"/>
      <c r="L207" s="260"/>
      <c r="M207" s="260"/>
      <c r="N207" s="260"/>
      <c r="O207" s="260"/>
      <c r="P207" s="260"/>
      <c r="Q207" s="260"/>
      <c r="R207" s="260"/>
    </row>
    <row r="208" spans="1:18" ht="12.75" customHeight="1">
      <c r="A208" s="260"/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260"/>
      <c r="M208" s="260"/>
      <c r="N208" s="260"/>
      <c r="O208" s="260"/>
      <c r="P208" s="260"/>
      <c r="Q208" s="260"/>
      <c r="R208" s="260"/>
    </row>
    <row r="209" spans="1:18" ht="12.75" customHeight="1">
      <c r="A209" s="260"/>
      <c r="B209" s="260"/>
      <c r="C209" s="260"/>
      <c r="D209" s="260"/>
      <c r="E209" s="260"/>
      <c r="F209" s="260"/>
      <c r="G209" s="260"/>
      <c r="H209" s="260"/>
      <c r="I209" s="260"/>
      <c r="J209" s="260"/>
      <c r="K209" s="260"/>
      <c r="L209" s="260"/>
      <c r="M209" s="260"/>
      <c r="N209" s="260"/>
      <c r="O209" s="260"/>
      <c r="P209" s="260"/>
      <c r="Q209" s="260"/>
      <c r="R209" s="260"/>
    </row>
    <row r="210" spans="1:18" ht="12.75" customHeight="1">
      <c r="A210" s="260"/>
      <c r="B210" s="260"/>
      <c r="C210" s="260"/>
      <c r="D210" s="260"/>
      <c r="E210" s="260"/>
      <c r="F210" s="260"/>
      <c r="G210" s="260"/>
      <c r="H210" s="260"/>
      <c r="I210" s="260"/>
      <c r="J210" s="260"/>
      <c r="K210" s="260"/>
      <c r="L210" s="260"/>
      <c r="M210" s="260"/>
      <c r="N210" s="260"/>
      <c r="O210" s="260"/>
      <c r="P210" s="260"/>
      <c r="Q210" s="260"/>
      <c r="R210" s="260"/>
    </row>
    <row r="211" spans="1:18" ht="12.75" customHeight="1">
      <c r="A211" s="260"/>
      <c r="B211" s="260"/>
      <c r="C211" s="260"/>
      <c r="D211" s="260"/>
      <c r="E211" s="260"/>
      <c r="F211" s="260"/>
      <c r="G211" s="260"/>
      <c r="H211" s="260"/>
      <c r="I211" s="260"/>
      <c r="J211" s="260"/>
      <c r="K211" s="260"/>
      <c r="L211" s="260"/>
      <c r="M211" s="260"/>
      <c r="N211" s="260"/>
      <c r="O211" s="260"/>
      <c r="P211" s="260"/>
      <c r="Q211" s="260"/>
      <c r="R211" s="260"/>
    </row>
    <row r="212" spans="1:18" ht="12.75" customHeight="1">
      <c r="A212" s="260"/>
      <c r="B212" s="260"/>
      <c r="C212" s="260"/>
      <c r="D212" s="260"/>
      <c r="E212" s="260"/>
      <c r="F212" s="260"/>
      <c r="G212" s="260"/>
      <c r="H212" s="260"/>
      <c r="I212" s="260"/>
      <c r="J212" s="260"/>
      <c r="K212" s="260"/>
      <c r="L212" s="260"/>
      <c r="M212" s="260"/>
      <c r="N212" s="260"/>
      <c r="O212" s="260"/>
      <c r="P212" s="260"/>
      <c r="Q212" s="260"/>
      <c r="R212" s="260"/>
    </row>
    <row r="213" spans="1:18" ht="12.75" customHeight="1">
      <c r="A213" s="260"/>
      <c r="B213" s="260"/>
      <c r="C213" s="260"/>
      <c r="D213" s="260"/>
      <c r="E213" s="260"/>
      <c r="F213" s="260"/>
      <c r="G213" s="260"/>
      <c r="H213" s="260"/>
      <c r="I213" s="260"/>
      <c r="J213" s="260"/>
      <c r="K213" s="260"/>
      <c r="L213" s="260"/>
      <c r="M213" s="260"/>
      <c r="N213" s="260"/>
      <c r="O213" s="260"/>
      <c r="P213" s="260"/>
      <c r="Q213" s="260"/>
      <c r="R213" s="260"/>
    </row>
    <row r="214" spans="1:18" ht="12.75" customHeight="1">
      <c r="A214" s="260"/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260"/>
      <c r="N214" s="260"/>
      <c r="O214" s="260"/>
      <c r="P214" s="260"/>
      <c r="Q214" s="260"/>
      <c r="R214" s="260"/>
    </row>
    <row r="215" spans="1:18" ht="12.75" customHeight="1">
      <c r="A215" s="260"/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260"/>
      <c r="N215" s="260"/>
      <c r="O215" s="260"/>
      <c r="P215" s="260"/>
      <c r="Q215" s="260"/>
      <c r="R215" s="260"/>
    </row>
    <row r="216" spans="1:18" ht="12.75" customHeight="1">
      <c r="A216" s="260"/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260"/>
      <c r="N216" s="260"/>
      <c r="O216" s="260"/>
      <c r="P216" s="260"/>
      <c r="Q216" s="260"/>
      <c r="R216" s="260"/>
    </row>
    <row r="217" spans="1:18" ht="12.75" customHeight="1">
      <c r="A217" s="260"/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60"/>
      <c r="N217" s="260"/>
      <c r="O217" s="260"/>
      <c r="P217" s="260"/>
      <c r="Q217" s="260"/>
      <c r="R217" s="260"/>
    </row>
    <row r="218" spans="1:18" ht="12.75" customHeight="1">
      <c r="A218" s="260"/>
      <c r="B218" s="260"/>
      <c r="C218" s="260"/>
      <c r="D218" s="260"/>
      <c r="E218" s="260"/>
      <c r="F218" s="260"/>
      <c r="G218" s="260"/>
      <c r="H218" s="260"/>
      <c r="I218" s="260"/>
      <c r="J218" s="260"/>
      <c r="K218" s="260"/>
      <c r="L218" s="260"/>
      <c r="M218" s="260"/>
      <c r="N218" s="260"/>
      <c r="O218" s="260"/>
      <c r="P218" s="260"/>
      <c r="Q218" s="260"/>
      <c r="R218" s="260"/>
    </row>
    <row r="219" spans="1:18" ht="12.75" customHeight="1">
      <c r="A219" s="260"/>
      <c r="B219" s="260"/>
      <c r="C219" s="260"/>
      <c r="D219" s="260"/>
      <c r="E219" s="260"/>
      <c r="F219" s="260"/>
      <c r="G219" s="260"/>
      <c r="H219" s="260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</row>
    <row r="220" spans="1:18" ht="12.75" customHeight="1">
      <c r="A220" s="260"/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  <c r="O220" s="260"/>
      <c r="P220" s="260"/>
      <c r="Q220" s="260"/>
      <c r="R220" s="260"/>
    </row>
    <row r="221" spans="1:18" ht="12.75" customHeight="1">
      <c r="A221" s="260"/>
      <c r="B221" s="260"/>
      <c r="C221" s="260"/>
      <c r="D221" s="260"/>
      <c r="E221" s="260"/>
      <c r="F221" s="260"/>
      <c r="G221" s="260"/>
      <c r="H221" s="260"/>
      <c r="I221" s="260"/>
      <c r="J221" s="260"/>
      <c r="K221" s="260"/>
      <c r="L221" s="260"/>
      <c r="M221" s="260"/>
      <c r="N221" s="260"/>
      <c r="O221" s="260"/>
      <c r="P221" s="260"/>
      <c r="Q221" s="260"/>
      <c r="R221" s="260"/>
    </row>
    <row r="222" spans="1:18" ht="12.75" customHeight="1">
      <c r="A222" s="260"/>
      <c r="B222" s="260"/>
      <c r="C222" s="260"/>
      <c r="D222" s="260"/>
      <c r="E222" s="260"/>
      <c r="F222" s="260"/>
      <c r="G222" s="260"/>
      <c r="H222" s="260"/>
      <c r="I222" s="260"/>
      <c r="J222" s="260"/>
      <c r="K222" s="260"/>
      <c r="L222" s="260"/>
      <c r="M222" s="260"/>
      <c r="N222" s="260"/>
      <c r="O222" s="260"/>
      <c r="P222" s="260"/>
      <c r="Q222" s="260"/>
      <c r="R222" s="260"/>
    </row>
    <row r="223" spans="1:18" ht="12.75" customHeight="1">
      <c r="A223" s="260"/>
      <c r="B223" s="260"/>
      <c r="C223" s="260"/>
      <c r="D223" s="260"/>
      <c r="E223" s="260"/>
      <c r="F223" s="260"/>
      <c r="G223" s="260"/>
      <c r="H223" s="260"/>
      <c r="I223" s="260"/>
      <c r="J223" s="260"/>
      <c r="K223" s="260"/>
      <c r="L223" s="260"/>
      <c r="M223" s="260"/>
      <c r="N223" s="260"/>
      <c r="O223" s="260"/>
      <c r="P223" s="260"/>
      <c r="Q223" s="260"/>
      <c r="R223" s="260"/>
    </row>
    <row r="224" spans="1:18" ht="12.75" customHeight="1">
      <c r="A224" s="260"/>
      <c r="B224" s="260"/>
      <c r="C224" s="260"/>
      <c r="D224" s="260"/>
      <c r="E224" s="260"/>
      <c r="F224" s="260"/>
      <c r="G224" s="260"/>
      <c r="H224" s="260"/>
      <c r="I224" s="260"/>
      <c r="J224" s="260"/>
      <c r="K224" s="260"/>
      <c r="L224" s="260"/>
      <c r="M224" s="260"/>
      <c r="N224" s="260"/>
      <c r="O224" s="260"/>
      <c r="P224" s="260"/>
      <c r="Q224" s="260"/>
      <c r="R224" s="260"/>
    </row>
    <row r="225" spans="1:18" ht="12.75" customHeight="1">
      <c r="A225" s="260"/>
      <c r="B225" s="260"/>
      <c r="C225" s="260"/>
      <c r="D225" s="260"/>
      <c r="E225" s="260"/>
      <c r="F225" s="260"/>
      <c r="G225" s="260"/>
      <c r="H225" s="260"/>
      <c r="I225" s="260"/>
      <c r="J225" s="260"/>
      <c r="K225" s="260"/>
      <c r="L225" s="260"/>
      <c r="M225" s="260"/>
      <c r="N225" s="260"/>
      <c r="O225" s="260"/>
      <c r="P225" s="260"/>
      <c r="Q225" s="260"/>
      <c r="R225" s="260"/>
    </row>
    <row r="226" spans="1:18" ht="12.75" customHeight="1">
      <c r="A226" s="260"/>
      <c r="B226" s="260"/>
      <c r="C226" s="260"/>
      <c r="D226" s="260"/>
      <c r="E226" s="260"/>
      <c r="F226" s="260"/>
      <c r="G226" s="260"/>
      <c r="H226" s="260"/>
      <c r="I226" s="260"/>
      <c r="J226" s="260"/>
      <c r="K226" s="260"/>
      <c r="L226" s="260"/>
      <c r="M226" s="260"/>
      <c r="N226" s="260"/>
      <c r="O226" s="260"/>
      <c r="P226" s="260"/>
      <c r="Q226" s="260"/>
      <c r="R226" s="260"/>
    </row>
    <row r="227" spans="1:18" ht="12.75" customHeight="1">
      <c r="A227" s="260"/>
      <c r="B227" s="260"/>
      <c r="C227" s="260"/>
      <c r="D227" s="260"/>
      <c r="E227" s="260"/>
      <c r="F227" s="260"/>
      <c r="G227" s="260"/>
      <c r="H227" s="260"/>
      <c r="I227" s="260"/>
      <c r="J227" s="260"/>
      <c r="K227" s="260"/>
      <c r="L227" s="260"/>
      <c r="M227" s="260"/>
      <c r="N227" s="260"/>
      <c r="O227" s="260"/>
      <c r="P227" s="260"/>
      <c r="Q227" s="260"/>
      <c r="R227" s="260"/>
    </row>
    <row r="228" spans="1:18" ht="12.75" customHeight="1">
      <c r="A228" s="260"/>
      <c r="B228" s="260"/>
      <c r="C228" s="260"/>
      <c r="D228" s="260"/>
      <c r="E228" s="260"/>
      <c r="F228" s="260"/>
      <c r="G228" s="260"/>
      <c r="H228" s="260"/>
      <c r="I228" s="260"/>
      <c r="J228" s="260"/>
      <c r="K228" s="260"/>
      <c r="L228" s="260"/>
      <c r="M228" s="260"/>
      <c r="N228" s="260"/>
      <c r="O228" s="260"/>
      <c r="P228" s="260"/>
      <c r="Q228" s="260"/>
      <c r="R228" s="260"/>
    </row>
    <row r="229" spans="1:18" ht="12.75" customHeight="1">
      <c r="A229" s="260"/>
      <c r="B229" s="260"/>
      <c r="C229" s="260"/>
      <c r="D229" s="260"/>
      <c r="E229" s="260"/>
      <c r="F229" s="260"/>
      <c r="G229" s="260"/>
      <c r="H229" s="260"/>
      <c r="I229" s="260"/>
      <c r="J229" s="260"/>
      <c r="K229" s="260"/>
      <c r="L229" s="260"/>
      <c r="M229" s="260"/>
      <c r="N229" s="260"/>
      <c r="O229" s="260"/>
      <c r="P229" s="260"/>
      <c r="Q229" s="260"/>
      <c r="R229" s="260"/>
    </row>
    <row r="230" spans="1:18" ht="12.75" customHeight="1">
      <c r="A230" s="260"/>
      <c r="B230" s="260"/>
      <c r="C230" s="260"/>
      <c r="D230" s="260"/>
      <c r="E230" s="260"/>
      <c r="F230" s="260"/>
      <c r="G230" s="260"/>
      <c r="H230" s="260"/>
      <c r="I230" s="260"/>
      <c r="J230" s="260"/>
      <c r="K230" s="260"/>
      <c r="L230" s="260"/>
      <c r="M230" s="260"/>
      <c r="N230" s="260"/>
      <c r="O230" s="260"/>
      <c r="P230" s="260"/>
      <c r="Q230" s="260"/>
      <c r="R230" s="260"/>
    </row>
    <row r="231" spans="1:18" ht="12.75" customHeight="1">
      <c r="A231" s="260"/>
      <c r="B231" s="260"/>
      <c r="C231" s="260"/>
      <c r="D231" s="260"/>
      <c r="E231" s="260"/>
      <c r="F231" s="260"/>
      <c r="G231" s="260"/>
      <c r="H231" s="260"/>
      <c r="I231" s="260"/>
      <c r="J231" s="260"/>
      <c r="K231" s="260"/>
      <c r="L231" s="260"/>
      <c r="M231" s="260"/>
      <c r="N231" s="260"/>
      <c r="O231" s="260"/>
      <c r="P231" s="260"/>
      <c r="Q231" s="260"/>
      <c r="R231" s="260"/>
    </row>
    <row r="232" spans="1:18" ht="12.75" customHeight="1">
      <c r="A232" s="260"/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0"/>
      <c r="O232" s="260"/>
      <c r="P232" s="260"/>
      <c r="Q232" s="260"/>
      <c r="R232" s="260"/>
    </row>
    <row r="233" spans="1:18" ht="12.75" customHeight="1">
      <c r="A233" s="260"/>
      <c r="B233" s="260"/>
      <c r="C233" s="260"/>
      <c r="D233" s="260"/>
      <c r="E233" s="260"/>
      <c r="F233" s="260"/>
      <c r="G233" s="260"/>
      <c r="H233" s="260"/>
      <c r="I233" s="260"/>
      <c r="J233" s="260"/>
      <c r="K233" s="260"/>
      <c r="L233" s="260"/>
      <c r="M233" s="260"/>
      <c r="N233" s="260"/>
      <c r="O233" s="260"/>
      <c r="P233" s="260"/>
      <c r="Q233" s="260"/>
      <c r="R233" s="260"/>
    </row>
    <row r="234" spans="1:18" ht="12.75" customHeight="1">
      <c r="A234" s="260"/>
      <c r="B234" s="260"/>
      <c r="C234" s="260"/>
      <c r="D234" s="260"/>
      <c r="E234" s="260"/>
      <c r="F234" s="260"/>
      <c r="G234" s="260"/>
      <c r="H234" s="260"/>
      <c r="I234" s="260"/>
      <c r="J234" s="260"/>
      <c r="K234" s="260"/>
      <c r="L234" s="260"/>
      <c r="M234" s="260"/>
      <c r="N234" s="260"/>
      <c r="O234" s="260"/>
      <c r="P234" s="260"/>
      <c r="Q234" s="260"/>
      <c r="R234" s="260"/>
    </row>
    <row r="235" spans="1:18" ht="12.75" customHeight="1">
      <c r="A235" s="260"/>
      <c r="B235" s="260"/>
      <c r="C235" s="260"/>
      <c r="D235" s="260"/>
      <c r="E235" s="260"/>
      <c r="F235" s="260"/>
      <c r="G235" s="260"/>
      <c r="H235" s="260"/>
      <c r="I235" s="260"/>
      <c r="J235" s="260"/>
      <c r="K235" s="260"/>
      <c r="L235" s="260"/>
      <c r="M235" s="260"/>
      <c r="N235" s="260"/>
      <c r="O235" s="260"/>
      <c r="P235" s="260"/>
      <c r="Q235" s="260"/>
      <c r="R235" s="260"/>
    </row>
    <row r="236" spans="1:18" ht="12.75" customHeight="1">
      <c r="A236" s="260"/>
      <c r="B236" s="260"/>
      <c r="C236" s="260"/>
      <c r="D236" s="260"/>
      <c r="E236" s="260"/>
      <c r="F236" s="260"/>
      <c r="G236" s="260"/>
      <c r="H236" s="260"/>
      <c r="I236" s="260"/>
      <c r="J236" s="260"/>
      <c r="K236" s="260"/>
      <c r="L236" s="260"/>
      <c r="M236" s="260"/>
      <c r="N236" s="260"/>
      <c r="O236" s="260"/>
      <c r="P236" s="260"/>
      <c r="Q236" s="260"/>
      <c r="R236" s="260"/>
    </row>
    <row r="237" spans="1:18" ht="12.75" customHeight="1">
      <c r="A237" s="260"/>
      <c r="B237" s="260"/>
      <c r="C237" s="260"/>
      <c r="D237" s="260"/>
      <c r="E237" s="260"/>
      <c r="F237" s="260"/>
      <c r="G237" s="260"/>
      <c r="H237" s="260"/>
      <c r="I237" s="260"/>
      <c r="J237" s="260"/>
      <c r="K237" s="260"/>
      <c r="L237" s="260"/>
      <c r="M237" s="260"/>
      <c r="N237" s="260"/>
      <c r="O237" s="260"/>
      <c r="P237" s="260"/>
      <c r="Q237" s="260"/>
      <c r="R237" s="260"/>
    </row>
    <row r="238" spans="1:18" ht="12.75" customHeight="1">
      <c r="A238" s="260"/>
      <c r="B238" s="260"/>
      <c r="C238" s="260"/>
      <c r="D238" s="260"/>
      <c r="E238" s="260"/>
      <c r="F238" s="260"/>
      <c r="G238" s="260"/>
      <c r="H238" s="260"/>
      <c r="I238" s="260"/>
      <c r="J238" s="260"/>
      <c r="K238" s="260"/>
      <c r="L238" s="260"/>
      <c r="M238" s="260"/>
      <c r="N238" s="260"/>
      <c r="O238" s="260"/>
      <c r="P238" s="260"/>
      <c r="Q238" s="260"/>
      <c r="R238" s="260"/>
    </row>
    <row r="239" spans="1:18" ht="12.75" customHeight="1">
      <c r="A239" s="260"/>
      <c r="B239" s="260"/>
      <c r="C239" s="260"/>
      <c r="D239" s="260"/>
      <c r="E239" s="260"/>
      <c r="F239" s="260"/>
      <c r="G239" s="260"/>
      <c r="H239" s="260"/>
      <c r="I239" s="260"/>
      <c r="J239" s="260"/>
      <c r="K239" s="260"/>
      <c r="L239" s="260"/>
      <c r="M239" s="260"/>
      <c r="N239" s="260"/>
      <c r="O239" s="260"/>
      <c r="P239" s="260"/>
      <c r="Q239" s="260"/>
      <c r="R239" s="260"/>
    </row>
    <row r="240" spans="1:18" ht="12.75" customHeight="1">
      <c r="A240" s="260"/>
      <c r="B240" s="260"/>
      <c r="C240" s="260"/>
      <c r="D240" s="260"/>
      <c r="E240" s="260"/>
      <c r="F240" s="260"/>
      <c r="G240" s="260"/>
      <c r="H240" s="260"/>
      <c r="I240" s="260"/>
      <c r="J240" s="260"/>
      <c r="K240" s="260"/>
      <c r="L240" s="260"/>
      <c r="M240" s="260"/>
      <c r="N240" s="260"/>
      <c r="O240" s="260"/>
      <c r="P240" s="260"/>
      <c r="Q240" s="260"/>
      <c r="R240" s="260"/>
    </row>
    <row r="241" spans="1:18" ht="12.75" customHeight="1">
      <c r="A241" s="260"/>
      <c r="B241" s="260"/>
      <c r="C241" s="260"/>
      <c r="D241" s="260"/>
      <c r="E241" s="260"/>
      <c r="F241" s="260"/>
      <c r="G241" s="260"/>
      <c r="H241" s="260"/>
      <c r="I241" s="260"/>
      <c r="J241" s="260"/>
      <c r="K241" s="260"/>
      <c r="L241" s="260"/>
      <c r="M241" s="260"/>
      <c r="N241" s="260"/>
      <c r="O241" s="260"/>
      <c r="P241" s="260"/>
      <c r="Q241" s="260"/>
      <c r="R241" s="260"/>
    </row>
    <row r="242" spans="1:18" ht="12.75" customHeight="1">
      <c r="A242" s="260"/>
      <c r="B242" s="260"/>
      <c r="C242" s="260"/>
      <c r="D242" s="260"/>
      <c r="E242" s="260"/>
      <c r="F242" s="260"/>
      <c r="G242" s="260"/>
      <c r="H242" s="260"/>
      <c r="I242" s="260"/>
      <c r="J242" s="260"/>
      <c r="K242" s="260"/>
      <c r="L242" s="260"/>
      <c r="M242" s="260"/>
      <c r="N242" s="260"/>
      <c r="O242" s="260"/>
      <c r="P242" s="260"/>
      <c r="Q242" s="260"/>
      <c r="R242" s="260"/>
    </row>
    <row r="243" spans="1:18" ht="12.75" customHeight="1">
      <c r="A243" s="260"/>
      <c r="B243" s="260"/>
      <c r="C243" s="260"/>
      <c r="D243" s="260"/>
      <c r="E243" s="260"/>
      <c r="F243" s="260"/>
      <c r="G243" s="260"/>
      <c r="H243" s="260"/>
      <c r="I243" s="260"/>
      <c r="J243" s="260"/>
      <c r="K243" s="260"/>
      <c r="L243" s="260"/>
      <c r="M243" s="260"/>
      <c r="N243" s="260"/>
      <c r="O243" s="260"/>
      <c r="P243" s="260"/>
      <c r="Q243" s="260"/>
      <c r="R243" s="260"/>
    </row>
    <row r="244" spans="1:18" ht="12.75" customHeight="1">
      <c r="A244" s="260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260"/>
      <c r="N244" s="260"/>
      <c r="O244" s="260"/>
      <c r="P244" s="260"/>
      <c r="Q244" s="260"/>
      <c r="R244" s="260"/>
    </row>
    <row r="245" spans="1:18" ht="12.75" customHeight="1">
      <c r="A245" s="260"/>
      <c r="B245" s="260"/>
      <c r="C245" s="260"/>
      <c r="D245" s="260"/>
      <c r="E245" s="260"/>
      <c r="F245" s="260"/>
      <c r="G245" s="260"/>
      <c r="H245" s="260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</row>
    <row r="246" spans="1:18" ht="12.75" customHeight="1">
      <c r="A246" s="260"/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0"/>
      <c r="O246" s="260"/>
      <c r="P246" s="260"/>
      <c r="Q246" s="260"/>
      <c r="R246" s="260"/>
    </row>
    <row r="247" spans="1:18" ht="12.75" customHeight="1">
      <c r="A247" s="260"/>
      <c r="B247" s="260"/>
      <c r="C247" s="260"/>
      <c r="D247" s="260"/>
      <c r="E247" s="260"/>
      <c r="F247" s="260"/>
      <c r="G247" s="260"/>
      <c r="H247" s="260"/>
      <c r="I247" s="260"/>
      <c r="J247" s="260"/>
      <c r="K247" s="260"/>
      <c r="L247" s="260"/>
      <c r="M247" s="260"/>
      <c r="N247" s="260"/>
      <c r="O247" s="260"/>
      <c r="P247" s="260"/>
      <c r="Q247" s="260"/>
      <c r="R247" s="260"/>
    </row>
    <row r="248" spans="1:18" ht="12.75" customHeight="1">
      <c r="A248" s="260"/>
      <c r="B248" s="260"/>
      <c r="C248" s="260"/>
      <c r="D248" s="260"/>
      <c r="E248" s="260"/>
      <c r="F248" s="260"/>
      <c r="G248" s="260"/>
      <c r="H248" s="260"/>
      <c r="I248" s="260"/>
      <c r="J248" s="260"/>
      <c r="K248" s="260"/>
      <c r="L248" s="260"/>
      <c r="M248" s="260"/>
      <c r="N248" s="260"/>
      <c r="O248" s="260"/>
      <c r="P248" s="260"/>
      <c r="Q248" s="260"/>
      <c r="R248" s="260"/>
    </row>
    <row r="249" spans="1:18" ht="12.75" customHeight="1">
      <c r="A249" s="260"/>
      <c r="B249" s="260"/>
      <c r="C249" s="260"/>
      <c r="D249" s="260"/>
      <c r="E249" s="260"/>
      <c r="F249" s="260"/>
      <c r="G249" s="260"/>
      <c r="H249" s="260"/>
      <c r="I249" s="260"/>
      <c r="J249" s="260"/>
      <c r="K249" s="260"/>
      <c r="L249" s="260"/>
      <c r="M249" s="260"/>
      <c r="N249" s="260"/>
      <c r="O249" s="260"/>
      <c r="P249" s="260"/>
      <c r="Q249" s="260"/>
      <c r="R249" s="260"/>
    </row>
    <row r="250" spans="1:18" ht="12.75" customHeight="1">
      <c r="A250" s="260"/>
      <c r="B250" s="260"/>
      <c r="C250" s="260"/>
      <c r="D250" s="260"/>
      <c r="E250" s="260"/>
      <c r="F250" s="260"/>
      <c r="G250" s="260"/>
      <c r="H250" s="260"/>
      <c r="I250" s="260"/>
      <c r="J250" s="260"/>
      <c r="K250" s="260"/>
      <c r="L250" s="260"/>
      <c r="M250" s="260"/>
      <c r="N250" s="260"/>
      <c r="O250" s="260"/>
      <c r="P250" s="260"/>
      <c r="Q250" s="260"/>
      <c r="R250" s="260"/>
    </row>
    <row r="251" spans="1:18" ht="12.75" customHeight="1">
      <c r="A251" s="260"/>
      <c r="B251" s="260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/>
      <c r="O251" s="260"/>
      <c r="P251" s="260"/>
      <c r="Q251" s="260"/>
      <c r="R251" s="260"/>
    </row>
    <row r="252" spans="1:18" ht="12.75" customHeight="1">
      <c r="A252" s="260"/>
      <c r="B252" s="260"/>
      <c r="C252" s="260"/>
      <c r="D252" s="260"/>
      <c r="E252" s="260"/>
      <c r="F252" s="260"/>
      <c r="G252" s="260"/>
      <c r="H252" s="260"/>
      <c r="I252" s="260"/>
      <c r="J252" s="260"/>
      <c r="K252" s="260"/>
      <c r="L252" s="260"/>
      <c r="M252" s="260"/>
      <c r="N252" s="260"/>
      <c r="O252" s="260"/>
      <c r="P252" s="260"/>
      <c r="Q252" s="260"/>
      <c r="R252" s="260"/>
    </row>
    <row r="253" spans="1:18" ht="12.75" customHeight="1">
      <c r="A253" s="260"/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0"/>
      <c r="O253" s="260"/>
      <c r="P253" s="260"/>
      <c r="Q253" s="260"/>
      <c r="R253" s="260"/>
    </row>
    <row r="254" spans="1:18" ht="12.75" customHeight="1">
      <c r="A254" s="260"/>
      <c r="B254" s="260"/>
      <c r="C254" s="260"/>
      <c r="D254" s="260"/>
      <c r="E254" s="260"/>
      <c r="F254" s="260"/>
      <c r="G254" s="260"/>
      <c r="H254" s="260"/>
      <c r="I254" s="260"/>
      <c r="J254" s="260"/>
      <c r="K254" s="260"/>
      <c r="L254" s="260"/>
      <c r="M254" s="260"/>
      <c r="N254" s="260"/>
      <c r="O254" s="260"/>
      <c r="P254" s="260"/>
      <c r="Q254" s="260"/>
      <c r="R254" s="260"/>
    </row>
    <row r="255" spans="1:18" ht="12.75" customHeight="1">
      <c r="A255" s="260"/>
      <c r="B255" s="260"/>
      <c r="C255" s="260"/>
      <c r="D255" s="260"/>
      <c r="E255" s="260"/>
      <c r="F255" s="260"/>
      <c r="G255" s="260"/>
      <c r="H255" s="260"/>
      <c r="I255" s="260"/>
      <c r="J255" s="260"/>
      <c r="K255" s="260"/>
      <c r="L255" s="260"/>
      <c r="M255" s="260"/>
      <c r="N255" s="260"/>
      <c r="O255" s="260"/>
      <c r="P255" s="260"/>
      <c r="Q255" s="260"/>
      <c r="R255" s="260"/>
    </row>
    <row r="256" spans="1:18" ht="12.75" customHeight="1">
      <c r="A256" s="260"/>
      <c r="B256" s="260"/>
      <c r="C256" s="260"/>
      <c r="D256" s="260"/>
      <c r="E256" s="260"/>
      <c r="F256" s="260"/>
      <c r="G256" s="260"/>
      <c r="H256" s="260"/>
      <c r="I256" s="260"/>
      <c r="J256" s="260"/>
      <c r="K256" s="260"/>
      <c r="L256" s="260"/>
      <c r="M256" s="260"/>
      <c r="N256" s="260"/>
      <c r="O256" s="260"/>
      <c r="P256" s="260"/>
      <c r="Q256" s="260"/>
      <c r="R256" s="260"/>
    </row>
    <row r="257" spans="1:18" ht="12.75" customHeight="1">
      <c r="A257" s="260"/>
      <c r="B257" s="260"/>
      <c r="C257" s="260"/>
      <c r="D257" s="260"/>
      <c r="E257" s="260"/>
      <c r="F257" s="260"/>
      <c r="G257" s="260"/>
      <c r="H257" s="260"/>
      <c r="I257" s="260"/>
      <c r="J257" s="260"/>
      <c r="K257" s="260"/>
      <c r="L257" s="260"/>
      <c r="M257" s="260"/>
      <c r="N257" s="260"/>
      <c r="O257" s="260"/>
      <c r="P257" s="260"/>
      <c r="Q257" s="260"/>
      <c r="R257" s="260"/>
    </row>
    <row r="258" spans="1:18" ht="12.75" customHeight="1">
      <c r="A258" s="260"/>
      <c r="B258" s="260"/>
      <c r="C258" s="260"/>
      <c r="D258" s="260"/>
      <c r="E258" s="260"/>
      <c r="F258" s="260"/>
      <c r="G258" s="260"/>
      <c r="H258" s="260"/>
      <c r="I258" s="260"/>
      <c r="J258" s="260"/>
      <c r="K258" s="260"/>
      <c r="L258" s="260"/>
      <c r="M258" s="260"/>
      <c r="N258" s="260"/>
      <c r="O258" s="260"/>
      <c r="P258" s="260"/>
      <c r="Q258" s="260"/>
      <c r="R258" s="260"/>
    </row>
    <row r="259" spans="1:18" ht="12.75" customHeight="1">
      <c r="A259" s="260"/>
      <c r="B259" s="260"/>
      <c r="C259" s="260"/>
      <c r="D259" s="260"/>
      <c r="E259" s="260"/>
      <c r="F259" s="260"/>
      <c r="G259" s="260"/>
      <c r="H259" s="260"/>
      <c r="I259" s="260"/>
      <c r="J259" s="260"/>
      <c r="K259" s="260"/>
      <c r="L259" s="260"/>
      <c r="M259" s="260"/>
      <c r="N259" s="260"/>
      <c r="O259" s="260"/>
      <c r="P259" s="260"/>
      <c r="Q259" s="260"/>
      <c r="R259" s="260"/>
    </row>
    <row r="260" spans="1:18" ht="12.75" customHeight="1">
      <c r="A260" s="260"/>
      <c r="B260" s="260"/>
      <c r="C260" s="260"/>
      <c r="D260" s="260"/>
      <c r="E260" s="260"/>
      <c r="F260" s="260"/>
      <c r="G260" s="260"/>
      <c r="H260" s="260"/>
      <c r="I260" s="260"/>
      <c r="J260" s="260"/>
      <c r="K260" s="260"/>
      <c r="L260" s="260"/>
      <c r="M260" s="260"/>
      <c r="N260" s="260"/>
      <c r="O260" s="260"/>
      <c r="P260" s="260"/>
      <c r="Q260" s="260"/>
      <c r="R260" s="260"/>
    </row>
    <row r="261" spans="1:18" ht="12.75" customHeight="1">
      <c r="A261" s="260"/>
      <c r="B261" s="260"/>
      <c r="C261" s="260"/>
      <c r="D261" s="260"/>
      <c r="E261" s="260"/>
      <c r="F261" s="260"/>
      <c r="G261" s="260"/>
      <c r="H261" s="260"/>
      <c r="I261" s="260"/>
      <c r="J261" s="260"/>
      <c r="K261" s="260"/>
      <c r="L261" s="260"/>
      <c r="M261" s="260"/>
      <c r="N261" s="260"/>
      <c r="O261" s="260"/>
      <c r="P261" s="260"/>
      <c r="Q261" s="260"/>
      <c r="R261" s="260"/>
    </row>
    <row r="262" spans="1:18" ht="12.75" customHeight="1">
      <c r="A262" s="260"/>
      <c r="B262" s="260"/>
      <c r="C262" s="260"/>
      <c r="D262" s="260"/>
      <c r="E262" s="260"/>
      <c r="F262" s="260"/>
      <c r="G262" s="260"/>
      <c r="H262" s="260"/>
      <c r="I262" s="260"/>
      <c r="J262" s="260"/>
      <c r="K262" s="260"/>
      <c r="L262" s="260"/>
      <c r="M262" s="260"/>
      <c r="N262" s="260"/>
      <c r="O262" s="260"/>
      <c r="P262" s="260"/>
      <c r="Q262" s="260"/>
      <c r="R262" s="260"/>
    </row>
    <row r="263" spans="1:18" ht="12.75" customHeight="1">
      <c r="A263" s="260"/>
      <c r="B263" s="260"/>
      <c r="C263" s="260"/>
      <c r="D263" s="260"/>
      <c r="E263" s="260"/>
      <c r="F263" s="260"/>
      <c r="G263" s="260"/>
      <c r="H263" s="260"/>
      <c r="I263" s="260"/>
      <c r="J263" s="260"/>
      <c r="K263" s="260"/>
      <c r="L263" s="260"/>
      <c r="M263" s="260"/>
      <c r="N263" s="260"/>
      <c r="O263" s="260"/>
      <c r="P263" s="260"/>
      <c r="Q263" s="260"/>
      <c r="R263" s="260"/>
    </row>
    <row r="264" spans="1:18" ht="12.75" customHeight="1">
      <c r="A264" s="260"/>
      <c r="B264" s="260"/>
      <c r="C264" s="260"/>
      <c r="D264" s="260"/>
      <c r="E264" s="260"/>
      <c r="F264" s="260"/>
      <c r="G264" s="260"/>
      <c r="H264" s="260"/>
      <c r="I264" s="260"/>
      <c r="J264" s="260"/>
      <c r="K264" s="260"/>
      <c r="L264" s="260"/>
      <c r="M264" s="260"/>
      <c r="N264" s="260"/>
      <c r="O264" s="260"/>
      <c r="P264" s="260"/>
      <c r="Q264" s="260"/>
      <c r="R264" s="260"/>
    </row>
    <row r="265" spans="1:18" ht="12.75" customHeight="1">
      <c r="A265" s="260"/>
      <c r="B265" s="260"/>
      <c r="C265" s="260"/>
      <c r="D265" s="260"/>
      <c r="E265" s="260"/>
      <c r="F265" s="260"/>
      <c r="G265" s="260"/>
      <c r="H265" s="260"/>
      <c r="I265" s="260"/>
      <c r="J265" s="260"/>
      <c r="K265" s="260"/>
      <c r="L265" s="260"/>
      <c r="M265" s="260"/>
      <c r="N265" s="260"/>
      <c r="O265" s="260"/>
      <c r="P265" s="260"/>
      <c r="Q265" s="260"/>
      <c r="R265" s="260"/>
    </row>
    <row r="266" spans="1:18" ht="12.75" customHeight="1">
      <c r="A266" s="260"/>
      <c r="B266" s="260"/>
      <c r="C266" s="260"/>
      <c r="D266" s="260"/>
      <c r="E266" s="260"/>
      <c r="F266" s="260"/>
      <c r="G266" s="260"/>
      <c r="H266" s="260"/>
      <c r="I266" s="260"/>
      <c r="J266" s="260"/>
      <c r="K266" s="260"/>
      <c r="L266" s="260"/>
      <c r="M266" s="260"/>
      <c r="N266" s="260"/>
      <c r="O266" s="260"/>
      <c r="P266" s="260"/>
      <c r="Q266" s="260"/>
      <c r="R266" s="260"/>
    </row>
    <row r="267" spans="1:18" ht="12.75" customHeight="1">
      <c r="A267" s="260"/>
      <c r="B267" s="260"/>
      <c r="C267" s="260"/>
      <c r="D267" s="260"/>
      <c r="E267" s="260"/>
      <c r="F267" s="260"/>
      <c r="G267" s="260"/>
      <c r="H267" s="260"/>
      <c r="I267" s="260"/>
      <c r="J267" s="260"/>
      <c r="K267" s="260"/>
      <c r="L267" s="260"/>
      <c r="M267" s="260"/>
      <c r="N267" s="260"/>
      <c r="O267" s="260"/>
      <c r="P267" s="260"/>
      <c r="Q267" s="260"/>
      <c r="R267" s="260"/>
    </row>
    <row r="268" spans="1:18" ht="12.75" customHeight="1">
      <c r="A268" s="260"/>
      <c r="B268" s="260"/>
      <c r="C268" s="260"/>
      <c r="D268" s="260"/>
      <c r="E268" s="260"/>
      <c r="F268" s="260"/>
      <c r="G268" s="260"/>
      <c r="H268" s="260"/>
      <c r="I268" s="260"/>
      <c r="J268" s="260"/>
      <c r="K268" s="260"/>
      <c r="L268" s="260"/>
      <c r="M268" s="260"/>
      <c r="N268" s="260"/>
      <c r="O268" s="260"/>
      <c r="P268" s="260"/>
      <c r="Q268" s="260"/>
      <c r="R268" s="260"/>
    </row>
    <row r="269" spans="1:18" ht="12.75" customHeight="1">
      <c r="A269" s="260"/>
      <c r="B269" s="260"/>
      <c r="C269" s="260"/>
      <c r="D269" s="260"/>
      <c r="E269" s="260"/>
      <c r="F269" s="260"/>
      <c r="G269" s="260"/>
      <c r="H269" s="260"/>
      <c r="I269" s="260"/>
      <c r="J269" s="260"/>
      <c r="K269" s="260"/>
      <c r="L269" s="260"/>
      <c r="M269" s="260"/>
      <c r="N269" s="260"/>
      <c r="O269" s="260"/>
      <c r="P269" s="260"/>
      <c r="Q269" s="260"/>
      <c r="R269" s="260"/>
    </row>
    <row r="270" spans="1:18" ht="12.75" customHeight="1">
      <c r="A270" s="260"/>
      <c r="B270" s="260"/>
      <c r="C270" s="260"/>
      <c r="D270" s="260"/>
      <c r="E270" s="260"/>
      <c r="F270" s="260"/>
      <c r="G270" s="260"/>
      <c r="H270" s="260"/>
      <c r="I270" s="260"/>
      <c r="J270" s="260"/>
      <c r="K270" s="260"/>
      <c r="L270" s="260"/>
      <c r="M270" s="260"/>
      <c r="N270" s="260"/>
      <c r="O270" s="260"/>
      <c r="P270" s="260"/>
      <c r="Q270" s="260"/>
      <c r="R270" s="260"/>
    </row>
    <row r="271" spans="1:18" ht="12.75" customHeight="1">
      <c r="A271" s="260"/>
      <c r="B271" s="260"/>
      <c r="C271" s="260"/>
      <c r="D271" s="260"/>
      <c r="E271" s="260"/>
      <c r="F271" s="260"/>
      <c r="G271" s="260"/>
      <c r="H271" s="260"/>
      <c r="I271" s="260"/>
      <c r="J271" s="260"/>
      <c r="K271" s="260"/>
      <c r="L271" s="260"/>
      <c r="M271" s="260"/>
      <c r="N271" s="260"/>
      <c r="O271" s="260"/>
      <c r="P271" s="260"/>
      <c r="Q271" s="260"/>
      <c r="R271" s="260"/>
    </row>
    <row r="272" spans="1:18" ht="12.75" customHeight="1">
      <c r="A272" s="260"/>
      <c r="B272" s="260"/>
      <c r="C272" s="260"/>
      <c r="D272" s="260"/>
      <c r="E272" s="260"/>
      <c r="F272" s="260"/>
      <c r="G272" s="260"/>
      <c r="H272" s="260"/>
      <c r="I272" s="260"/>
      <c r="J272" s="260"/>
      <c r="K272" s="260"/>
      <c r="L272" s="260"/>
      <c r="M272" s="260"/>
      <c r="N272" s="260"/>
      <c r="O272" s="260"/>
      <c r="P272" s="260"/>
      <c r="Q272" s="260"/>
      <c r="R272" s="260"/>
    </row>
    <row r="273" spans="1:18" ht="12.75" customHeight="1">
      <c r="A273" s="260"/>
      <c r="B273" s="260"/>
      <c r="C273" s="260"/>
      <c r="D273" s="260"/>
      <c r="E273" s="260"/>
      <c r="F273" s="260"/>
      <c r="G273" s="260"/>
      <c r="H273" s="260"/>
      <c r="I273" s="260"/>
      <c r="J273" s="260"/>
      <c r="K273" s="260"/>
      <c r="L273" s="260"/>
      <c r="M273" s="260"/>
      <c r="N273" s="260"/>
      <c r="O273" s="260"/>
      <c r="P273" s="260"/>
      <c r="Q273" s="260"/>
      <c r="R273" s="260"/>
    </row>
    <row r="274" spans="1:18" ht="12.75" customHeight="1">
      <c r="A274" s="260"/>
      <c r="B274" s="260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260"/>
      <c r="N274" s="260"/>
      <c r="O274" s="260"/>
      <c r="P274" s="260"/>
      <c r="Q274" s="260"/>
      <c r="R274" s="260"/>
    </row>
    <row r="275" spans="1:18" ht="12.75" customHeight="1">
      <c r="A275" s="260"/>
      <c r="B275" s="260"/>
      <c r="C275" s="260"/>
      <c r="D275" s="260"/>
      <c r="E275" s="260"/>
      <c r="F275" s="260"/>
      <c r="G275" s="260"/>
      <c r="H275" s="260"/>
      <c r="I275" s="260"/>
      <c r="J275" s="260"/>
      <c r="K275" s="260"/>
      <c r="L275" s="260"/>
      <c r="M275" s="260"/>
      <c r="N275" s="260"/>
      <c r="O275" s="260"/>
      <c r="P275" s="260"/>
      <c r="Q275" s="260"/>
      <c r="R275" s="260"/>
    </row>
    <row r="276" spans="1:18" ht="12.75" customHeight="1">
      <c r="A276" s="260"/>
      <c r="B276" s="260"/>
      <c r="C276" s="260"/>
      <c r="D276" s="260"/>
      <c r="E276" s="260"/>
      <c r="F276" s="260"/>
      <c r="G276" s="260"/>
      <c r="H276" s="260"/>
      <c r="I276" s="260"/>
      <c r="J276" s="260"/>
      <c r="K276" s="260"/>
      <c r="L276" s="260"/>
      <c r="M276" s="260"/>
      <c r="N276" s="260"/>
      <c r="O276" s="260"/>
      <c r="P276" s="260"/>
      <c r="Q276" s="260"/>
      <c r="R276" s="260"/>
    </row>
    <row r="277" spans="1:18" ht="12.75" customHeight="1">
      <c r="A277" s="260"/>
      <c r="B277" s="260"/>
      <c r="C277" s="260"/>
      <c r="D277" s="260"/>
      <c r="E277" s="260"/>
      <c r="F277" s="260"/>
      <c r="G277" s="260"/>
      <c r="H277" s="260"/>
      <c r="I277" s="260"/>
      <c r="J277" s="260"/>
      <c r="K277" s="260"/>
      <c r="L277" s="260"/>
      <c r="M277" s="260"/>
      <c r="N277" s="260"/>
      <c r="O277" s="260"/>
      <c r="P277" s="260"/>
      <c r="Q277" s="260"/>
      <c r="R277" s="260"/>
    </row>
    <row r="278" spans="1:18" ht="12.75" customHeight="1">
      <c r="A278" s="260"/>
      <c r="B278" s="260"/>
      <c r="C278" s="260"/>
      <c r="D278" s="260"/>
      <c r="E278" s="260"/>
      <c r="F278" s="260"/>
      <c r="G278" s="260"/>
      <c r="H278" s="260"/>
      <c r="I278" s="260"/>
      <c r="J278" s="260"/>
      <c r="K278" s="260"/>
      <c r="L278" s="260"/>
      <c r="M278" s="260"/>
      <c r="N278" s="260"/>
      <c r="O278" s="260"/>
      <c r="P278" s="260"/>
      <c r="Q278" s="260"/>
      <c r="R278" s="260"/>
    </row>
    <row r="279" spans="1:18" ht="12.75" customHeight="1">
      <c r="A279" s="260"/>
      <c r="B279" s="260"/>
      <c r="C279" s="260"/>
      <c r="D279" s="260"/>
      <c r="E279" s="260"/>
      <c r="F279" s="260"/>
      <c r="G279" s="260"/>
      <c r="H279" s="260"/>
      <c r="I279" s="260"/>
      <c r="J279" s="260"/>
      <c r="K279" s="260"/>
      <c r="L279" s="260"/>
      <c r="M279" s="260"/>
      <c r="N279" s="260"/>
      <c r="O279" s="260"/>
      <c r="P279" s="260"/>
      <c r="Q279" s="260"/>
      <c r="R279" s="260"/>
    </row>
    <row r="280" spans="1:18" ht="12.75" customHeight="1">
      <c r="A280" s="260"/>
      <c r="B280" s="260"/>
      <c r="C280" s="260"/>
      <c r="D280" s="260"/>
      <c r="E280" s="260"/>
      <c r="F280" s="260"/>
      <c r="G280" s="260"/>
      <c r="H280" s="260"/>
      <c r="I280" s="260"/>
      <c r="J280" s="260"/>
      <c r="K280" s="260"/>
      <c r="L280" s="260"/>
      <c r="M280" s="260"/>
      <c r="N280" s="260"/>
      <c r="O280" s="260"/>
      <c r="P280" s="260"/>
      <c r="Q280" s="260"/>
      <c r="R280" s="260"/>
    </row>
    <row r="281" spans="1:18" ht="12.75" customHeight="1">
      <c r="A281" s="260"/>
      <c r="B281" s="260"/>
      <c r="C281" s="260"/>
      <c r="D281" s="260"/>
      <c r="E281" s="260"/>
      <c r="F281" s="260"/>
      <c r="G281" s="260"/>
      <c r="H281" s="260"/>
      <c r="I281" s="260"/>
      <c r="J281" s="260"/>
      <c r="K281" s="260"/>
      <c r="L281" s="260"/>
      <c r="M281" s="260"/>
      <c r="N281" s="260"/>
      <c r="O281" s="260"/>
      <c r="P281" s="260"/>
      <c r="Q281" s="260"/>
      <c r="R281" s="260"/>
    </row>
    <row r="282" spans="1:18" ht="12.75" customHeight="1">
      <c r="A282" s="260"/>
      <c r="B282" s="260"/>
      <c r="C282" s="260"/>
      <c r="D282" s="260"/>
      <c r="E282" s="260"/>
      <c r="F282" s="260"/>
      <c r="G282" s="260"/>
      <c r="H282" s="260"/>
      <c r="I282" s="260"/>
      <c r="J282" s="260"/>
      <c r="K282" s="260"/>
      <c r="L282" s="260"/>
      <c r="M282" s="260"/>
      <c r="N282" s="260"/>
      <c r="O282" s="260"/>
      <c r="P282" s="260"/>
      <c r="Q282" s="260"/>
      <c r="R282" s="260"/>
    </row>
    <row r="283" spans="1:18" ht="12.75" customHeight="1">
      <c r="A283" s="260"/>
      <c r="B283" s="260"/>
      <c r="C283" s="260"/>
      <c r="D283" s="260"/>
      <c r="E283" s="260"/>
      <c r="F283" s="260"/>
      <c r="G283" s="260"/>
      <c r="H283" s="260"/>
      <c r="I283" s="260"/>
      <c r="J283" s="260"/>
      <c r="K283" s="260"/>
      <c r="L283" s="260"/>
      <c r="M283" s="260"/>
      <c r="N283" s="260"/>
      <c r="O283" s="260"/>
      <c r="P283" s="260"/>
      <c r="Q283" s="260"/>
      <c r="R283" s="260"/>
    </row>
    <row r="284" spans="1:18" ht="12.75" customHeight="1">
      <c r="A284" s="260"/>
      <c r="B284" s="260"/>
      <c r="C284" s="260"/>
      <c r="D284" s="260"/>
      <c r="E284" s="260"/>
      <c r="F284" s="260"/>
      <c r="G284" s="260"/>
      <c r="H284" s="260"/>
      <c r="I284" s="260"/>
      <c r="J284" s="260"/>
      <c r="K284" s="260"/>
      <c r="L284" s="260"/>
      <c r="M284" s="260"/>
      <c r="N284" s="260"/>
      <c r="O284" s="260"/>
      <c r="P284" s="260"/>
      <c r="Q284" s="260"/>
      <c r="R284" s="260"/>
    </row>
    <row r="285" spans="1:18" ht="12.75" customHeight="1">
      <c r="A285" s="260"/>
      <c r="B285" s="260"/>
      <c r="C285" s="260"/>
      <c r="D285" s="260"/>
      <c r="E285" s="260"/>
      <c r="F285" s="260"/>
      <c r="G285" s="260"/>
      <c r="H285" s="260"/>
      <c r="I285" s="260"/>
      <c r="J285" s="260"/>
      <c r="K285" s="260"/>
      <c r="L285" s="260"/>
      <c r="M285" s="260"/>
      <c r="N285" s="260"/>
      <c r="O285" s="260"/>
      <c r="P285" s="260"/>
      <c r="Q285" s="260"/>
      <c r="R285" s="260"/>
    </row>
    <row r="286" spans="1:18" ht="12.75" customHeight="1">
      <c r="A286" s="260"/>
      <c r="B286" s="260"/>
      <c r="C286" s="260"/>
      <c r="D286" s="260"/>
      <c r="E286" s="260"/>
      <c r="F286" s="260"/>
      <c r="G286" s="260"/>
      <c r="H286" s="260"/>
      <c r="I286" s="260"/>
      <c r="J286" s="260"/>
      <c r="K286" s="260"/>
      <c r="L286" s="260"/>
      <c r="M286" s="260"/>
      <c r="N286" s="260"/>
      <c r="O286" s="260"/>
      <c r="P286" s="260"/>
      <c r="Q286" s="260"/>
      <c r="R286" s="260"/>
    </row>
    <row r="287" spans="1:18" ht="12.75" customHeight="1">
      <c r="A287" s="260"/>
      <c r="B287" s="260"/>
      <c r="C287" s="260"/>
      <c r="D287" s="260"/>
      <c r="E287" s="260"/>
      <c r="F287" s="260"/>
      <c r="G287" s="260"/>
      <c r="H287" s="260"/>
      <c r="I287" s="260"/>
      <c r="J287" s="260"/>
      <c r="K287" s="260"/>
      <c r="L287" s="260"/>
      <c r="M287" s="260"/>
      <c r="N287" s="260"/>
      <c r="O287" s="260"/>
      <c r="P287" s="260"/>
      <c r="Q287" s="260"/>
      <c r="R287" s="260"/>
    </row>
    <row r="288" spans="1:18" ht="12.75" customHeight="1">
      <c r="A288" s="260"/>
      <c r="B288" s="260"/>
      <c r="C288" s="260"/>
      <c r="D288" s="260"/>
      <c r="E288" s="260"/>
      <c r="F288" s="260"/>
      <c r="G288" s="260"/>
      <c r="H288" s="260"/>
      <c r="I288" s="260"/>
      <c r="J288" s="260"/>
      <c r="K288" s="260"/>
      <c r="L288" s="260"/>
      <c r="M288" s="260"/>
      <c r="N288" s="260"/>
      <c r="O288" s="260"/>
      <c r="P288" s="260"/>
      <c r="Q288" s="260"/>
      <c r="R288" s="260"/>
    </row>
    <row r="289" spans="1:18" ht="12.75" customHeight="1">
      <c r="A289" s="260"/>
      <c r="B289" s="260"/>
      <c r="C289" s="260"/>
      <c r="D289" s="260"/>
      <c r="E289" s="260"/>
      <c r="F289" s="260"/>
      <c r="G289" s="260"/>
      <c r="H289" s="260"/>
      <c r="I289" s="260"/>
      <c r="J289" s="260"/>
      <c r="K289" s="260"/>
      <c r="L289" s="260"/>
      <c r="M289" s="260"/>
      <c r="N289" s="260"/>
      <c r="O289" s="260"/>
      <c r="P289" s="260"/>
      <c r="Q289" s="260"/>
      <c r="R289" s="260"/>
    </row>
    <row r="290" spans="1:18" ht="12.75" customHeight="1">
      <c r="A290" s="260"/>
      <c r="B290" s="260"/>
      <c r="C290" s="260"/>
      <c r="D290" s="260"/>
      <c r="E290" s="260"/>
      <c r="F290" s="260"/>
      <c r="G290" s="260"/>
      <c r="H290" s="260"/>
      <c r="I290" s="260"/>
      <c r="J290" s="260"/>
      <c r="K290" s="260"/>
      <c r="L290" s="260"/>
      <c r="M290" s="260"/>
      <c r="N290" s="260"/>
      <c r="O290" s="260"/>
      <c r="P290" s="260"/>
      <c r="Q290" s="260"/>
      <c r="R290" s="260"/>
    </row>
    <row r="291" spans="1:18" ht="12.75" customHeight="1">
      <c r="A291" s="260"/>
      <c r="B291" s="260"/>
      <c r="C291" s="260"/>
      <c r="D291" s="260"/>
      <c r="E291" s="260"/>
      <c r="F291" s="260"/>
      <c r="G291" s="260"/>
      <c r="H291" s="260"/>
      <c r="I291" s="260"/>
      <c r="J291" s="260"/>
      <c r="K291" s="260"/>
      <c r="L291" s="260"/>
      <c r="M291" s="260"/>
      <c r="N291" s="260"/>
      <c r="O291" s="260"/>
      <c r="P291" s="260"/>
      <c r="Q291" s="260"/>
      <c r="R291" s="260"/>
    </row>
    <row r="292" spans="1:18" ht="12.75" customHeight="1">
      <c r="A292" s="260"/>
      <c r="B292" s="260"/>
      <c r="C292" s="260"/>
      <c r="D292" s="260"/>
      <c r="E292" s="260"/>
      <c r="F292" s="260"/>
      <c r="G292" s="260"/>
      <c r="H292" s="260"/>
      <c r="I292" s="260"/>
      <c r="J292" s="260"/>
      <c r="K292" s="260"/>
      <c r="L292" s="260"/>
      <c r="M292" s="260"/>
      <c r="N292" s="260"/>
      <c r="O292" s="260"/>
      <c r="P292" s="260"/>
      <c r="Q292" s="260"/>
      <c r="R292" s="260"/>
    </row>
    <row r="293" spans="1:18" ht="12.75" customHeight="1">
      <c r="A293" s="260"/>
      <c r="B293" s="260"/>
      <c r="C293" s="260"/>
      <c r="D293" s="260"/>
      <c r="E293" s="260"/>
      <c r="F293" s="260"/>
      <c r="G293" s="260"/>
      <c r="H293" s="260"/>
      <c r="I293" s="260"/>
      <c r="J293" s="260"/>
      <c r="K293" s="260"/>
      <c r="L293" s="260"/>
      <c r="M293" s="260"/>
      <c r="N293" s="260"/>
      <c r="O293" s="260"/>
      <c r="P293" s="260"/>
      <c r="Q293" s="260"/>
      <c r="R293" s="260"/>
    </row>
    <row r="294" spans="1:18" ht="12.75" customHeight="1">
      <c r="A294" s="260"/>
      <c r="B294" s="260"/>
      <c r="C294" s="260"/>
      <c r="D294" s="260"/>
      <c r="E294" s="260"/>
      <c r="F294" s="260"/>
      <c r="G294" s="260"/>
      <c r="H294" s="260"/>
      <c r="I294" s="260"/>
      <c r="J294" s="260"/>
      <c r="K294" s="260"/>
      <c r="L294" s="260"/>
      <c r="M294" s="260"/>
      <c r="N294" s="260"/>
      <c r="O294" s="260"/>
      <c r="P294" s="260"/>
      <c r="Q294" s="260"/>
      <c r="R294" s="260"/>
    </row>
    <row r="295" spans="1:18" ht="15.75" customHeight="1">
      <c r="F295" s="1"/>
      <c r="G295" s="1"/>
      <c r="H295" s="1"/>
      <c r="I295" s="1"/>
      <c r="J295" s="1"/>
    </row>
    <row r="296" spans="1:18" ht="15.75" customHeight="1">
      <c r="F296" s="1"/>
      <c r="G296" s="1"/>
      <c r="H296" s="1"/>
      <c r="I296" s="1"/>
      <c r="J296" s="1"/>
    </row>
    <row r="297" spans="1:18" ht="15.75" customHeight="1">
      <c r="F297" s="1"/>
      <c r="G297" s="1"/>
      <c r="H297" s="1"/>
      <c r="I297" s="1"/>
      <c r="J297" s="1"/>
    </row>
    <row r="298" spans="1:18" ht="15.75" customHeight="1">
      <c r="F298" s="1"/>
      <c r="G298" s="1"/>
      <c r="H298" s="1"/>
      <c r="I298" s="1"/>
      <c r="J298" s="1"/>
    </row>
    <row r="299" spans="1:18" ht="15.75" customHeight="1">
      <c r="F299" s="1"/>
      <c r="G299" s="1"/>
      <c r="H299" s="1"/>
      <c r="I299" s="1"/>
      <c r="J299" s="1"/>
    </row>
    <row r="300" spans="1:18" ht="15.75" customHeight="1">
      <c r="F300" s="1"/>
      <c r="G300" s="1"/>
      <c r="H300" s="1"/>
      <c r="I300" s="1"/>
      <c r="J300" s="1"/>
    </row>
    <row r="301" spans="1:18" ht="15.75" customHeight="1">
      <c r="F301" s="1"/>
      <c r="G301" s="1"/>
      <c r="H301" s="1"/>
      <c r="I301" s="1"/>
      <c r="J301" s="1"/>
    </row>
    <row r="302" spans="1:18" ht="15.75" customHeight="1">
      <c r="F302" s="1"/>
      <c r="G302" s="1"/>
      <c r="H302" s="1"/>
      <c r="I302" s="1"/>
      <c r="J302" s="1"/>
    </row>
    <row r="303" spans="1:18" ht="15.75" customHeight="1">
      <c r="F303" s="1"/>
      <c r="G303" s="1"/>
      <c r="H303" s="1"/>
      <c r="I303" s="1"/>
      <c r="J303" s="1"/>
    </row>
    <row r="304" spans="1:18" ht="15.75" customHeight="1">
      <c r="F304" s="1"/>
      <c r="G304" s="1"/>
      <c r="H304" s="1"/>
      <c r="I304" s="1"/>
      <c r="J304" s="1"/>
    </row>
    <row r="305" spans="6:10" ht="15.75" customHeight="1">
      <c r="F305" s="1"/>
      <c r="G305" s="1"/>
      <c r="H305" s="1"/>
      <c r="I305" s="1"/>
      <c r="J305" s="1"/>
    </row>
    <row r="306" spans="6:10" ht="15.75" customHeight="1">
      <c r="F306" s="1"/>
      <c r="G306" s="1"/>
      <c r="H306" s="1"/>
      <c r="I306" s="1"/>
      <c r="J306" s="1"/>
    </row>
    <row r="307" spans="6:10" ht="15.75" customHeight="1">
      <c r="F307" s="1"/>
      <c r="G307" s="1"/>
      <c r="H307" s="1"/>
      <c r="I307" s="1"/>
      <c r="J307" s="1"/>
    </row>
    <row r="308" spans="6:10" ht="15.75" customHeight="1">
      <c r="F308" s="1"/>
      <c r="G308" s="1"/>
      <c r="H308" s="1"/>
      <c r="I308" s="1"/>
      <c r="J308" s="1"/>
    </row>
    <row r="309" spans="6:10" ht="15.75" customHeight="1">
      <c r="F309" s="1"/>
      <c r="G309" s="1"/>
      <c r="H309" s="1"/>
      <c r="I309" s="1"/>
      <c r="J309" s="1"/>
    </row>
    <row r="310" spans="6:10" ht="15.75" customHeight="1">
      <c r="F310" s="1"/>
      <c r="G310" s="1"/>
      <c r="H310" s="1"/>
      <c r="I310" s="1"/>
      <c r="J310" s="1"/>
    </row>
    <row r="311" spans="6:10" ht="15.75" customHeight="1">
      <c r="F311" s="1"/>
      <c r="G311" s="1"/>
      <c r="H311" s="1"/>
      <c r="I311" s="1"/>
      <c r="J311" s="1"/>
    </row>
    <row r="312" spans="6:10" ht="15.75" customHeight="1">
      <c r="F312" s="1"/>
      <c r="G312" s="1"/>
      <c r="H312" s="1"/>
      <c r="I312" s="1"/>
      <c r="J312" s="1"/>
    </row>
    <row r="313" spans="6:10" ht="15.75" customHeight="1">
      <c r="F313" s="1"/>
      <c r="G313" s="1"/>
      <c r="H313" s="1"/>
      <c r="I313" s="1"/>
      <c r="J313" s="1"/>
    </row>
    <row r="314" spans="6:10" ht="15.75" customHeight="1">
      <c r="F314" s="1"/>
      <c r="G314" s="1"/>
      <c r="H314" s="1"/>
      <c r="I314" s="1"/>
      <c r="J314" s="1"/>
    </row>
    <row r="315" spans="6:10" ht="15.75" customHeight="1">
      <c r="F315" s="1"/>
      <c r="G315" s="1"/>
      <c r="H315" s="1"/>
      <c r="I315" s="1"/>
      <c r="J315" s="1"/>
    </row>
    <row r="316" spans="6:10" ht="15.75" customHeight="1">
      <c r="F316" s="1"/>
      <c r="G316" s="1"/>
      <c r="H316" s="1"/>
      <c r="I316" s="1"/>
      <c r="J316" s="1"/>
    </row>
    <row r="317" spans="6:10" ht="15.75" customHeight="1">
      <c r="F317" s="1"/>
      <c r="G317" s="1"/>
      <c r="H317" s="1"/>
      <c r="I317" s="1"/>
      <c r="J317" s="1"/>
    </row>
    <row r="318" spans="6:10" ht="15.75" customHeight="1">
      <c r="F318" s="1"/>
      <c r="G318" s="1"/>
      <c r="H318" s="1"/>
      <c r="I318" s="1"/>
      <c r="J318" s="1"/>
    </row>
    <row r="319" spans="6:10" ht="15.75" customHeight="1">
      <c r="F319" s="1"/>
      <c r="G319" s="1"/>
      <c r="H319" s="1"/>
      <c r="I319" s="1"/>
      <c r="J319" s="1"/>
    </row>
    <row r="320" spans="6:10" ht="15.75" customHeight="1">
      <c r="F320" s="1"/>
      <c r="G320" s="1"/>
      <c r="H320" s="1"/>
      <c r="I320" s="1"/>
      <c r="J320" s="1"/>
    </row>
    <row r="321" spans="6:10" ht="15.75" customHeight="1">
      <c r="F321" s="1"/>
      <c r="G321" s="1"/>
      <c r="H321" s="1"/>
      <c r="I321" s="1"/>
      <c r="J321" s="1"/>
    </row>
    <row r="322" spans="6:10" ht="15.75" customHeight="1">
      <c r="F322" s="1"/>
      <c r="G322" s="1"/>
      <c r="H322" s="1"/>
      <c r="I322" s="1"/>
      <c r="J322" s="1"/>
    </row>
    <row r="323" spans="6:10" ht="15.75" customHeight="1">
      <c r="F323" s="1"/>
      <c r="G323" s="1"/>
      <c r="H323" s="1"/>
      <c r="I323" s="1"/>
      <c r="J323" s="1"/>
    </row>
    <row r="324" spans="6:10" ht="15.75" customHeight="1">
      <c r="F324" s="1"/>
      <c r="G324" s="1"/>
      <c r="H324" s="1"/>
      <c r="I324" s="1"/>
      <c r="J324" s="1"/>
    </row>
    <row r="325" spans="6:10" ht="15.75" customHeight="1">
      <c r="F325" s="1"/>
      <c r="G325" s="1"/>
      <c r="H325" s="1"/>
      <c r="I325" s="1"/>
      <c r="J325" s="1"/>
    </row>
    <row r="326" spans="6:10" ht="15.75" customHeight="1">
      <c r="F326" s="1"/>
      <c r="G326" s="1"/>
      <c r="H326" s="1"/>
      <c r="I326" s="1"/>
      <c r="J326" s="1"/>
    </row>
    <row r="327" spans="6:10" ht="15.75" customHeight="1">
      <c r="F327" s="1"/>
      <c r="G327" s="1"/>
      <c r="H327" s="1"/>
      <c r="I327" s="1"/>
      <c r="J327" s="1"/>
    </row>
    <row r="328" spans="6:10" ht="15.75" customHeight="1">
      <c r="F328" s="1"/>
      <c r="G328" s="1"/>
      <c r="H328" s="1"/>
      <c r="I328" s="1"/>
      <c r="J328" s="1"/>
    </row>
    <row r="329" spans="6:10" ht="15.75" customHeight="1">
      <c r="F329" s="1"/>
      <c r="G329" s="1"/>
      <c r="H329" s="1"/>
      <c r="I329" s="1"/>
      <c r="J329" s="1"/>
    </row>
    <row r="330" spans="6:10" ht="15.75" customHeight="1">
      <c r="F330" s="1"/>
      <c r="G330" s="1"/>
      <c r="H330" s="1"/>
      <c r="I330" s="1"/>
      <c r="J330" s="1"/>
    </row>
    <row r="331" spans="6:10" ht="15.75" customHeight="1">
      <c r="F331" s="1"/>
      <c r="G331" s="1"/>
      <c r="H331" s="1"/>
      <c r="I331" s="1"/>
      <c r="J331" s="1"/>
    </row>
    <row r="332" spans="6:10" ht="15.75" customHeight="1">
      <c r="F332" s="1"/>
      <c r="G332" s="1"/>
      <c r="H332" s="1"/>
      <c r="I332" s="1"/>
      <c r="J332" s="1"/>
    </row>
    <row r="333" spans="6:10" ht="15.75" customHeight="1">
      <c r="F333" s="1"/>
      <c r="G333" s="1"/>
      <c r="H333" s="1"/>
      <c r="I333" s="1"/>
      <c r="J333" s="1"/>
    </row>
    <row r="334" spans="6:10" ht="15.75" customHeight="1">
      <c r="F334" s="1"/>
      <c r="G334" s="1"/>
      <c r="H334" s="1"/>
      <c r="I334" s="1"/>
      <c r="J334" s="1"/>
    </row>
    <row r="335" spans="6:10" ht="15.75" customHeight="1">
      <c r="F335" s="1"/>
      <c r="G335" s="1"/>
      <c r="H335" s="1"/>
      <c r="I335" s="1"/>
      <c r="J335" s="1"/>
    </row>
    <row r="336" spans="6:10" ht="15.75" customHeight="1">
      <c r="F336" s="1"/>
      <c r="G336" s="1"/>
      <c r="H336" s="1"/>
      <c r="I336" s="1"/>
      <c r="J336" s="1"/>
    </row>
    <row r="337" spans="6:10" ht="15.75" customHeight="1">
      <c r="F337" s="1"/>
      <c r="G337" s="1"/>
      <c r="H337" s="1"/>
      <c r="I337" s="1"/>
      <c r="J337" s="1"/>
    </row>
    <row r="338" spans="6:10" ht="15.75" customHeight="1">
      <c r="F338" s="1"/>
      <c r="G338" s="1"/>
      <c r="H338" s="1"/>
      <c r="I338" s="1"/>
      <c r="J338" s="1"/>
    </row>
    <row r="339" spans="6:10" ht="15.75" customHeight="1">
      <c r="F339" s="1"/>
      <c r="G339" s="1"/>
      <c r="H339" s="1"/>
      <c r="I339" s="1"/>
      <c r="J339" s="1"/>
    </row>
    <row r="340" spans="6:10" ht="15.75" customHeight="1">
      <c r="F340" s="1"/>
      <c r="G340" s="1"/>
      <c r="H340" s="1"/>
      <c r="I340" s="1"/>
      <c r="J340" s="1"/>
    </row>
    <row r="341" spans="6:10" ht="15.75" customHeight="1">
      <c r="F341" s="1"/>
      <c r="G341" s="1"/>
      <c r="H341" s="1"/>
      <c r="I341" s="1"/>
      <c r="J341" s="1"/>
    </row>
    <row r="342" spans="6:10" ht="15.75" customHeight="1">
      <c r="F342" s="1"/>
      <c r="G342" s="1"/>
      <c r="H342" s="1"/>
      <c r="I342" s="1"/>
      <c r="J342" s="1"/>
    </row>
    <row r="343" spans="6:10" ht="15.75" customHeight="1">
      <c r="F343" s="1"/>
      <c r="G343" s="1"/>
      <c r="H343" s="1"/>
      <c r="I343" s="1"/>
      <c r="J343" s="1"/>
    </row>
    <row r="344" spans="6:10" ht="15.75" customHeight="1">
      <c r="F344" s="1"/>
      <c r="G344" s="1"/>
      <c r="H344" s="1"/>
      <c r="I344" s="1"/>
      <c r="J344" s="1"/>
    </row>
    <row r="345" spans="6:10" ht="15.75" customHeight="1">
      <c r="F345" s="1"/>
      <c r="G345" s="1"/>
      <c r="H345" s="1"/>
      <c r="I345" s="1"/>
      <c r="J345" s="1"/>
    </row>
    <row r="346" spans="6:10" ht="15.75" customHeight="1">
      <c r="F346" s="1"/>
      <c r="G346" s="1"/>
      <c r="H346" s="1"/>
      <c r="I346" s="1"/>
      <c r="J346" s="1"/>
    </row>
    <row r="347" spans="6:10" ht="15.75" customHeight="1">
      <c r="F347" s="1"/>
      <c r="G347" s="1"/>
      <c r="H347" s="1"/>
      <c r="I347" s="1"/>
      <c r="J347" s="1"/>
    </row>
    <row r="348" spans="6:10" ht="15.75" customHeight="1">
      <c r="F348" s="1"/>
      <c r="G348" s="1"/>
      <c r="H348" s="1"/>
      <c r="I348" s="1"/>
      <c r="J348" s="1"/>
    </row>
    <row r="349" spans="6:10" ht="15.75" customHeight="1">
      <c r="F349" s="1"/>
      <c r="G349" s="1"/>
      <c r="H349" s="1"/>
      <c r="I349" s="1"/>
      <c r="J349" s="1"/>
    </row>
    <row r="350" spans="6:10" ht="15.75" customHeight="1">
      <c r="F350" s="1"/>
      <c r="G350" s="1"/>
      <c r="H350" s="1"/>
      <c r="I350" s="1"/>
      <c r="J350" s="1"/>
    </row>
    <row r="351" spans="6:10" ht="15.75" customHeight="1">
      <c r="F351" s="1"/>
      <c r="G351" s="1"/>
      <c r="H351" s="1"/>
      <c r="I351" s="1"/>
      <c r="J351" s="1"/>
    </row>
    <row r="352" spans="6:10" ht="15.75" customHeight="1">
      <c r="F352" s="1"/>
      <c r="G352" s="1"/>
      <c r="H352" s="1"/>
      <c r="I352" s="1"/>
      <c r="J352" s="1"/>
    </row>
    <row r="353" spans="6:10" ht="15.75" customHeight="1">
      <c r="F353" s="1"/>
      <c r="G353" s="1"/>
      <c r="H353" s="1"/>
      <c r="I353" s="1"/>
      <c r="J353" s="1"/>
    </row>
    <row r="354" spans="6:10" ht="15.75" customHeight="1">
      <c r="F354" s="1"/>
      <c r="G354" s="1"/>
      <c r="H354" s="1"/>
      <c r="I354" s="1"/>
      <c r="J354" s="1"/>
    </row>
    <row r="355" spans="6:10" ht="15.75" customHeight="1">
      <c r="F355" s="1"/>
      <c r="G355" s="1"/>
      <c r="H355" s="1"/>
      <c r="I355" s="1"/>
      <c r="J355" s="1"/>
    </row>
    <row r="356" spans="6:10" ht="15.75" customHeight="1">
      <c r="F356" s="1"/>
      <c r="G356" s="1"/>
      <c r="H356" s="1"/>
      <c r="I356" s="1"/>
      <c r="J356" s="1"/>
    </row>
    <row r="357" spans="6:10" ht="15.75" customHeight="1">
      <c r="F357" s="1"/>
      <c r="G357" s="1"/>
      <c r="H357" s="1"/>
      <c r="I357" s="1"/>
      <c r="J357" s="1"/>
    </row>
    <row r="358" spans="6:10" ht="15.75" customHeight="1">
      <c r="F358" s="1"/>
      <c r="G358" s="1"/>
      <c r="H358" s="1"/>
      <c r="I358" s="1"/>
      <c r="J358" s="1"/>
    </row>
    <row r="359" spans="6:10" ht="15.75" customHeight="1">
      <c r="F359" s="1"/>
      <c r="G359" s="1"/>
      <c r="H359" s="1"/>
      <c r="I359" s="1"/>
      <c r="J359" s="1"/>
    </row>
    <row r="360" spans="6:10" ht="15.75" customHeight="1">
      <c r="F360" s="1"/>
      <c r="G360" s="1"/>
      <c r="H360" s="1"/>
      <c r="I360" s="1"/>
      <c r="J360" s="1"/>
    </row>
    <row r="361" spans="6:10" ht="15.75" customHeight="1">
      <c r="F361" s="1"/>
      <c r="G361" s="1"/>
      <c r="H361" s="1"/>
      <c r="I361" s="1"/>
      <c r="J361" s="1"/>
    </row>
    <row r="362" spans="6:10" ht="15.75" customHeight="1">
      <c r="F362" s="1"/>
      <c r="G362" s="1"/>
      <c r="H362" s="1"/>
      <c r="I362" s="1"/>
      <c r="J362" s="1"/>
    </row>
    <row r="363" spans="6:10" ht="15.75" customHeight="1">
      <c r="F363" s="1"/>
      <c r="G363" s="1"/>
      <c r="H363" s="1"/>
      <c r="I363" s="1"/>
      <c r="J363" s="1"/>
    </row>
    <row r="364" spans="6:10" ht="15.75" customHeight="1">
      <c r="F364" s="1"/>
      <c r="G364" s="1"/>
      <c r="H364" s="1"/>
      <c r="I364" s="1"/>
      <c r="J364" s="1"/>
    </row>
    <row r="365" spans="6:10" ht="15.75" customHeight="1">
      <c r="F365" s="1"/>
      <c r="G365" s="1"/>
      <c r="H365" s="1"/>
      <c r="I365" s="1"/>
      <c r="J365" s="1"/>
    </row>
    <row r="366" spans="6:10" ht="15.75" customHeight="1">
      <c r="F366" s="1"/>
      <c r="G366" s="1"/>
      <c r="H366" s="1"/>
      <c r="I366" s="1"/>
      <c r="J366" s="1"/>
    </row>
    <row r="367" spans="6:10" ht="15.75" customHeight="1">
      <c r="F367" s="1"/>
      <c r="G367" s="1"/>
      <c r="H367" s="1"/>
      <c r="I367" s="1"/>
      <c r="J367" s="1"/>
    </row>
    <row r="368" spans="6:10" ht="15.75" customHeight="1">
      <c r="F368" s="1"/>
      <c r="G368" s="1"/>
      <c r="H368" s="1"/>
      <c r="I368" s="1"/>
      <c r="J368" s="1"/>
    </row>
    <row r="369" spans="6:10" ht="15.75" customHeight="1">
      <c r="F369" s="1"/>
      <c r="G369" s="1"/>
      <c r="H369" s="1"/>
      <c r="I369" s="1"/>
      <c r="J369" s="1"/>
    </row>
    <row r="370" spans="6:10" ht="15.75" customHeight="1">
      <c r="F370" s="1"/>
      <c r="G370" s="1"/>
      <c r="H370" s="1"/>
      <c r="I370" s="1"/>
      <c r="J370" s="1"/>
    </row>
    <row r="371" spans="6:10" ht="15.75" customHeight="1">
      <c r="F371" s="1"/>
      <c r="G371" s="1"/>
      <c r="H371" s="1"/>
      <c r="I371" s="1"/>
      <c r="J371" s="1"/>
    </row>
    <row r="372" spans="6:10" ht="15.75" customHeight="1">
      <c r="F372" s="1"/>
      <c r="G372" s="1"/>
      <c r="H372" s="1"/>
      <c r="I372" s="1"/>
      <c r="J372" s="1"/>
    </row>
    <row r="373" spans="6:10" ht="15.75" customHeight="1">
      <c r="F373" s="1"/>
      <c r="G373" s="1"/>
      <c r="H373" s="1"/>
      <c r="I373" s="1"/>
      <c r="J373" s="1"/>
    </row>
    <row r="374" spans="6:10" ht="15.75" customHeight="1">
      <c r="F374" s="1"/>
      <c r="G374" s="1"/>
      <c r="H374" s="1"/>
      <c r="I374" s="1"/>
      <c r="J374" s="1"/>
    </row>
    <row r="375" spans="6:10" ht="15.75" customHeight="1">
      <c r="F375" s="1"/>
      <c r="G375" s="1"/>
      <c r="H375" s="1"/>
      <c r="I375" s="1"/>
      <c r="J375" s="1"/>
    </row>
    <row r="376" spans="6:10" ht="15.75" customHeight="1">
      <c r="F376" s="1"/>
      <c r="G376" s="1"/>
      <c r="H376" s="1"/>
      <c r="I376" s="1"/>
      <c r="J376" s="1"/>
    </row>
    <row r="377" spans="6:10" ht="15.75" customHeight="1">
      <c r="F377" s="1"/>
      <c r="G377" s="1"/>
      <c r="H377" s="1"/>
      <c r="I377" s="1"/>
      <c r="J377" s="1"/>
    </row>
    <row r="378" spans="6:10" ht="15.75" customHeight="1">
      <c r="F378" s="1"/>
      <c r="G378" s="1"/>
      <c r="H378" s="1"/>
      <c r="I378" s="1"/>
      <c r="J378" s="1"/>
    </row>
    <row r="379" spans="6:10" ht="15.75" customHeight="1">
      <c r="F379" s="1"/>
      <c r="G379" s="1"/>
      <c r="H379" s="1"/>
      <c r="I379" s="1"/>
      <c r="J379" s="1"/>
    </row>
    <row r="380" spans="6:10" ht="15.75" customHeight="1">
      <c r="F380" s="1"/>
      <c r="G380" s="1"/>
      <c r="H380" s="1"/>
      <c r="I380" s="1"/>
      <c r="J380" s="1"/>
    </row>
    <row r="381" spans="6:10" ht="15.75" customHeight="1">
      <c r="F381" s="1"/>
      <c r="G381" s="1"/>
      <c r="H381" s="1"/>
      <c r="I381" s="1"/>
      <c r="J381" s="1"/>
    </row>
    <row r="382" spans="6:10" ht="15.75" customHeight="1">
      <c r="F382" s="1"/>
      <c r="G382" s="1"/>
      <c r="H382" s="1"/>
      <c r="I382" s="1"/>
      <c r="J382" s="1"/>
    </row>
    <row r="383" spans="6:10" ht="15.75" customHeight="1">
      <c r="F383" s="1"/>
      <c r="G383" s="1"/>
      <c r="H383" s="1"/>
      <c r="I383" s="1"/>
      <c r="J383" s="1"/>
    </row>
    <row r="384" spans="6:10" ht="15.75" customHeight="1">
      <c r="F384" s="1"/>
      <c r="G384" s="1"/>
      <c r="H384" s="1"/>
      <c r="I384" s="1"/>
      <c r="J384" s="1"/>
    </row>
    <row r="385" spans="6:10" ht="15.75" customHeight="1">
      <c r="F385" s="1"/>
      <c r="G385" s="1"/>
      <c r="H385" s="1"/>
      <c r="I385" s="1"/>
      <c r="J385" s="1"/>
    </row>
    <row r="386" spans="6:10" ht="15.75" customHeight="1">
      <c r="F386" s="1"/>
      <c r="G386" s="1"/>
      <c r="H386" s="1"/>
      <c r="I386" s="1"/>
      <c r="J386" s="1"/>
    </row>
    <row r="387" spans="6:10" ht="15.75" customHeight="1">
      <c r="F387" s="1"/>
      <c r="G387" s="1"/>
      <c r="H387" s="1"/>
      <c r="I387" s="1"/>
      <c r="J387" s="1"/>
    </row>
    <row r="388" spans="6:10" ht="15.75" customHeight="1">
      <c r="F388" s="1"/>
      <c r="G388" s="1"/>
      <c r="H388" s="1"/>
      <c r="I388" s="1"/>
      <c r="J388" s="1"/>
    </row>
    <row r="389" spans="6:10" ht="15.75" customHeight="1">
      <c r="F389" s="1"/>
      <c r="G389" s="1"/>
      <c r="H389" s="1"/>
      <c r="I389" s="1"/>
      <c r="J389" s="1"/>
    </row>
    <row r="390" spans="6:10" ht="15.75" customHeight="1">
      <c r="F390" s="1"/>
      <c r="G390" s="1"/>
      <c r="H390" s="1"/>
      <c r="I390" s="1"/>
      <c r="J390" s="1"/>
    </row>
    <row r="391" spans="6:10" ht="15.75" customHeight="1">
      <c r="F391" s="1"/>
      <c r="G391" s="1"/>
      <c r="H391" s="1"/>
      <c r="I391" s="1"/>
      <c r="J391" s="1"/>
    </row>
    <row r="392" spans="6:10" ht="15.75" customHeight="1">
      <c r="F392" s="1"/>
      <c r="G392" s="1"/>
      <c r="H392" s="1"/>
      <c r="I392" s="1"/>
      <c r="J392" s="1"/>
    </row>
    <row r="393" spans="6:10" ht="15.75" customHeight="1">
      <c r="F393" s="1"/>
      <c r="G393" s="1"/>
      <c r="H393" s="1"/>
      <c r="I393" s="1"/>
      <c r="J393" s="1"/>
    </row>
    <row r="394" spans="6:10" ht="15.75" customHeight="1">
      <c r="F394" s="1"/>
      <c r="G394" s="1"/>
      <c r="H394" s="1"/>
      <c r="I394" s="1"/>
      <c r="J394" s="1"/>
    </row>
    <row r="395" spans="6:10" ht="15.75" customHeight="1">
      <c r="F395" s="1"/>
      <c r="G395" s="1"/>
      <c r="H395" s="1"/>
      <c r="I395" s="1"/>
      <c r="J395" s="1"/>
    </row>
    <row r="396" spans="6:10" ht="15.75" customHeight="1">
      <c r="F396" s="1"/>
      <c r="G396" s="1"/>
      <c r="H396" s="1"/>
      <c r="I396" s="1"/>
      <c r="J396" s="1"/>
    </row>
    <row r="397" spans="6:10" ht="15.75" customHeight="1">
      <c r="F397" s="1"/>
      <c r="G397" s="1"/>
      <c r="H397" s="1"/>
      <c r="I397" s="1"/>
      <c r="J397" s="1"/>
    </row>
    <row r="398" spans="6:10" ht="15.75" customHeight="1">
      <c r="F398" s="1"/>
      <c r="G398" s="1"/>
      <c r="H398" s="1"/>
      <c r="I398" s="1"/>
      <c r="J398" s="1"/>
    </row>
    <row r="399" spans="6:10" ht="15.75" customHeight="1">
      <c r="F399" s="1"/>
      <c r="G399" s="1"/>
      <c r="H399" s="1"/>
      <c r="I399" s="1"/>
      <c r="J399" s="1"/>
    </row>
    <row r="400" spans="6:10" ht="15.75" customHeight="1">
      <c r="F400" s="1"/>
      <c r="G400" s="1"/>
      <c r="H400" s="1"/>
      <c r="I400" s="1"/>
      <c r="J400" s="1"/>
    </row>
    <row r="401" spans="6:10" ht="15.75" customHeight="1">
      <c r="F401" s="1"/>
      <c r="G401" s="1"/>
      <c r="H401" s="1"/>
      <c r="I401" s="1"/>
      <c r="J401" s="1"/>
    </row>
    <row r="402" spans="6:10" ht="15.75" customHeight="1">
      <c r="F402" s="1"/>
      <c r="G402" s="1"/>
      <c r="H402" s="1"/>
      <c r="I402" s="1"/>
      <c r="J402" s="1"/>
    </row>
    <row r="403" spans="6:10" ht="15.75" customHeight="1">
      <c r="F403" s="1"/>
      <c r="G403" s="1"/>
      <c r="H403" s="1"/>
      <c r="I403" s="1"/>
      <c r="J403" s="1"/>
    </row>
    <row r="404" spans="6:10" ht="15.75" customHeight="1">
      <c r="F404" s="1"/>
      <c r="G404" s="1"/>
      <c r="H404" s="1"/>
      <c r="I404" s="1"/>
      <c r="J404" s="1"/>
    </row>
    <row r="405" spans="6:10" ht="15.75" customHeight="1">
      <c r="F405" s="1"/>
      <c r="G405" s="1"/>
      <c r="H405" s="1"/>
      <c r="I405" s="1"/>
      <c r="J405" s="1"/>
    </row>
    <row r="406" spans="6:10" ht="15.75" customHeight="1">
      <c r="F406" s="1"/>
      <c r="G406" s="1"/>
      <c r="H406" s="1"/>
      <c r="I406" s="1"/>
      <c r="J406" s="1"/>
    </row>
    <row r="407" spans="6:10" ht="15.75" customHeight="1">
      <c r="F407" s="1"/>
      <c r="G407" s="1"/>
      <c r="H407" s="1"/>
      <c r="I407" s="1"/>
      <c r="J407" s="1"/>
    </row>
    <row r="408" spans="6:10" ht="15.75" customHeight="1">
      <c r="F408" s="1"/>
      <c r="G408" s="1"/>
      <c r="H408" s="1"/>
      <c r="I408" s="1"/>
      <c r="J408" s="1"/>
    </row>
    <row r="409" spans="6:10" ht="15.75" customHeight="1">
      <c r="F409" s="1"/>
      <c r="G409" s="1"/>
      <c r="H409" s="1"/>
      <c r="I409" s="1"/>
      <c r="J409" s="1"/>
    </row>
    <row r="410" spans="6:10" ht="15.75" customHeight="1">
      <c r="F410" s="1"/>
      <c r="G410" s="1"/>
      <c r="H410" s="1"/>
      <c r="I410" s="1"/>
      <c r="J410" s="1"/>
    </row>
    <row r="411" spans="6:10" ht="15.75" customHeight="1">
      <c r="F411" s="1"/>
      <c r="G411" s="1"/>
      <c r="H411" s="1"/>
      <c r="I411" s="1"/>
      <c r="J411" s="1"/>
    </row>
    <row r="412" spans="6:10" ht="15.75" customHeight="1">
      <c r="F412" s="1"/>
      <c r="G412" s="1"/>
      <c r="H412" s="1"/>
      <c r="I412" s="1"/>
      <c r="J412" s="1"/>
    </row>
    <row r="413" spans="6:10" ht="15.75" customHeight="1">
      <c r="F413" s="1"/>
      <c r="G413" s="1"/>
      <c r="H413" s="1"/>
      <c r="I413" s="1"/>
      <c r="J413" s="1"/>
    </row>
    <row r="414" spans="6:10" ht="15.75" customHeight="1">
      <c r="F414" s="1"/>
      <c r="G414" s="1"/>
      <c r="H414" s="1"/>
      <c r="I414" s="1"/>
      <c r="J414" s="1"/>
    </row>
    <row r="415" spans="6:10" ht="15.75" customHeight="1">
      <c r="F415" s="1"/>
      <c r="G415" s="1"/>
      <c r="H415" s="1"/>
      <c r="I415" s="1"/>
      <c r="J415" s="1"/>
    </row>
    <row r="416" spans="6:10" ht="15.75" customHeight="1">
      <c r="F416" s="1"/>
      <c r="G416" s="1"/>
      <c r="H416" s="1"/>
      <c r="I416" s="1"/>
      <c r="J416" s="1"/>
    </row>
    <row r="417" spans="6:10" ht="15.75" customHeight="1">
      <c r="F417" s="1"/>
      <c r="G417" s="1"/>
      <c r="H417" s="1"/>
      <c r="I417" s="1"/>
      <c r="J417" s="1"/>
    </row>
    <row r="418" spans="6:10" ht="15.75" customHeight="1">
      <c r="F418" s="1"/>
      <c r="G418" s="1"/>
      <c r="H418" s="1"/>
      <c r="I418" s="1"/>
      <c r="J418" s="1"/>
    </row>
    <row r="419" spans="6:10" ht="15.75" customHeight="1">
      <c r="F419" s="1"/>
      <c r="G419" s="1"/>
      <c r="H419" s="1"/>
      <c r="I419" s="1"/>
      <c r="J419" s="1"/>
    </row>
    <row r="420" spans="6:10" ht="15.75" customHeight="1">
      <c r="F420" s="1"/>
      <c r="G420" s="1"/>
      <c r="H420" s="1"/>
      <c r="I420" s="1"/>
      <c r="J420" s="1"/>
    </row>
    <row r="421" spans="6:10" ht="15.75" customHeight="1">
      <c r="F421" s="1"/>
      <c r="G421" s="1"/>
      <c r="H421" s="1"/>
      <c r="I421" s="1"/>
      <c r="J421" s="1"/>
    </row>
    <row r="422" spans="6:10" ht="15.75" customHeight="1">
      <c r="F422" s="1"/>
      <c r="G422" s="1"/>
      <c r="H422" s="1"/>
      <c r="I422" s="1"/>
      <c r="J422" s="1"/>
    </row>
    <row r="423" spans="6:10" ht="15.75" customHeight="1">
      <c r="F423" s="1"/>
      <c r="G423" s="1"/>
      <c r="H423" s="1"/>
      <c r="I423" s="1"/>
      <c r="J423" s="1"/>
    </row>
    <row r="424" spans="6:10" ht="15.75" customHeight="1">
      <c r="F424" s="1"/>
      <c r="G424" s="1"/>
      <c r="H424" s="1"/>
      <c r="I424" s="1"/>
      <c r="J424" s="1"/>
    </row>
    <row r="425" spans="6:10" ht="15.75" customHeight="1">
      <c r="F425" s="1"/>
      <c r="G425" s="1"/>
      <c r="H425" s="1"/>
      <c r="I425" s="1"/>
      <c r="J425" s="1"/>
    </row>
    <row r="426" spans="6:10" ht="15.75" customHeight="1">
      <c r="F426" s="1"/>
      <c r="G426" s="1"/>
      <c r="H426" s="1"/>
      <c r="I426" s="1"/>
      <c r="J426" s="1"/>
    </row>
    <row r="427" spans="6:10" ht="15.75" customHeight="1">
      <c r="F427" s="1"/>
      <c r="G427" s="1"/>
      <c r="H427" s="1"/>
      <c r="I427" s="1"/>
      <c r="J427" s="1"/>
    </row>
    <row r="428" spans="6:10" ht="15.75" customHeight="1">
      <c r="F428" s="1"/>
      <c r="G428" s="1"/>
      <c r="H428" s="1"/>
      <c r="I428" s="1"/>
      <c r="J428" s="1"/>
    </row>
    <row r="429" spans="6:10" ht="15.75" customHeight="1">
      <c r="F429" s="1"/>
      <c r="G429" s="1"/>
      <c r="H429" s="1"/>
      <c r="I429" s="1"/>
      <c r="J429" s="1"/>
    </row>
    <row r="430" spans="6:10" ht="15.75" customHeight="1">
      <c r="F430" s="1"/>
      <c r="G430" s="1"/>
      <c r="H430" s="1"/>
      <c r="I430" s="1"/>
      <c r="J430" s="1"/>
    </row>
    <row r="431" spans="6:10" ht="15.75" customHeight="1">
      <c r="F431" s="1"/>
      <c r="G431" s="1"/>
      <c r="H431" s="1"/>
      <c r="I431" s="1"/>
      <c r="J431" s="1"/>
    </row>
    <row r="432" spans="6:10" ht="15.75" customHeight="1">
      <c r="F432" s="1"/>
      <c r="G432" s="1"/>
      <c r="H432" s="1"/>
      <c r="I432" s="1"/>
      <c r="J432" s="1"/>
    </row>
    <row r="433" spans="6:10" ht="15.75" customHeight="1">
      <c r="F433" s="1"/>
      <c r="G433" s="1"/>
      <c r="H433" s="1"/>
      <c r="I433" s="1"/>
      <c r="J433" s="1"/>
    </row>
    <row r="434" spans="6:10" ht="15.75" customHeight="1">
      <c r="F434" s="1"/>
      <c r="G434" s="1"/>
      <c r="H434" s="1"/>
      <c r="I434" s="1"/>
      <c r="J434" s="1"/>
    </row>
    <row r="435" spans="6:10" ht="15.75" customHeight="1">
      <c r="F435" s="1"/>
      <c r="G435" s="1"/>
      <c r="H435" s="1"/>
      <c r="I435" s="1"/>
      <c r="J435" s="1"/>
    </row>
    <row r="436" spans="6:10" ht="15.75" customHeight="1">
      <c r="F436" s="1"/>
      <c r="G436" s="1"/>
      <c r="H436" s="1"/>
      <c r="I436" s="1"/>
      <c r="J436" s="1"/>
    </row>
    <row r="437" spans="6:10" ht="15.75" customHeight="1">
      <c r="F437" s="1"/>
      <c r="G437" s="1"/>
      <c r="H437" s="1"/>
      <c r="I437" s="1"/>
      <c r="J437" s="1"/>
    </row>
    <row r="438" spans="6:10" ht="15.75" customHeight="1">
      <c r="F438" s="1"/>
      <c r="G438" s="1"/>
      <c r="H438" s="1"/>
      <c r="I438" s="1"/>
      <c r="J438" s="1"/>
    </row>
    <row r="439" spans="6:10" ht="15.75" customHeight="1">
      <c r="F439" s="1"/>
      <c r="G439" s="1"/>
      <c r="H439" s="1"/>
      <c r="I439" s="1"/>
      <c r="J439" s="1"/>
    </row>
    <row r="440" spans="6:10" ht="15.75" customHeight="1">
      <c r="F440" s="1"/>
      <c r="G440" s="1"/>
      <c r="H440" s="1"/>
      <c r="I440" s="1"/>
      <c r="J440" s="1"/>
    </row>
    <row r="441" spans="6:10" ht="15.75" customHeight="1">
      <c r="F441" s="1"/>
      <c r="G441" s="1"/>
      <c r="H441" s="1"/>
      <c r="I441" s="1"/>
      <c r="J441" s="1"/>
    </row>
    <row r="442" spans="6:10" ht="15.75" customHeight="1">
      <c r="F442" s="1"/>
      <c r="G442" s="1"/>
      <c r="H442" s="1"/>
      <c r="I442" s="1"/>
      <c r="J442" s="1"/>
    </row>
    <row r="443" spans="6:10" ht="15.75" customHeight="1">
      <c r="F443" s="1"/>
      <c r="G443" s="1"/>
      <c r="H443" s="1"/>
      <c r="I443" s="1"/>
      <c r="J443" s="1"/>
    </row>
    <row r="444" spans="6:10" ht="15.75" customHeight="1">
      <c r="F444" s="1"/>
      <c r="G444" s="1"/>
      <c r="H444" s="1"/>
      <c r="I444" s="1"/>
      <c r="J444" s="1"/>
    </row>
    <row r="445" spans="6:10" ht="15.75" customHeight="1">
      <c r="F445" s="1"/>
      <c r="G445" s="1"/>
      <c r="H445" s="1"/>
      <c r="I445" s="1"/>
      <c r="J445" s="1"/>
    </row>
    <row r="446" spans="6:10" ht="15.75" customHeight="1">
      <c r="F446" s="1"/>
      <c r="G446" s="1"/>
      <c r="H446" s="1"/>
      <c r="I446" s="1"/>
      <c r="J446" s="1"/>
    </row>
    <row r="447" spans="6:10" ht="15.75" customHeight="1">
      <c r="F447" s="1"/>
      <c r="G447" s="1"/>
      <c r="H447" s="1"/>
      <c r="I447" s="1"/>
      <c r="J447" s="1"/>
    </row>
    <row r="448" spans="6:10" ht="15.75" customHeight="1">
      <c r="F448" s="1"/>
      <c r="G448" s="1"/>
      <c r="H448" s="1"/>
      <c r="I448" s="1"/>
      <c r="J448" s="1"/>
    </row>
    <row r="449" spans="6:10" ht="15.75" customHeight="1">
      <c r="F449" s="1"/>
      <c r="G449" s="1"/>
      <c r="H449" s="1"/>
      <c r="I449" s="1"/>
      <c r="J449" s="1"/>
    </row>
    <row r="450" spans="6:10" ht="15.75" customHeight="1">
      <c r="F450" s="1"/>
      <c r="G450" s="1"/>
      <c r="H450" s="1"/>
      <c r="I450" s="1"/>
      <c r="J450" s="1"/>
    </row>
    <row r="451" spans="6:10" ht="15.75" customHeight="1">
      <c r="F451" s="1"/>
      <c r="G451" s="1"/>
      <c r="H451" s="1"/>
      <c r="I451" s="1"/>
      <c r="J451" s="1"/>
    </row>
    <row r="452" spans="6:10" ht="15.75" customHeight="1">
      <c r="F452" s="1"/>
      <c r="G452" s="1"/>
      <c r="H452" s="1"/>
      <c r="I452" s="1"/>
      <c r="J452" s="1"/>
    </row>
    <row r="453" spans="6:10" ht="15.75" customHeight="1">
      <c r="F453" s="1"/>
      <c r="G453" s="1"/>
      <c r="H453" s="1"/>
      <c r="I453" s="1"/>
      <c r="J453" s="1"/>
    </row>
    <row r="454" spans="6:10" ht="15.75" customHeight="1">
      <c r="F454" s="1"/>
      <c r="G454" s="1"/>
      <c r="H454" s="1"/>
      <c r="I454" s="1"/>
      <c r="J454" s="1"/>
    </row>
    <row r="455" spans="6:10" ht="15.75" customHeight="1">
      <c r="F455" s="1"/>
      <c r="G455" s="1"/>
      <c r="H455" s="1"/>
      <c r="I455" s="1"/>
      <c r="J455" s="1"/>
    </row>
    <row r="456" spans="6:10" ht="15.75" customHeight="1">
      <c r="F456" s="1"/>
      <c r="G456" s="1"/>
      <c r="H456" s="1"/>
      <c r="I456" s="1"/>
      <c r="J456" s="1"/>
    </row>
    <row r="457" spans="6:10" ht="15.75" customHeight="1">
      <c r="F457" s="1"/>
      <c r="G457" s="1"/>
      <c r="H457" s="1"/>
      <c r="I457" s="1"/>
      <c r="J457" s="1"/>
    </row>
    <row r="458" spans="6:10" ht="15.75" customHeight="1">
      <c r="F458" s="1"/>
      <c r="G458" s="1"/>
      <c r="H458" s="1"/>
      <c r="I458" s="1"/>
      <c r="J458" s="1"/>
    </row>
    <row r="459" spans="6:10" ht="15.75" customHeight="1">
      <c r="F459" s="1"/>
      <c r="G459" s="1"/>
      <c r="H459" s="1"/>
      <c r="I459" s="1"/>
      <c r="J459" s="1"/>
    </row>
    <row r="460" spans="6:10" ht="15.75" customHeight="1">
      <c r="F460" s="1"/>
      <c r="G460" s="1"/>
      <c r="H460" s="1"/>
      <c r="I460" s="1"/>
      <c r="J460" s="1"/>
    </row>
    <row r="461" spans="6:10" ht="15.75" customHeight="1">
      <c r="F461" s="1"/>
      <c r="G461" s="1"/>
      <c r="H461" s="1"/>
      <c r="I461" s="1"/>
      <c r="J461" s="1"/>
    </row>
    <row r="462" spans="6:10" ht="15.75" customHeight="1">
      <c r="F462" s="1"/>
      <c r="G462" s="1"/>
      <c r="H462" s="1"/>
      <c r="I462" s="1"/>
      <c r="J462" s="1"/>
    </row>
    <row r="463" spans="6:10" ht="15.75" customHeight="1">
      <c r="F463" s="1"/>
      <c r="G463" s="1"/>
      <c r="H463" s="1"/>
      <c r="I463" s="1"/>
      <c r="J463" s="1"/>
    </row>
    <row r="464" spans="6:10" ht="15.75" customHeight="1">
      <c r="F464" s="1"/>
      <c r="G464" s="1"/>
      <c r="H464" s="1"/>
      <c r="I464" s="1"/>
      <c r="J464" s="1"/>
    </row>
    <row r="465" spans="6:10" ht="15.75" customHeight="1">
      <c r="F465" s="1"/>
      <c r="G465" s="1"/>
      <c r="H465" s="1"/>
      <c r="I465" s="1"/>
      <c r="J465" s="1"/>
    </row>
    <row r="466" spans="6:10" ht="15.75" customHeight="1">
      <c r="F466" s="1"/>
      <c r="G466" s="1"/>
      <c r="H466" s="1"/>
      <c r="I466" s="1"/>
      <c r="J466" s="1"/>
    </row>
    <row r="467" spans="6:10" ht="15.75" customHeight="1">
      <c r="F467" s="1"/>
      <c r="G467" s="1"/>
      <c r="H467" s="1"/>
      <c r="I467" s="1"/>
      <c r="J467" s="1"/>
    </row>
    <row r="468" spans="6:10" ht="15.75" customHeight="1">
      <c r="F468" s="1"/>
      <c r="G468" s="1"/>
      <c r="H468" s="1"/>
      <c r="I468" s="1"/>
      <c r="J468" s="1"/>
    </row>
    <row r="469" spans="6:10" ht="15.75" customHeight="1">
      <c r="F469" s="1"/>
      <c r="G469" s="1"/>
      <c r="H469" s="1"/>
      <c r="I469" s="1"/>
      <c r="J469" s="1"/>
    </row>
    <row r="470" spans="6:10" ht="15.75" customHeight="1">
      <c r="F470" s="1"/>
      <c r="G470" s="1"/>
      <c r="H470" s="1"/>
      <c r="I470" s="1"/>
      <c r="J470" s="1"/>
    </row>
    <row r="471" spans="6:10" ht="15.75" customHeight="1">
      <c r="F471" s="1"/>
      <c r="G471" s="1"/>
      <c r="H471" s="1"/>
      <c r="I471" s="1"/>
      <c r="J471" s="1"/>
    </row>
    <row r="472" spans="6:10" ht="15.75" customHeight="1">
      <c r="F472" s="1"/>
      <c r="G472" s="1"/>
      <c r="H472" s="1"/>
      <c r="I472" s="1"/>
      <c r="J472" s="1"/>
    </row>
    <row r="473" spans="6:10" ht="15.75" customHeight="1">
      <c r="F473" s="1"/>
      <c r="G473" s="1"/>
      <c r="H473" s="1"/>
      <c r="I473" s="1"/>
      <c r="J473" s="1"/>
    </row>
    <row r="474" spans="6:10" ht="15.75" customHeight="1">
      <c r="F474" s="1"/>
      <c r="G474" s="1"/>
      <c r="H474" s="1"/>
      <c r="I474" s="1"/>
      <c r="J474" s="1"/>
    </row>
    <row r="475" spans="6:10" ht="15.75" customHeight="1">
      <c r="F475" s="1"/>
      <c r="G475" s="1"/>
      <c r="H475" s="1"/>
      <c r="I475" s="1"/>
      <c r="J475" s="1"/>
    </row>
    <row r="476" spans="6:10" ht="15.75" customHeight="1">
      <c r="F476" s="1"/>
      <c r="G476" s="1"/>
      <c r="H476" s="1"/>
      <c r="I476" s="1"/>
      <c r="J476" s="1"/>
    </row>
    <row r="477" spans="6:10" ht="15.75" customHeight="1">
      <c r="F477" s="1"/>
      <c r="G477" s="1"/>
      <c r="H477" s="1"/>
      <c r="I477" s="1"/>
      <c r="J477" s="1"/>
    </row>
    <row r="478" spans="6:10" ht="15.75" customHeight="1">
      <c r="F478" s="1"/>
      <c r="G478" s="1"/>
      <c r="H478" s="1"/>
      <c r="I478" s="1"/>
      <c r="J478" s="1"/>
    </row>
    <row r="479" spans="6:10" ht="15.75" customHeight="1">
      <c r="F479" s="1"/>
      <c r="G479" s="1"/>
      <c r="H479" s="1"/>
      <c r="I479" s="1"/>
      <c r="J479" s="1"/>
    </row>
    <row r="480" spans="6:10" ht="15.75" customHeight="1">
      <c r="F480" s="1"/>
      <c r="G480" s="1"/>
      <c r="H480" s="1"/>
      <c r="I480" s="1"/>
      <c r="J480" s="1"/>
    </row>
    <row r="481" spans="6:10" ht="15.75" customHeight="1">
      <c r="F481" s="1"/>
      <c r="G481" s="1"/>
      <c r="H481" s="1"/>
      <c r="I481" s="1"/>
      <c r="J481" s="1"/>
    </row>
    <row r="482" spans="6:10" ht="15.75" customHeight="1">
      <c r="F482" s="1"/>
      <c r="G482" s="1"/>
      <c r="H482" s="1"/>
      <c r="I482" s="1"/>
      <c r="J482" s="1"/>
    </row>
    <row r="483" spans="6:10" ht="15.75" customHeight="1">
      <c r="F483" s="1"/>
      <c r="G483" s="1"/>
      <c r="H483" s="1"/>
      <c r="I483" s="1"/>
      <c r="J483" s="1"/>
    </row>
    <row r="484" spans="6:10" ht="15.75" customHeight="1">
      <c r="F484" s="1"/>
      <c r="G484" s="1"/>
      <c r="H484" s="1"/>
      <c r="I484" s="1"/>
      <c r="J484" s="1"/>
    </row>
    <row r="485" spans="6:10" ht="15.75" customHeight="1">
      <c r="F485" s="1"/>
      <c r="G485" s="1"/>
      <c r="H485" s="1"/>
      <c r="I485" s="1"/>
      <c r="J485" s="1"/>
    </row>
    <row r="486" spans="6:10" ht="15.75" customHeight="1">
      <c r="F486" s="1"/>
      <c r="G486" s="1"/>
      <c r="H486" s="1"/>
      <c r="I486" s="1"/>
      <c r="J486" s="1"/>
    </row>
    <row r="487" spans="6:10" ht="15.75" customHeight="1">
      <c r="F487" s="1"/>
      <c r="G487" s="1"/>
      <c r="H487" s="1"/>
      <c r="I487" s="1"/>
      <c r="J487" s="1"/>
    </row>
    <row r="488" spans="6:10" ht="15.75" customHeight="1">
      <c r="F488" s="1"/>
      <c r="G488" s="1"/>
      <c r="H488" s="1"/>
      <c r="I488" s="1"/>
      <c r="J488" s="1"/>
    </row>
    <row r="489" spans="6:10" ht="15.75" customHeight="1">
      <c r="F489" s="1"/>
      <c r="G489" s="1"/>
      <c r="H489" s="1"/>
      <c r="I489" s="1"/>
      <c r="J489" s="1"/>
    </row>
    <row r="490" spans="6:10" ht="15.75" customHeight="1">
      <c r="F490" s="1"/>
      <c r="G490" s="1"/>
      <c r="H490" s="1"/>
      <c r="I490" s="1"/>
      <c r="J490" s="1"/>
    </row>
    <row r="491" spans="6:10" ht="15.75" customHeight="1">
      <c r="F491" s="1"/>
      <c r="G491" s="1"/>
      <c r="H491" s="1"/>
      <c r="I491" s="1"/>
      <c r="J491" s="1"/>
    </row>
    <row r="492" spans="6:10" ht="15.75" customHeight="1">
      <c r="F492" s="1"/>
      <c r="G492" s="1"/>
      <c r="H492" s="1"/>
      <c r="I492" s="1"/>
      <c r="J492" s="1"/>
    </row>
    <row r="493" spans="6:10" ht="15.75" customHeight="1">
      <c r="F493" s="1"/>
      <c r="G493" s="1"/>
      <c r="H493" s="1"/>
      <c r="I493" s="1"/>
      <c r="J493" s="1"/>
    </row>
    <row r="494" spans="6:10" ht="15.75" customHeight="1">
      <c r="F494" s="1"/>
      <c r="G494" s="1"/>
      <c r="H494" s="1"/>
      <c r="I494" s="1"/>
      <c r="J494" s="1"/>
    </row>
    <row r="495" spans="6:10" ht="15.75" customHeight="1">
      <c r="F495" s="1"/>
      <c r="G495" s="1"/>
      <c r="H495" s="1"/>
      <c r="I495" s="1"/>
      <c r="J495" s="1"/>
    </row>
    <row r="496" spans="6:10" ht="15.75" customHeight="1">
      <c r="F496" s="1"/>
      <c r="G496" s="1"/>
      <c r="H496" s="1"/>
      <c r="I496" s="1"/>
      <c r="J496" s="1"/>
    </row>
    <row r="497" spans="6:10" ht="15.75" customHeight="1">
      <c r="F497" s="1"/>
      <c r="G497" s="1"/>
      <c r="H497" s="1"/>
      <c r="I497" s="1"/>
      <c r="J497" s="1"/>
    </row>
    <row r="498" spans="6:10" ht="15.75" customHeight="1">
      <c r="F498" s="1"/>
      <c r="G498" s="1"/>
      <c r="H498" s="1"/>
      <c r="I498" s="1"/>
      <c r="J498" s="1"/>
    </row>
    <row r="499" spans="6:10" ht="15.75" customHeight="1">
      <c r="F499" s="1"/>
      <c r="G499" s="1"/>
      <c r="H499" s="1"/>
      <c r="I499" s="1"/>
      <c r="J499" s="1"/>
    </row>
    <row r="500" spans="6:10" ht="15.75" customHeight="1">
      <c r="F500" s="1"/>
      <c r="G500" s="1"/>
      <c r="H500" s="1"/>
      <c r="I500" s="1"/>
      <c r="J500" s="1"/>
    </row>
    <row r="501" spans="6:10" ht="15.75" customHeight="1">
      <c r="F501" s="1"/>
      <c r="G501" s="1"/>
      <c r="H501" s="1"/>
      <c r="I501" s="1"/>
      <c r="J501" s="1"/>
    </row>
    <row r="502" spans="6:10" ht="15.75" customHeight="1">
      <c r="F502" s="1"/>
      <c r="G502" s="1"/>
      <c r="H502" s="1"/>
      <c r="I502" s="1"/>
      <c r="J502" s="1"/>
    </row>
    <row r="503" spans="6:10" ht="15.75" customHeight="1">
      <c r="F503" s="1"/>
      <c r="G503" s="1"/>
      <c r="H503" s="1"/>
      <c r="I503" s="1"/>
      <c r="J503" s="1"/>
    </row>
    <row r="504" spans="6:10" ht="15.75" customHeight="1">
      <c r="F504" s="1"/>
      <c r="G504" s="1"/>
      <c r="H504" s="1"/>
      <c r="I504" s="1"/>
      <c r="J504" s="1"/>
    </row>
    <row r="505" spans="6:10" ht="15.75" customHeight="1">
      <c r="F505" s="1"/>
      <c r="G505" s="1"/>
      <c r="H505" s="1"/>
      <c r="I505" s="1"/>
      <c r="J505" s="1"/>
    </row>
    <row r="506" spans="6:10" ht="15.75" customHeight="1">
      <c r="F506" s="1"/>
      <c r="G506" s="1"/>
      <c r="H506" s="1"/>
      <c r="I506" s="1"/>
      <c r="J506" s="1"/>
    </row>
    <row r="507" spans="6:10" ht="15.75" customHeight="1">
      <c r="F507" s="1"/>
      <c r="G507" s="1"/>
      <c r="H507" s="1"/>
      <c r="I507" s="1"/>
      <c r="J507" s="1"/>
    </row>
    <row r="508" spans="6:10" ht="15.75" customHeight="1">
      <c r="F508" s="1"/>
      <c r="G508" s="1"/>
      <c r="H508" s="1"/>
      <c r="I508" s="1"/>
      <c r="J508" s="1"/>
    </row>
    <row r="509" spans="6:10" ht="15.75" customHeight="1">
      <c r="F509" s="1"/>
      <c r="G509" s="1"/>
      <c r="H509" s="1"/>
      <c r="I509" s="1"/>
      <c r="J509" s="1"/>
    </row>
    <row r="510" spans="6:10" ht="15.75" customHeight="1">
      <c r="F510" s="1"/>
      <c r="G510" s="1"/>
      <c r="H510" s="1"/>
      <c r="I510" s="1"/>
      <c r="J510" s="1"/>
    </row>
    <row r="511" spans="6:10" ht="15.75" customHeight="1">
      <c r="F511" s="1"/>
      <c r="G511" s="1"/>
      <c r="H511" s="1"/>
      <c r="I511" s="1"/>
      <c r="J511" s="1"/>
    </row>
    <row r="512" spans="6:10" ht="15.75" customHeight="1">
      <c r="F512" s="1"/>
      <c r="G512" s="1"/>
      <c r="H512" s="1"/>
      <c r="I512" s="1"/>
      <c r="J512" s="1"/>
    </row>
    <row r="513" spans="6:10" ht="15.75" customHeight="1">
      <c r="F513" s="1"/>
      <c r="G513" s="1"/>
      <c r="H513" s="1"/>
      <c r="I513" s="1"/>
      <c r="J513" s="1"/>
    </row>
    <row r="514" spans="6:10" ht="15.75" customHeight="1">
      <c r="F514" s="1"/>
      <c r="G514" s="1"/>
      <c r="H514" s="1"/>
      <c r="I514" s="1"/>
      <c r="J514" s="1"/>
    </row>
    <row r="515" spans="6:10" ht="15.75" customHeight="1">
      <c r="F515" s="1"/>
      <c r="G515" s="1"/>
      <c r="H515" s="1"/>
      <c r="I515" s="1"/>
      <c r="J515" s="1"/>
    </row>
    <row r="516" spans="6:10" ht="15.75" customHeight="1">
      <c r="F516" s="1"/>
      <c r="G516" s="1"/>
      <c r="H516" s="1"/>
      <c r="I516" s="1"/>
      <c r="J516" s="1"/>
    </row>
    <row r="517" spans="6:10" ht="15.75" customHeight="1">
      <c r="F517" s="1"/>
      <c r="G517" s="1"/>
      <c r="H517" s="1"/>
      <c r="I517" s="1"/>
      <c r="J517" s="1"/>
    </row>
    <row r="518" spans="6:10" ht="15.75" customHeight="1">
      <c r="F518" s="1"/>
      <c r="G518" s="1"/>
      <c r="H518" s="1"/>
      <c r="I518" s="1"/>
      <c r="J518" s="1"/>
    </row>
    <row r="519" spans="6:10" ht="15.75" customHeight="1">
      <c r="F519" s="1"/>
      <c r="G519" s="1"/>
      <c r="H519" s="1"/>
      <c r="I519" s="1"/>
      <c r="J519" s="1"/>
    </row>
    <row r="520" spans="6:10" ht="15.75" customHeight="1">
      <c r="F520" s="1"/>
      <c r="G520" s="1"/>
      <c r="H520" s="1"/>
      <c r="I520" s="1"/>
      <c r="J520" s="1"/>
    </row>
    <row r="521" spans="6:10" ht="15.75" customHeight="1">
      <c r="F521" s="1"/>
      <c r="G521" s="1"/>
      <c r="H521" s="1"/>
      <c r="I521" s="1"/>
      <c r="J521" s="1"/>
    </row>
    <row r="522" spans="6:10" ht="15.75" customHeight="1">
      <c r="F522" s="1"/>
      <c r="G522" s="1"/>
      <c r="H522" s="1"/>
      <c r="I522" s="1"/>
      <c r="J522" s="1"/>
    </row>
    <row r="523" spans="6:10" ht="15.75" customHeight="1">
      <c r="F523" s="1"/>
      <c r="G523" s="1"/>
      <c r="H523" s="1"/>
      <c r="I523" s="1"/>
      <c r="J523" s="1"/>
    </row>
    <row r="524" spans="6:10" ht="15.75" customHeight="1">
      <c r="F524" s="1"/>
      <c r="G524" s="1"/>
      <c r="H524" s="1"/>
      <c r="I524" s="1"/>
      <c r="J524" s="1"/>
    </row>
    <row r="525" spans="6:10" ht="15.75" customHeight="1">
      <c r="F525" s="1"/>
      <c r="G525" s="1"/>
      <c r="H525" s="1"/>
      <c r="I525" s="1"/>
      <c r="J525" s="1"/>
    </row>
    <row r="526" spans="6:10" ht="15.75" customHeight="1">
      <c r="F526" s="1"/>
      <c r="G526" s="1"/>
      <c r="H526" s="1"/>
      <c r="I526" s="1"/>
      <c r="J526" s="1"/>
    </row>
    <row r="527" spans="6:10" ht="15.75" customHeight="1">
      <c r="F527" s="1"/>
      <c r="G527" s="1"/>
      <c r="H527" s="1"/>
      <c r="I527" s="1"/>
      <c r="J527" s="1"/>
    </row>
    <row r="528" spans="6:10" ht="15.75" customHeight="1">
      <c r="F528" s="1"/>
      <c r="G528" s="1"/>
      <c r="H528" s="1"/>
      <c r="I528" s="1"/>
      <c r="J528" s="1"/>
    </row>
    <row r="529" spans="6:10" ht="15.75" customHeight="1">
      <c r="F529" s="1"/>
      <c r="G529" s="1"/>
      <c r="H529" s="1"/>
      <c r="I529" s="1"/>
      <c r="J529" s="1"/>
    </row>
    <row r="530" spans="6:10" ht="15.75" customHeight="1">
      <c r="F530" s="1"/>
      <c r="G530" s="1"/>
      <c r="H530" s="1"/>
      <c r="I530" s="1"/>
      <c r="J530" s="1"/>
    </row>
    <row r="531" spans="6:10" ht="15.75" customHeight="1">
      <c r="F531" s="1"/>
      <c r="G531" s="1"/>
      <c r="H531" s="1"/>
      <c r="I531" s="1"/>
      <c r="J531" s="1"/>
    </row>
    <row r="532" spans="6:10" ht="15.75" customHeight="1">
      <c r="F532" s="1"/>
      <c r="G532" s="1"/>
      <c r="H532" s="1"/>
      <c r="I532" s="1"/>
      <c r="J532" s="1"/>
    </row>
    <row r="533" spans="6:10" ht="15.75" customHeight="1">
      <c r="F533" s="1"/>
      <c r="G533" s="1"/>
      <c r="H533" s="1"/>
      <c r="I533" s="1"/>
      <c r="J533" s="1"/>
    </row>
    <row r="534" spans="6:10" ht="15.75" customHeight="1">
      <c r="F534" s="1"/>
      <c r="G534" s="1"/>
      <c r="H534" s="1"/>
      <c r="I534" s="1"/>
      <c r="J534" s="1"/>
    </row>
    <row r="535" spans="6:10" ht="15.75" customHeight="1">
      <c r="F535" s="1"/>
      <c r="G535" s="1"/>
      <c r="H535" s="1"/>
      <c r="I535" s="1"/>
      <c r="J535" s="1"/>
    </row>
    <row r="536" spans="6:10" ht="15.75" customHeight="1">
      <c r="F536" s="1"/>
      <c r="G536" s="1"/>
      <c r="H536" s="1"/>
      <c r="I536" s="1"/>
      <c r="J536" s="1"/>
    </row>
    <row r="537" spans="6:10" ht="15.75" customHeight="1">
      <c r="F537" s="1"/>
      <c r="G537" s="1"/>
      <c r="H537" s="1"/>
      <c r="I537" s="1"/>
      <c r="J537" s="1"/>
    </row>
    <row r="538" spans="6:10" ht="15.75" customHeight="1">
      <c r="F538" s="1"/>
      <c r="G538" s="1"/>
      <c r="H538" s="1"/>
      <c r="I538" s="1"/>
      <c r="J538" s="1"/>
    </row>
    <row r="539" spans="6:10" ht="15.75" customHeight="1">
      <c r="F539" s="1"/>
      <c r="G539" s="1"/>
      <c r="H539" s="1"/>
      <c r="I539" s="1"/>
      <c r="J539" s="1"/>
    </row>
    <row r="540" spans="6:10" ht="15.75" customHeight="1">
      <c r="F540" s="1"/>
      <c r="G540" s="1"/>
      <c r="H540" s="1"/>
      <c r="I540" s="1"/>
      <c r="J540" s="1"/>
    </row>
    <row r="541" spans="6:10" ht="15.75" customHeight="1">
      <c r="F541" s="1"/>
      <c r="G541" s="1"/>
      <c r="H541" s="1"/>
      <c r="I541" s="1"/>
      <c r="J541" s="1"/>
    </row>
    <row r="542" spans="6:10" ht="15.75" customHeight="1">
      <c r="F542" s="1"/>
      <c r="G542" s="1"/>
      <c r="H542" s="1"/>
      <c r="I542" s="1"/>
      <c r="J542" s="1"/>
    </row>
    <row r="543" spans="6:10" ht="15.75" customHeight="1">
      <c r="F543" s="1"/>
      <c r="G543" s="1"/>
      <c r="H543" s="1"/>
      <c r="I543" s="1"/>
      <c r="J543" s="1"/>
    </row>
    <row r="544" spans="6:10" ht="15.75" customHeight="1">
      <c r="F544" s="1"/>
      <c r="G544" s="1"/>
      <c r="H544" s="1"/>
      <c r="I544" s="1"/>
      <c r="J544" s="1"/>
    </row>
    <row r="545" spans="6:10" ht="15.75" customHeight="1">
      <c r="F545" s="1"/>
      <c r="G545" s="1"/>
      <c r="H545" s="1"/>
      <c r="I545" s="1"/>
      <c r="J545" s="1"/>
    </row>
    <row r="546" spans="6:10" ht="15.75" customHeight="1">
      <c r="F546" s="1"/>
      <c r="G546" s="1"/>
      <c r="H546" s="1"/>
      <c r="I546" s="1"/>
      <c r="J546" s="1"/>
    </row>
    <row r="547" spans="6:10" ht="15.75" customHeight="1">
      <c r="F547" s="1"/>
      <c r="G547" s="1"/>
      <c r="H547" s="1"/>
      <c r="I547" s="1"/>
      <c r="J547" s="1"/>
    </row>
    <row r="548" spans="6:10" ht="15.75" customHeight="1">
      <c r="F548" s="1"/>
      <c r="G548" s="1"/>
      <c r="H548" s="1"/>
      <c r="I548" s="1"/>
      <c r="J548" s="1"/>
    </row>
    <row r="549" spans="6:10" ht="15.75" customHeight="1">
      <c r="F549" s="1"/>
      <c r="G549" s="1"/>
      <c r="H549" s="1"/>
      <c r="I549" s="1"/>
      <c r="J549" s="1"/>
    </row>
    <row r="550" spans="6:10" ht="15.75" customHeight="1">
      <c r="F550" s="1"/>
      <c r="G550" s="1"/>
      <c r="H550" s="1"/>
      <c r="I550" s="1"/>
      <c r="J550" s="1"/>
    </row>
    <row r="551" spans="6:10" ht="15.75" customHeight="1">
      <c r="F551" s="1"/>
      <c r="G551" s="1"/>
      <c r="H551" s="1"/>
      <c r="I551" s="1"/>
      <c r="J551" s="1"/>
    </row>
    <row r="552" spans="6:10" ht="15.75" customHeight="1">
      <c r="F552" s="1"/>
      <c r="G552" s="1"/>
      <c r="H552" s="1"/>
      <c r="I552" s="1"/>
      <c r="J552" s="1"/>
    </row>
    <row r="553" spans="6:10" ht="15.75" customHeight="1">
      <c r="F553" s="1"/>
      <c r="G553" s="1"/>
      <c r="H553" s="1"/>
      <c r="I553" s="1"/>
      <c r="J553" s="1"/>
    </row>
    <row r="554" spans="6:10" ht="15.75" customHeight="1">
      <c r="F554" s="1"/>
      <c r="G554" s="1"/>
      <c r="H554" s="1"/>
      <c r="I554" s="1"/>
      <c r="J554" s="1"/>
    </row>
    <row r="555" spans="6:10" ht="15.75" customHeight="1">
      <c r="F555" s="1"/>
      <c r="G555" s="1"/>
      <c r="H555" s="1"/>
      <c r="I555" s="1"/>
      <c r="J555" s="1"/>
    </row>
    <row r="556" spans="6:10" ht="15.75" customHeight="1">
      <c r="F556" s="1"/>
      <c r="G556" s="1"/>
      <c r="H556" s="1"/>
      <c r="I556" s="1"/>
      <c r="J556" s="1"/>
    </row>
    <row r="557" spans="6:10" ht="15.75" customHeight="1">
      <c r="F557" s="1"/>
      <c r="G557" s="1"/>
      <c r="H557" s="1"/>
      <c r="I557" s="1"/>
      <c r="J557" s="1"/>
    </row>
    <row r="558" spans="6:10" ht="15.75" customHeight="1">
      <c r="F558" s="1"/>
      <c r="G558" s="1"/>
      <c r="H558" s="1"/>
      <c r="I558" s="1"/>
      <c r="J558" s="1"/>
    </row>
    <row r="559" spans="6:10" ht="15.75" customHeight="1">
      <c r="F559" s="1"/>
      <c r="G559" s="1"/>
      <c r="H559" s="1"/>
      <c r="I559" s="1"/>
      <c r="J559" s="1"/>
    </row>
    <row r="560" spans="6:10" ht="15.75" customHeight="1">
      <c r="F560" s="1"/>
      <c r="G560" s="1"/>
      <c r="H560" s="1"/>
      <c r="I560" s="1"/>
      <c r="J560" s="1"/>
    </row>
    <row r="561" spans="6:10" ht="15.75" customHeight="1">
      <c r="F561" s="1"/>
      <c r="G561" s="1"/>
      <c r="H561" s="1"/>
      <c r="I561" s="1"/>
      <c r="J561" s="1"/>
    </row>
    <row r="562" spans="6:10" ht="15.75" customHeight="1">
      <c r="F562" s="1"/>
      <c r="G562" s="1"/>
      <c r="H562" s="1"/>
      <c r="I562" s="1"/>
      <c r="J562" s="1"/>
    </row>
    <row r="563" spans="6:10" ht="15.75" customHeight="1">
      <c r="F563" s="1"/>
      <c r="G563" s="1"/>
      <c r="H563" s="1"/>
      <c r="I563" s="1"/>
      <c r="J563" s="1"/>
    </row>
    <row r="564" spans="6:10" ht="15.75" customHeight="1">
      <c r="F564" s="1"/>
      <c r="G564" s="1"/>
      <c r="H564" s="1"/>
      <c r="I564" s="1"/>
      <c r="J564" s="1"/>
    </row>
    <row r="565" spans="6:10" ht="15.75" customHeight="1">
      <c r="F565" s="1"/>
      <c r="G565" s="1"/>
      <c r="H565" s="1"/>
      <c r="I565" s="1"/>
      <c r="J565" s="1"/>
    </row>
    <row r="566" spans="6:10" ht="15.75" customHeight="1">
      <c r="F566" s="1"/>
      <c r="G566" s="1"/>
      <c r="H566" s="1"/>
      <c r="I566" s="1"/>
      <c r="J566" s="1"/>
    </row>
    <row r="567" spans="6:10" ht="15.75" customHeight="1">
      <c r="F567" s="1"/>
      <c r="G567" s="1"/>
      <c r="H567" s="1"/>
      <c r="I567" s="1"/>
      <c r="J567" s="1"/>
    </row>
    <row r="568" spans="6:10" ht="15.75" customHeight="1">
      <c r="F568" s="1"/>
      <c r="G568" s="1"/>
      <c r="H568" s="1"/>
      <c r="I568" s="1"/>
      <c r="J568" s="1"/>
    </row>
    <row r="569" spans="6:10" ht="15.75" customHeight="1">
      <c r="F569" s="1"/>
      <c r="G569" s="1"/>
      <c r="H569" s="1"/>
      <c r="I569" s="1"/>
      <c r="J569" s="1"/>
    </row>
    <row r="570" spans="6:10" ht="15.75" customHeight="1">
      <c r="F570" s="1"/>
      <c r="G570" s="1"/>
      <c r="H570" s="1"/>
      <c r="I570" s="1"/>
      <c r="J570" s="1"/>
    </row>
    <row r="571" spans="6:10" ht="15.75" customHeight="1">
      <c r="F571" s="1"/>
      <c r="G571" s="1"/>
      <c r="H571" s="1"/>
      <c r="I571" s="1"/>
      <c r="J571" s="1"/>
    </row>
    <row r="572" spans="6:10" ht="15.75" customHeight="1">
      <c r="F572" s="1"/>
      <c r="G572" s="1"/>
      <c r="H572" s="1"/>
      <c r="I572" s="1"/>
      <c r="J572" s="1"/>
    </row>
    <row r="573" spans="6:10" ht="15.75" customHeight="1">
      <c r="F573" s="1"/>
      <c r="G573" s="1"/>
      <c r="H573" s="1"/>
      <c r="I573" s="1"/>
      <c r="J573" s="1"/>
    </row>
    <row r="574" spans="6:10" ht="15.75" customHeight="1">
      <c r="F574" s="1"/>
      <c r="G574" s="1"/>
      <c r="H574" s="1"/>
      <c r="I574" s="1"/>
      <c r="J574" s="1"/>
    </row>
    <row r="575" spans="6:10" ht="15.75" customHeight="1">
      <c r="F575" s="1"/>
      <c r="G575" s="1"/>
      <c r="H575" s="1"/>
      <c r="I575" s="1"/>
      <c r="J575" s="1"/>
    </row>
    <row r="576" spans="6:10" ht="15.75" customHeight="1">
      <c r="F576" s="1"/>
      <c r="G576" s="1"/>
      <c r="H576" s="1"/>
      <c r="I576" s="1"/>
      <c r="J576" s="1"/>
    </row>
    <row r="577" spans="6:10" ht="15.75" customHeight="1">
      <c r="F577" s="1"/>
      <c r="G577" s="1"/>
      <c r="H577" s="1"/>
      <c r="I577" s="1"/>
      <c r="J577" s="1"/>
    </row>
    <row r="578" spans="6:10" ht="15.75" customHeight="1">
      <c r="F578" s="1"/>
      <c r="G578" s="1"/>
      <c r="H578" s="1"/>
      <c r="I578" s="1"/>
      <c r="J578" s="1"/>
    </row>
    <row r="579" spans="6:10" ht="15.75" customHeight="1">
      <c r="F579" s="1"/>
      <c r="G579" s="1"/>
      <c r="H579" s="1"/>
      <c r="I579" s="1"/>
      <c r="J579" s="1"/>
    </row>
    <row r="580" spans="6:10" ht="15.75" customHeight="1">
      <c r="F580" s="1"/>
      <c r="G580" s="1"/>
      <c r="H580" s="1"/>
      <c r="I580" s="1"/>
      <c r="J580" s="1"/>
    </row>
    <row r="581" spans="6:10" ht="15.75" customHeight="1">
      <c r="F581" s="1"/>
      <c r="G581" s="1"/>
      <c r="H581" s="1"/>
      <c r="I581" s="1"/>
      <c r="J581" s="1"/>
    </row>
    <row r="582" spans="6:10" ht="15.75" customHeight="1">
      <c r="F582" s="1"/>
      <c r="G582" s="1"/>
      <c r="H582" s="1"/>
      <c r="I582" s="1"/>
      <c r="J582" s="1"/>
    </row>
    <row r="583" spans="6:10" ht="15.75" customHeight="1">
      <c r="F583" s="1"/>
      <c r="G583" s="1"/>
      <c r="H583" s="1"/>
      <c r="I583" s="1"/>
      <c r="J583" s="1"/>
    </row>
    <row r="584" spans="6:10" ht="15.75" customHeight="1">
      <c r="F584" s="1"/>
      <c r="G584" s="1"/>
      <c r="H584" s="1"/>
      <c r="I584" s="1"/>
      <c r="J584" s="1"/>
    </row>
    <row r="585" spans="6:10" ht="15.75" customHeight="1">
      <c r="F585" s="1"/>
      <c r="G585" s="1"/>
      <c r="H585" s="1"/>
      <c r="I585" s="1"/>
      <c r="J585" s="1"/>
    </row>
    <row r="586" spans="6:10" ht="15.75" customHeight="1">
      <c r="F586" s="1"/>
      <c r="G586" s="1"/>
      <c r="H586" s="1"/>
      <c r="I586" s="1"/>
      <c r="J586" s="1"/>
    </row>
    <row r="587" spans="6:10" ht="15.75" customHeight="1">
      <c r="F587" s="1"/>
      <c r="G587" s="1"/>
      <c r="H587" s="1"/>
      <c r="I587" s="1"/>
      <c r="J587" s="1"/>
    </row>
    <row r="588" spans="6:10" ht="15.75" customHeight="1">
      <c r="F588" s="1"/>
      <c r="G588" s="1"/>
      <c r="H588" s="1"/>
      <c r="I588" s="1"/>
      <c r="J588" s="1"/>
    </row>
    <row r="589" spans="6:10" ht="15.75" customHeight="1">
      <c r="F589" s="1"/>
      <c r="G589" s="1"/>
      <c r="H589" s="1"/>
      <c r="I589" s="1"/>
      <c r="J589" s="1"/>
    </row>
    <row r="590" spans="6:10" ht="15.75" customHeight="1">
      <c r="F590" s="1"/>
      <c r="G590" s="1"/>
      <c r="H590" s="1"/>
      <c r="I590" s="1"/>
      <c r="J590" s="1"/>
    </row>
    <row r="591" spans="6:10" ht="15.75" customHeight="1">
      <c r="F591" s="1"/>
      <c r="G591" s="1"/>
      <c r="H591" s="1"/>
      <c r="I591" s="1"/>
      <c r="J591" s="1"/>
    </row>
    <row r="592" spans="6:10" ht="15.75" customHeight="1">
      <c r="F592" s="1"/>
      <c r="G592" s="1"/>
      <c r="H592" s="1"/>
      <c r="I592" s="1"/>
      <c r="J592" s="1"/>
    </row>
    <row r="593" spans="6:10" ht="15.75" customHeight="1">
      <c r="F593" s="1"/>
      <c r="G593" s="1"/>
      <c r="H593" s="1"/>
      <c r="I593" s="1"/>
      <c r="J593" s="1"/>
    </row>
    <row r="594" spans="6:10" ht="15.75" customHeight="1">
      <c r="F594" s="1"/>
      <c r="G594" s="1"/>
      <c r="H594" s="1"/>
      <c r="I594" s="1"/>
      <c r="J594" s="1"/>
    </row>
    <row r="595" spans="6:10" ht="15.75" customHeight="1">
      <c r="F595" s="1"/>
      <c r="G595" s="1"/>
      <c r="H595" s="1"/>
      <c r="I595" s="1"/>
      <c r="J595" s="1"/>
    </row>
    <row r="596" spans="6:10" ht="15.75" customHeight="1">
      <c r="F596" s="1"/>
      <c r="G596" s="1"/>
      <c r="H596" s="1"/>
      <c r="I596" s="1"/>
      <c r="J596" s="1"/>
    </row>
    <row r="597" spans="6:10" ht="15.75" customHeight="1">
      <c r="F597" s="1"/>
      <c r="G597" s="1"/>
      <c r="H597" s="1"/>
      <c r="I597" s="1"/>
      <c r="J597" s="1"/>
    </row>
    <row r="598" spans="6:10" ht="15.75" customHeight="1">
      <c r="F598" s="1"/>
      <c r="G598" s="1"/>
      <c r="H598" s="1"/>
      <c r="I598" s="1"/>
      <c r="J598" s="1"/>
    </row>
    <row r="599" spans="6:10" ht="15.75" customHeight="1">
      <c r="F599" s="1"/>
      <c r="G599" s="1"/>
      <c r="H599" s="1"/>
      <c r="I599" s="1"/>
      <c r="J599" s="1"/>
    </row>
    <row r="600" spans="6:10" ht="15.75" customHeight="1">
      <c r="F600" s="1"/>
      <c r="G600" s="1"/>
      <c r="H600" s="1"/>
      <c r="I600" s="1"/>
      <c r="J600" s="1"/>
    </row>
    <row r="601" spans="6:10" ht="15.75" customHeight="1">
      <c r="F601" s="1"/>
      <c r="G601" s="1"/>
      <c r="H601" s="1"/>
      <c r="I601" s="1"/>
      <c r="J601" s="1"/>
    </row>
    <row r="602" spans="6:10" ht="15.75" customHeight="1">
      <c r="F602" s="1"/>
      <c r="G602" s="1"/>
      <c r="H602" s="1"/>
      <c r="I602" s="1"/>
      <c r="J602" s="1"/>
    </row>
    <row r="603" spans="6:10" ht="15.75" customHeight="1">
      <c r="F603" s="1"/>
      <c r="G603" s="1"/>
      <c r="H603" s="1"/>
      <c r="I603" s="1"/>
      <c r="J603" s="1"/>
    </row>
    <row r="604" spans="6:10" ht="15.75" customHeight="1">
      <c r="F604" s="1"/>
      <c r="G604" s="1"/>
      <c r="H604" s="1"/>
      <c r="I604" s="1"/>
      <c r="J604" s="1"/>
    </row>
    <row r="605" spans="6:10" ht="15.75" customHeight="1">
      <c r="F605" s="1"/>
      <c r="G605" s="1"/>
      <c r="H605" s="1"/>
      <c r="I605" s="1"/>
      <c r="J605" s="1"/>
    </row>
    <row r="606" spans="6:10" ht="15.75" customHeight="1">
      <c r="F606" s="1"/>
      <c r="G606" s="1"/>
      <c r="H606" s="1"/>
      <c r="I606" s="1"/>
      <c r="J606" s="1"/>
    </row>
    <row r="607" spans="6:10" ht="15.75" customHeight="1">
      <c r="F607" s="1"/>
      <c r="G607" s="1"/>
      <c r="H607" s="1"/>
      <c r="I607" s="1"/>
      <c r="J607" s="1"/>
    </row>
    <row r="608" spans="6:10" ht="15.75" customHeight="1">
      <c r="F608" s="1"/>
      <c r="G608" s="1"/>
      <c r="H608" s="1"/>
      <c r="I608" s="1"/>
      <c r="J608" s="1"/>
    </row>
    <row r="609" spans="6:10" ht="15.75" customHeight="1">
      <c r="F609" s="1"/>
      <c r="G609" s="1"/>
      <c r="H609" s="1"/>
      <c r="I609" s="1"/>
      <c r="J609" s="1"/>
    </row>
    <row r="610" spans="6:10" ht="15.75" customHeight="1">
      <c r="F610" s="1"/>
      <c r="G610" s="1"/>
      <c r="H610" s="1"/>
      <c r="I610" s="1"/>
      <c r="J610" s="1"/>
    </row>
    <row r="611" spans="6:10" ht="15.75" customHeight="1">
      <c r="F611" s="1"/>
      <c r="G611" s="1"/>
      <c r="H611" s="1"/>
      <c r="I611" s="1"/>
      <c r="J611" s="1"/>
    </row>
    <row r="612" spans="6:10" ht="15.75" customHeight="1">
      <c r="F612" s="1"/>
      <c r="G612" s="1"/>
      <c r="H612" s="1"/>
      <c r="I612" s="1"/>
      <c r="J612" s="1"/>
    </row>
    <row r="613" spans="6:10" ht="15.75" customHeight="1">
      <c r="F613" s="1"/>
      <c r="G613" s="1"/>
      <c r="H613" s="1"/>
      <c r="I613" s="1"/>
      <c r="J613" s="1"/>
    </row>
    <row r="614" spans="6:10" ht="15.75" customHeight="1">
      <c r="F614" s="1"/>
      <c r="G614" s="1"/>
      <c r="H614" s="1"/>
      <c r="I614" s="1"/>
      <c r="J614" s="1"/>
    </row>
    <row r="615" spans="6:10" ht="15.75" customHeight="1">
      <c r="F615" s="1"/>
      <c r="G615" s="1"/>
      <c r="H615" s="1"/>
      <c r="I615" s="1"/>
      <c r="J615" s="1"/>
    </row>
    <row r="616" spans="6:10" ht="15.75" customHeight="1">
      <c r="F616" s="1"/>
      <c r="G616" s="1"/>
      <c r="H616" s="1"/>
      <c r="I616" s="1"/>
      <c r="J616" s="1"/>
    </row>
    <row r="617" spans="6:10" ht="15.75" customHeight="1">
      <c r="F617" s="1"/>
      <c r="G617" s="1"/>
      <c r="H617" s="1"/>
      <c r="I617" s="1"/>
      <c r="J617" s="1"/>
    </row>
    <row r="618" spans="6:10" ht="15.75" customHeight="1">
      <c r="F618" s="1"/>
      <c r="G618" s="1"/>
      <c r="H618" s="1"/>
      <c r="I618" s="1"/>
      <c r="J618" s="1"/>
    </row>
    <row r="619" spans="6:10" ht="15.75" customHeight="1">
      <c r="F619" s="1"/>
      <c r="G619" s="1"/>
      <c r="H619" s="1"/>
      <c r="I619" s="1"/>
      <c r="J619" s="1"/>
    </row>
    <row r="620" spans="6:10" ht="15.75" customHeight="1">
      <c r="F620" s="1"/>
      <c r="G620" s="1"/>
      <c r="H620" s="1"/>
      <c r="I620" s="1"/>
      <c r="J620" s="1"/>
    </row>
    <row r="621" spans="6:10" ht="15.75" customHeight="1">
      <c r="F621" s="1"/>
      <c r="G621" s="1"/>
      <c r="H621" s="1"/>
      <c r="I621" s="1"/>
      <c r="J621" s="1"/>
    </row>
    <row r="622" spans="6:10" ht="15.75" customHeight="1">
      <c r="F622" s="1"/>
      <c r="G622" s="1"/>
      <c r="H622" s="1"/>
      <c r="I622" s="1"/>
      <c r="J622" s="1"/>
    </row>
    <row r="623" spans="6:10" ht="15.75" customHeight="1">
      <c r="F623" s="1"/>
      <c r="G623" s="1"/>
      <c r="H623" s="1"/>
      <c r="I623" s="1"/>
      <c r="J623" s="1"/>
    </row>
    <row r="624" spans="6:10" ht="15.75" customHeight="1">
      <c r="F624" s="1"/>
      <c r="G624" s="1"/>
      <c r="H624" s="1"/>
      <c r="I624" s="1"/>
      <c r="J624" s="1"/>
    </row>
    <row r="625" spans="6:10" ht="15.75" customHeight="1">
      <c r="F625" s="1"/>
      <c r="G625" s="1"/>
      <c r="H625" s="1"/>
      <c r="I625" s="1"/>
      <c r="J625" s="1"/>
    </row>
    <row r="626" spans="6:10" ht="15.75" customHeight="1">
      <c r="F626" s="1"/>
      <c r="G626" s="1"/>
      <c r="H626" s="1"/>
      <c r="I626" s="1"/>
      <c r="J626" s="1"/>
    </row>
    <row r="627" spans="6:10" ht="15.75" customHeight="1">
      <c r="F627" s="1"/>
      <c r="G627" s="1"/>
      <c r="H627" s="1"/>
      <c r="I627" s="1"/>
      <c r="J627" s="1"/>
    </row>
    <row r="628" spans="6:10" ht="15.75" customHeight="1">
      <c r="F628" s="1"/>
      <c r="G628" s="1"/>
      <c r="H628" s="1"/>
      <c r="I628" s="1"/>
      <c r="J628" s="1"/>
    </row>
    <row r="629" spans="6:10" ht="15.75" customHeight="1">
      <c r="F629" s="1"/>
      <c r="G629" s="1"/>
      <c r="H629" s="1"/>
      <c r="I629" s="1"/>
      <c r="J629" s="1"/>
    </row>
    <row r="630" spans="6:10" ht="15.75" customHeight="1">
      <c r="F630" s="1"/>
      <c r="G630" s="1"/>
      <c r="H630" s="1"/>
      <c r="I630" s="1"/>
      <c r="J630" s="1"/>
    </row>
    <row r="631" spans="6:10" ht="15.75" customHeight="1">
      <c r="F631" s="1"/>
      <c r="G631" s="1"/>
      <c r="H631" s="1"/>
      <c r="I631" s="1"/>
      <c r="J631" s="1"/>
    </row>
    <row r="632" spans="6:10" ht="15.75" customHeight="1">
      <c r="F632" s="1"/>
      <c r="G632" s="1"/>
      <c r="H632" s="1"/>
      <c r="I632" s="1"/>
      <c r="J632" s="1"/>
    </row>
    <row r="633" spans="6:10" ht="15.75" customHeight="1">
      <c r="F633" s="1"/>
      <c r="G633" s="1"/>
      <c r="H633" s="1"/>
      <c r="I633" s="1"/>
      <c r="J633" s="1"/>
    </row>
    <row r="634" spans="6:10" ht="15.75" customHeight="1">
      <c r="F634" s="1"/>
      <c r="G634" s="1"/>
      <c r="H634" s="1"/>
      <c r="I634" s="1"/>
      <c r="J634" s="1"/>
    </row>
    <row r="635" spans="6:10" ht="15.75" customHeight="1">
      <c r="F635" s="1"/>
      <c r="G635" s="1"/>
      <c r="H635" s="1"/>
      <c r="I635" s="1"/>
      <c r="J635" s="1"/>
    </row>
    <row r="636" spans="6:10" ht="15.75" customHeight="1">
      <c r="F636" s="1"/>
      <c r="G636" s="1"/>
      <c r="H636" s="1"/>
      <c r="I636" s="1"/>
      <c r="J636" s="1"/>
    </row>
    <row r="637" spans="6:10" ht="15.75" customHeight="1">
      <c r="F637" s="1"/>
      <c r="G637" s="1"/>
      <c r="H637" s="1"/>
      <c r="I637" s="1"/>
      <c r="J637" s="1"/>
    </row>
    <row r="638" spans="6:10" ht="15.75" customHeight="1">
      <c r="F638" s="1"/>
      <c r="G638" s="1"/>
      <c r="H638" s="1"/>
      <c r="I638" s="1"/>
      <c r="J638" s="1"/>
    </row>
    <row r="639" spans="6:10" ht="15.75" customHeight="1">
      <c r="F639" s="1"/>
      <c r="G639" s="1"/>
      <c r="H639" s="1"/>
      <c r="I639" s="1"/>
      <c r="J639" s="1"/>
    </row>
    <row r="640" spans="6:10" ht="15.75" customHeight="1">
      <c r="F640" s="1"/>
      <c r="G640" s="1"/>
      <c r="H640" s="1"/>
      <c r="I640" s="1"/>
      <c r="J640" s="1"/>
    </row>
    <row r="641" spans="6:10" ht="15.75" customHeight="1">
      <c r="F641" s="1"/>
      <c r="G641" s="1"/>
      <c r="H641" s="1"/>
      <c r="I641" s="1"/>
      <c r="J641" s="1"/>
    </row>
    <row r="642" spans="6:10" ht="15.75" customHeight="1">
      <c r="F642" s="1"/>
      <c r="G642" s="1"/>
      <c r="H642" s="1"/>
      <c r="I642" s="1"/>
      <c r="J642" s="1"/>
    </row>
    <row r="643" spans="6:10" ht="15.75" customHeight="1">
      <c r="F643" s="1"/>
      <c r="G643" s="1"/>
      <c r="H643" s="1"/>
      <c r="I643" s="1"/>
      <c r="J643" s="1"/>
    </row>
    <row r="644" spans="6:10" ht="15.75" customHeight="1">
      <c r="F644" s="1"/>
      <c r="G644" s="1"/>
      <c r="H644" s="1"/>
      <c r="I644" s="1"/>
      <c r="J644" s="1"/>
    </row>
    <row r="645" spans="6:10" ht="15.75" customHeight="1">
      <c r="F645" s="1"/>
      <c r="G645" s="1"/>
      <c r="H645" s="1"/>
      <c r="I645" s="1"/>
      <c r="J645" s="1"/>
    </row>
    <row r="646" spans="6:10" ht="15.75" customHeight="1">
      <c r="F646" s="1"/>
      <c r="G646" s="1"/>
      <c r="H646" s="1"/>
      <c r="I646" s="1"/>
      <c r="J646" s="1"/>
    </row>
    <row r="647" spans="6:10" ht="15.75" customHeight="1">
      <c r="F647" s="1"/>
      <c r="G647" s="1"/>
      <c r="H647" s="1"/>
      <c r="I647" s="1"/>
      <c r="J647" s="1"/>
    </row>
    <row r="648" spans="6:10" ht="15.75" customHeight="1">
      <c r="F648" s="1"/>
      <c r="G648" s="1"/>
      <c r="H648" s="1"/>
      <c r="I648" s="1"/>
      <c r="J648" s="1"/>
    </row>
    <row r="649" spans="6:10" ht="15.75" customHeight="1">
      <c r="F649" s="1"/>
      <c r="G649" s="1"/>
      <c r="H649" s="1"/>
      <c r="I649" s="1"/>
      <c r="J649" s="1"/>
    </row>
    <row r="650" spans="6:10" ht="15.75" customHeight="1">
      <c r="F650" s="1"/>
      <c r="G650" s="1"/>
      <c r="H650" s="1"/>
      <c r="I650" s="1"/>
      <c r="J650" s="1"/>
    </row>
    <row r="651" spans="6:10" ht="15.75" customHeight="1">
      <c r="F651" s="1"/>
      <c r="G651" s="1"/>
      <c r="H651" s="1"/>
      <c r="I651" s="1"/>
      <c r="J651" s="1"/>
    </row>
    <row r="652" spans="6:10" ht="15.75" customHeight="1">
      <c r="F652" s="1"/>
      <c r="G652" s="1"/>
      <c r="H652" s="1"/>
      <c r="I652" s="1"/>
      <c r="J652" s="1"/>
    </row>
    <row r="653" spans="6:10" ht="15.75" customHeight="1">
      <c r="F653" s="1"/>
      <c r="G653" s="1"/>
      <c r="H653" s="1"/>
      <c r="I653" s="1"/>
      <c r="J653" s="1"/>
    </row>
    <row r="654" spans="6:10" ht="15.75" customHeight="1">
      <c r="F654" s="1"/>
      <c r="G654" s="1"/>
      <c r="H654" s="1"/>
      <c r="I654" s="1"/>
      <c r="J654" s="1"/>
    </row>
    <row r="655" spans="6:10" ht="15.75" customHeight="1">
      <c r="F655" s="1"/>
      <c r="G655" s="1"/>
      <c r="H655" s="1"/>
      <c r="I655" s="1"/>
      <c r="J655" s="1"/>
    </row>
    <row r="656" spans="6:10" ht="15.75" customHeight="1">
      <c r="F656" s="1"/>
      <c r="G656" s="1"/>
      <c r="H656" s="1"/>
      <c r="I656" s="1"/>
      <c r="J656" s="1"/>
    </row>
    <row r="657" spans="6:10" ht="15.75" customHeight="1">
      <c r="F657" s="1"/>
      <c r="G657" s="1"/>
      <c r="H657" s="1"/>
      <c r="I657" s="1"/>
      <c r="J657" s="1"/>
    </row>
    <row r="658" spans="6:10" ht="15.75" customHeight="1">
      <c r="F658" s="1"/>
      <c r="G658" s="1"/>
      <c r="H658" s="1"/>
      <c r="I658" s="1"/>
      <c r="J658" s="1"/>
    </row>
    <row r="659" spans="6:10" ht="15.75" customHeight="1">
      <c r="F659" s="1"/>
      <c r="G659" s="1"/>
      <c r="H659" s="1"/>
      <c r="I659" s="1"/>
      <c r="J659" s="1"/>
    </row>
    <row r="660" spans="6:10" ht="15.75" customHeight="1">
      <c r="F660" s="1"/>
      <c r="G660" s="1"/>
      <c r="H660" s="1"/>
      <c r="I660" s="1"/>
      <c r="J660" s="1"/>
    </row>
    <row r="661" spans="6:10" ht="15.75" customHeight="1">
      <c r="F661" s="1"/>
      <c r="G661" s="1"/>
      <c r="H661" s="1"/>
      <c r="I661" s="1"/>
      <c r="J661" s="1"/>
    </row>
    <row r="662" spans="6:10" ht="15.75" customHeight="1">
      <c r="F662" s="1"/>
      <c r="G662" s="1"/>
      <c r="H662" s="1"/>
      <c r="I662" s="1"/>
      <c r="J662" s="1"/>
    </row>
    <row r="663" spans="6:10" ht="15.75" customHeight="1">
      <c r="F663" s="1"/>
      <c r="G663" s="1"/>
      <c r="H663" s="1"/>
      <c r="I663" s="1"/>
      <c r="J663" s="1"/>
    </row>
    <row r="664" spans="6:10" ht="15.75" customHeight="1">
      <c r="F664" s="1"/>
      <c r="G664" s="1"/>
      <c r="H664" s="1"/>
      <c r="I664" s="1"/>
      <c r="J664" s="1"/>
    </row>
    <row r="665" spans="6:10" ht="15.75" customHeight="1">
      <c r="F665" s="1"/>
      <c r="G665" s="1"/>
      <c r="H665" s="1"/>
      <c r="I665" s="1"/>
      <c r="J665" s="1"/>
    </row>
    <row r="666" spans="6:10" ht="15.75" customHeight="1">
      <c r="F666" s="1"/>
      <c r="G666" s="1"/>
      <c r="H666" s="1"/>
      <c r="I666" s="1"/>
      <c r="J666" s="1"/>
    </row>
    <row r="667" spans="6:10" ht="15.75" customHeight="1">
      <c r="F667" s="1"/>
      <c r="G667" s="1"/>
      <c r="H667" s="1"/>
      <c r="I667" s="1"/>
      <c r="J667" s="1"/>
    </row>
    <row r="668" spans="6:10" ht="15.75" customHeight="1">
      <c r="F668" s="1"/>
      <c r="G668" s="1"/>
      <c r="H668" s="1"/>
      <c r="I668" s="1"/>
      <c r="J668" s="1"/>
    </row>
    <row r="669" spans="6:10" ht="15.75" customHeight="1">
      <c r="F669" s="1"/>
      <c r="G669" s="1"/>
      <c r="H669" s="1"/>
      <c r="I669" s="1"/>
      <c r="J669" s="1"/>
    </row>
    <row r="670" spans="6:10" ht="15.75" customHeight="1">
      <c r="F670" s="1"/>
      <c r="G670" s="1"/>
      <c r="H670" s="1"/>
      <c r="I670" s="1"/>
      <c r="J670" s="1"/>
    </row>
    <row r="671" spans="6:10" ht="15.75" customHeight="1">
      <c r="F671" s="1"/>
      <c r="G671" s="1"/>
      <c r="H671" s="1"/>
      <c r="I671" s="1"/>
      <c r="J671" s="1"/>
    </row>
    <row r="672" spans="6:10" ht="15.75" customHeight="1">
      <c r="F672" s="1"/>
      <c r="G672" s="1"/>
      <c r="H672" s="1"/>
      <c r="I672" s="1"/>
      <c r="J672" s="1"/>
    </row>
    <row r="673" spans="6:10" ht="15.75" customHeight="1">
      <c r="F673" s="1"/>
      <c r="G673" s="1"/>
      <c r="H673" s="1"/>
      <c r="I673" s="1"/>
      <c r="J673" s="1"/>
    </row>
    <row r="674" spans="6:10" ht="15.75" customHeight="1">
      <c r="F674" s="1"/>
      <c r="G674" s="1"/>
      <c r="H674" s="1"/>
      <c r="I674" s="1"/>
      <c r="J674" s="1"/>
    </row>
    <row r="675" spans="6:10" ht="15.75" customHeight="1">
      <c r="F675" s="1"/>
      <c r="G675" s="1"/>
      <c r="H675" s="1"/>
      <c r="I675" s="1"/>
      <c r="J675" s="1"/>
    </row>
    <row r="676" spans="6:10" ht="15.75" customHeight="1">
      <c r="F676" s="1"/>
      <c r="G676" s="1"/>
      <c r="H676" s="1"/>
      <c r="I676" s="1"/>
      <c r="J676" s="1"/>
    </row>
    <row r="677" spans="6:10" ht="15.75" customHeight="1">
      <c r="F677" s="1"/>
      <c r="G677" s="1"/>
      <c r="H677" s="1"/>
      <c r="I677" s="1"/>
      <c r="J677" s="1"/>
    </row>
    <row r="678" spans="6:10" ht="15.75" customHeight="1">
      <c r="F678" s="1"/>
      <c r="G678" s="1"/>
      <c r="H678" s="1"/>
      <c r="I678" s="1"/>
      <c r="J678" s="1"/>
    </row>
    <row r="679" spans="6:10" ht="15.75" customHeight="1">
      <c r="F679" s="1"/>
      <c r="G679" s="1"/>
      <c r="H679" s="1"/>
      <c r="I679" s="1"/>
      <c r="J679" s="1"/>
    </row>
    <row r="680" spans="6:10" ht="15.75" customHeight="1">
      <c r="F680" s="1"/>
      <c r="G680" s="1"/>
      <c r="H680" s="1"/>
      <c r="I680" s="1"/>
      <c r="J680" s="1"/>
    </row>
    <row r="681" spans="6:10" ht="15.75" customHeight="1">
      <c r="F681" s="1"/>
      <c r="G681" s="1"/>
      <c r="H681" s="1"/>
      <c r="I681" s="1"/>
      <c r="J681" s="1"/>
    </row>
    <row r="682" spans="6:10" ht="15.75" customHeight="1">
      <c r="F682" s="1"/>
      <c r="G682" s="1"/>
      <c r="H682" s="1"/>
      <c r="I682" s="1"/>
      <c r="J682" s="1"/>
    </row>
    <row r="683" spans="6:10" ht="15.75" customHeight="1">
      <c r="F683" s="1"/>
      <c r="G683" s="1"/>
      <c r="H683" s="1"/>
      <c r="I683" s="1"/>
      <c r="J683" s="1"/>
    </row>
    <row r="684" spans="6:10" ht="15.75" customHeight="1">
      <c r="F684" s="1"/>
      <c r="G684" s="1"/>
      <c r="H684" s="1"/>
      <c r="I684" s="1"/>
      <c r="J684" s="1"/>
    </row>
    <row r="685" spans="6:10" ht="15.75" customHeight="1">
      <c r="F685" s="1"/>
      <c r="G685" s="1"/>
      <c r="H685" s="1"/>
      <c r="I685" s="1"/>
      <c r="J685" s="1"/>
    </row>
    <row r="686" spans="6:10" ht="15.75" customHeight="1">
      <c r="F686" s="1"/>
      <c r="G686" s="1"/>
      <c r="H686" s="1"/>
      <c r="I686" s="1"/>
      <c r="J686" s="1"/>
    </row>
    <row r="687" spans="6:10" ht="15.75" customHeight="1">
      <c r="F687" s="1"/>
      <c r="G687" s="1"/>
      <c r="H687" s="1"/>
      <c r="I687" s="1"/>
      <c r="J687" s="1"/>
    </row>
    <row r="688" spans="6:10" ht="15.75" customHeight="1">
      <c r="F688" s="1"/>
      <c r="G688" s="1"/>
      <c r="H688" s="1"/>
      <c r="I688" s="1"/>
      <c r="J688" s="1"/>
    </row>
    <row r="689" spans="6:10" ht="15.75" customHeight="1">
      <c r="F689" s="1"/>
      <c r="G689" s="1"/>
      <c r="H689" s="1"/>
      <c r="I689" s="1"/>
      <c r="J689" s="1"/>
    </row>
    <row r="690" spans="6:10" ht="15.75" customHeight="1">
      <c r="F690" s="1"/>
      <c r="G690" s="1"/>
      <c r="H690" s="1"/>
      <c r="I690" s="1"/>
      <c r="J690" s="1"/>
    </row>
    <row r="691" spans="6:10" ht="15.75" customHeight="1">
      <c r="F691" s="1"/>
      <c r="G691" s="1"/>
      <c r="H691" s="1"/>
      <c r="I691" s="1"/>
      <c r="J691" s="1"/>
    </row>
    <row r="692" spans="6:10" ht="15.75" customHeight="1">
      <c r="F692" s="1"/>
      <c r="G692" s="1"/>
      <c r="H692" s="1"/>
      <c r="I692" s="1"/>
      <c r="J692" s="1"/>
    </row>
    <row r="693" spans="6:10" ht="15.75" customHeight="1">
      <c r="F693" s="1"/>
      <c r="G693" s="1"/>
      <c r="H693" s="1"/>
      <c r="I693" s="1"/>
      <c r="J693" s="1"/>
    </row>
    <row r="694" spans="6:10" ht="15.75" customHeight="1">
      <c r="F694" s="1"/>
      <c r="G694" s="1"/>
      <c r="H694" s="1"/>
      <c r="I694" s="1"/>
      <c r="J694" s="1"/>
    </row>
    <row r="695" spans="6:10" ht="15.75" customHeight="1">
      <c r="F695" s="1"/>
      <c r="G695" s="1"/>
      <c r="H695" s="1"/>
      <c r="I695" s="1"/>
      <c r="J695" s="1"/>
    </row>
    <row r="696" spans="6:10" ht="15.75" customHeight="1">
      <c r="F696" s="1"/>
      <c r="G696" s="1"/>
      <c r="H696" s="1"/>
      <c r="I696" s="1"/>
      <c r="J696" s="1"/>
    </row>
    <row r="697" spans="6:10" ht="15.75" customHeight="1">
      <c r="F697" s="1"/>
      <c r="G697" s="1"/>
      <c r="H697" s="1"/>
      <c r="I697" s="1"/>
      <c r="J697" s="1"/>
    </row>
    <row r="698" spans="6:10" ht="15.75" customHeight="1">
      <c r="F698" s="1"/>
      <c r="G698" s="1"/>
      <c r="H698" s="1"/>
      <c r="I698" s="1"/>
      <c r="J698" s="1"/>
    </row>
    <row r="699" spans="6:10" ht="15.75" customHeight="1">
      <c r="F699" s="1"/>
      <c r="G699" s="1"/>
      <c r="H699" s="1"/>
      <c r="I699" s="1"/>
      <c r="J699" s="1"/>
    </row>
    <row r="700" spans="6:10" ht="15.75" customHeight="1">
      <c r="F700" s="1"/>
      <c r="G700" s="1"/>
      <c r="H700" s="1"/>
      <c r="I700" s="1"/>
      <c r="J700" s="1"/>
    </row>
    <row r="701" spans="6:10" ht="15.75" customHeight="1">
      <c r="F701" s="1"/>
      <c r="G701" s="1"/>
      <c r="H701" s="1"/>
      <c r="I701" s="1"/>
      <c r="J701" s="1"/>
    </row>
    <row r="702" spans="6:10" ht="15.75" customHeight="1">
      <c r="F702" s="1"/>
      <c r="G702" s="1"/>
      <c r="H702" s="1"/>
      <c r="I702" s="1"/>
      <c r="J702" s="1"/>
    </row>
    <row r="703" spans="6:10" ht="15.75" customHeight="1">
      <c r="F703" s="1"/>
      <c r="G703" s="1"/>
      <c r="H703" s="1"/>
      <c r="I703" s="1"/>
      <c r="J703" s="1"/>
    </row>
    <row r="704" spans="6:10" ht="15.75" customHeight="1">
      <c r="F704" s="1"/>
      <c r="G704" s="1"/>
      <c r="H704" s="1"/>
      <c r="I704" s="1"/>
      <c r="J704" s="1"/>
    </row>
    <row r="705" spans="6:10" ht="15.75" customHeight="1">
      <c r="F705" s="1"/>
      <c r="G705" s="1"/>
      <c r="H705" s="1"/>
      <c r="I705" s="1"/>
      <c r="J705" s="1"/>
    </row>
    <row r="706" spans="6:10" ht="15.75" customHeight="1">
      <c r="F706" s="1"/>
      <c r="G706" s="1"/>
      <c r="H706" s="1"/>
      <c r="I706" s="1"/>
      <c r="J706" s="1"/>
    </row>
    <row r="707" spans="6:10" ht="15.75" customHeight="1">
      <c r="F707" s="1"/>
      <c r="G707" s="1"/>
      <c r="H707" s="1"/>
      <c r="I707" s="1"/>
      <c r="J707" s="1"/>
    </row>
    <row r="708" spans="6:10" ht="15.75" customHeight="1">
      <c r="F708" s="1"/>
      <c r="G708" s="1"/>
      <c r="H708" s="1"/>
      <c r="I708" s="1"/>
      <c r="J708" s="1"/>
    </row>
    <row r="709" spans="6:10" ht="15.75" customHeight="1">
      <c r="F709" s="1"/>
      <c r="G709" s="1"/>
      <c r="H709" s="1"/>
      <c r="I709" s="1"/>
      <c r="J709" s="1"/>
    </row>
    <row r="710" spans="6:10" ht="15.75" customHeight="1">
      <c r="F710" s="1"/>
      <c r="G710" s="1"/>
      <c r="H710" s="1"/>
      <c r="I710" s="1"/>
      <c r="J710" s="1"/>
    </row>
    <row r="711" spans="6:10" ht="15.75" customHeight="1">
      <c r="F711" s="1"/>
      <c r="G711" s="1"/>
      <c r="H711" s="1"/>
      <c r="I711" s="1"/>
      <c r="J711" s="1"/>
    </row>
    <row r="712" spans="6:10" ht="15.75" customHeight="1">
      <c r="F712" s="1"/>
      <c r="G712" s="1"/>
      <c r="H712" s="1"/>
      <c r="I712" s="1"/>
      <c r="J712" s="1"/>
    </row>
    <row r="713" spans="6:10" ht="15.75" customHeight="1">
      <c r="F713" s="1"/>
      <c r="G713" s="1"/>
      <c r="H713" s="1"/>
      <c r="I713" s="1"/>
      <c r="J713" s="1"/>
    </row>
    <row r="714" spans="6:10" ht="15.75" customHeight="1">
      <c r="F714" s="1"/>
      <c r="G714" s="1"/>
      <c r="H714" s="1"/>
      <c r="I714" s="1"/>
      <c r="J714" s="1"/>
    </row>
    <row r="715" spans="6:10" ht="15.75" customHeight="1">
      <c r="F715" s="1"/>
      <c r="G715" s="1"/>
      <c r="H715" s="1"/>
      <c r="I715" s="1"/>
      <c r="J715" s="1"/>
    </row>
    <row r="716" spans="6:10" ht="15.75" customHeight="1">
      <c r="F716" s="1"/>
      <c r="G716" s="1"/>
      <c r="H716" s="1"/>
      <c r="I716" s="1"/>
      <c r="J716" s="1"/>
    </row>
    <row r="717" spans="6:10" ht="15.75" customHeight="1">
      <c r="F717" s="1"/>
      <c r="G717" s="1"/>
      <c r="H717" s="1"/>
      <c r="I717" s="1"/>
      <c r="J717" s="1"/>
    </row>
    <row r="718" spans="6:10" ht="15.75" customHeight="1">
      <c r="F718" s="1"/>
      <c r="G718" s="1"/>
      <c r="H718" s="1"/>
      <c r="I718" s="1"/>
      <c r="J718" s="1"/>
    </row>
    <row r="719" spans="6:10" ht="15.75" customHeight="1">
      <c r="F719" s="1"/>
      <c r="G719" s="1"/>
      <c r="H719" s="1"/>
      <c r="I719" s="1"/>
      <c r="J719" s="1"/>
    </row>
    <row r="720" spans="6:10" ht="15.75" customHeight="1">
      <c r="F720" s="1"/>
      <c r="G720" s="1"/>
      <c r="H720" s="1"/>
      <c r="I720" s="1"/>
      <c r="J720" s="1"/>
    </row>
    <row r="721" spans="6:10" ht="15.75" customHeight="1">
      <c r="F721" s="1"/>
      <c r="G721" s="1"/>
      <c r="H721" s="1"/>
      <c r="I721" s="1"/>
      <c r="J721" s="1"/>
    </row>
    <row r="722" spans="6:10" ht="15.75" customHeight="1">
      <c r="F722" s="1"/>
      <c r="G722" s="1"/>
      <c r="H722" s="1"/>
      <c r="I722" s="1"/>
      <c r="J722" s="1"/>
    </row>
    <row r="723" spans="6:10" ht="15.75" customHeight="1">
      <c r="F723" s="1"/>
      <c r="G723" s="1"/>
      <c r="H723" s="1"/>
      <c r="I723" s="1"/>
      <c r="J723" s="1"/>
    </row>
    <row r="724" spans="6:10" ht="15.75" customHeight="1">
      <c r="F724" s="1"/>
      <c r="G724" s="1"/>
      <c r="H724" s="1"/>
      <c r="I724" s="1"/>
      <c r="J724" s="1"/>
    </row>
    <row r="725" spans="6:10" ht="15.75" customHeight="1">
      <c r="F725" s="1"/>
      <c r="G725" s="1"/>
      <c r="H725" s="1"/>
      <c r="I725" s="1"/>
      <c r="J725" s="1"/>
    </row>
    <row r="726" spans="6:10" ht="15.75" customHeight="1">
      <c r="F726" s="1"/>
      <c r="G726" s="1"/>
      <c r="H726" s="1"/>
      <c r="I726" s="1"/>
      <c r="J726" s="1"/>
    </row>
    <row r="727" spans="6:10" ht="15.75" customHeight="1">
      <c r="F727" s="1"/>
      <c r="G727" s="1"/>
      <c r="H727" s="1"/>
      <c r="I727" s="1"/>
      <c r="J727" s="1"/>
    </row>
    <row r="728" spans="6:10" ht="15.75" customHeight="1">
      <c r="F728" s="1"/>
      <c r="G728" s="1"/>
      <c r="H728" s="1"/>
      <c r="I728" s="1"/>
      <c r="J728" s="1"/>
    </row>
    <row r="729" spans="6:10" ht="15.75" customHeight="1">
      <c r="F729" s="1"/>
      <c r="G729" s="1"/>
      <c r="H729" s="1"/>
      <c r="I729" s="1"/>
      <c r="J729" s="1"/>
    </row>
    <row r="730" spans="6:10" ht="15.75" customHeight="1">
      <c r="F730" s="1"/>
      <c r="G730" s="1"/>
      <c r="H730" s="1"/>
      <c r="I730" s="1"/>
      <c r="J730" s="1"/>
    </row>
    <row r="731" spans="6:10" ht="15.75" customHeight="1">
      <c r="F731" s="1"/>
      <c r="G731" s="1"/>
      <c r="H731" s="1"/>
      <c r="I731" s="1"/>
      <c r="J731" s="1"/>
    </row>
    <row r="732" spans="6:10" ht="15.75" customHeight="1">
      <c r="F732" s="1"/>
      <c r="G732" s="1"/>
      <c r="H732" s="1"/>
      <c r="I732" s="1"/>
      <c r="J732" s="1"/>
    </row>
    <row r="733" spans="6:10" ht="15.75" customHeight="1">
      <c r="F733" s="1"/>
      <c r="G733" s="1"/>
      <c r="H733" s="1"/>
      <c r="I733" s="1"/>
      <c r="J733" s="1"/>
    </row>
    <row r="734" spans="6:10" ht="15.75" customHeight="1">
      <c r="F734" s="1"/>
      <c r="G734" s="1"/>
      <c r="H734" s="1"/>
      <c r="I734" s="1"/>
      <c r="J734" s="1"/>
    </row>
    <row r="735" spans="6:10" ht="15.75" customHeight="1">
      <c r="F735" s="1"/>
      <c r="G735" s="1"/>
      <c r="H735" s="1"/>
      <c r="I735" s="1"/>
      <c r="J735" s="1"/>
    </row>
    <row r="736" spans="6:10" ht="15.75" customHeight="1">
      <c r="F736" s="1"/>
      <c r="G736" s="1"/>
      <c r="H736" s="1"/>
      <c r="I736" s="1"/>
      <c r="J736" s="1"/>
    </row>
    <row r="737" spans="6:10" ht="15.75" customHeight="1">
      <c r="F737" s="1"/>
      <c r="G737" s="1"/>
      <c r="H737" s="1"/>
      <c r="I737" s="1"/>
      <c r="J737" s="1"/>
    </row>
    <row r="738" spans="6:10" ht="15.75" customHeight="1">
      <c r="F738" s="1"/>
      <c r="G738" s="1"/>
      <c r="H738" s="1"/>
      <c r="I738" s="1"/>
      <c r="J738" s="1"/>
    </row>
    <row r="739" spans="6:10" ht="15.75" customHeight="1">
      <c r="F739" s="1"/>
      <c r="G739" s="1"/>
      <c r="H739" s="1"/>
      <c r="I739" s="1"/>
      <c r="J739" s="1"/>
    </row>
    <row r="740" spans="6:10" ht="15.75" customHeight="1">
      <c r="F740" s="1"/>
      <c r="G740" s="1"/>
      <c r="H740" s="1"/>
      <c r="I740" s="1"/>
      <c r="J740" s="1"/>
    </row>
    <row r="741" spans="6:10" ht="15.75" customHeight="1">
      <c r="F741" s="1"/>
      <c r="G741" s="1"/>
      <c r="H741" s="1"/>
      <c r="I741" s="1"/>
      <c r="J741" s="1"/>
    </row>
    <row r="742" spans="6:10" ht="15.75" customHeight="1">
      <c r="F742" s="1"/>
      <c r="G742" s="1"/>
      <c r="H742" s="1"/>
      <c r="I742" s="1"/>
      <c r="J742" s="1"/>
    </row>
    <row r="743" spans="6:10" ht="15.75" customHeight="1">
      <c r="F743" s="1"/>
      <c r="G743" s="1"/>
      <c r="H743" s="1"/>
      <c r="I743" s="1"/>
      <c r="J743" s="1"/>
    </row>
    <row r="744" spans="6:10" ht="15.75" customHeight="1">
      <c r="F744" s="1"/>
      <c r="G744" s="1"/>
      <c r="H744" s="1"/>
      <c r="I744" s="1"/>
      <c r="J744" s="1"/>
    </row>
    <row r="745" spans="6:10" ht="15.75" customHeight="1">
      <c r="F745" s="1"/>
      <c r="G745" s="1"/>
      <c r="H745" s="1"/>
      <c r="I745" s="1"/>
      <c r="J745" s="1"/>
    </row>
    <row r="746" spans="6:10" ht="15.75" customHeight="1">
      <c r="F746" s="1"/>
      <c r="G746" s="1"/>
      <c r="H746" s="1"/>
      <c r="I746" s="1"/>
      <c r="J746" s="1"/>
    </row>
    <row r="747" spans="6:10" ht="15.75" customHeight="1">
      <c r="F747" s="1"/>
      <c r="G747" s="1"/>
      <c r="H747" s="1"/>
      <c r="I747" s="1"/>
      <c r="J747" s="1"/>
    </row>
    <row r="748" spans="6:10" ht="15.75" customHeight="1">
      <c r="F748" s="1"/>
      <c r="G748" s="1"/>
      <c r="H748" s="1"/>
      <c r="I748" s="1"/>
      <c r="J748" s="1"/>
    </row>
    <row r="749" spans="6:10" ht="15.75" customHeight="1">
      <c r="F749" s="1"/>
      <c r="G749" s="1"/>
      <c r="H749" s="1"/>
      <c r="I749" s="1"/>
      <c r="J749" s="1"/>
    </row>
    <row r="750" spans="6:10" ht="15.75" customHeight="1">
      <c r="F750" s="1"/>
      <c r="G750" s="1"/>
      <c r="H750" s="1"/>
      <c r="I750" s="1"/>
      <c r="J750" s="1"/>
    </row>
    <row r="751" spans="6:10" ht="15.75" customHeight="1">
      <c r="F751" s="1"/>
      <c r="G751" s="1"/>
      <c r="H751" s="1"/>
      <c r="I751" s="1"/>
      <c r="J751" s="1"/>
    </row>
    <row r="752" spans="6:10" ht="15.75" customHeight="1">
      <c r="F752" s="1"/>
      <c r="G752" s="1"/>
      <c r="H752" s="1"/>
      <c r="I752" s="1"/>
      <c r="J752" s="1"/>
    </row>
    <row r="753" spans="6:10" ht="15.75" customHeight="1">
      <c r="F753" s="1"/>
      <c r="G753" s="1"/>
      <c r="H753" s="1"/>
      <c r="I753" s="1"/>
      <c r="J753" s="1"/>
    </row>
    <row r="754" spans="6:10" ht="15.75" customHeight="1">
      <c r="F754" s="1"/>
      <c r="G754" s="1"/>
      <c r="H754" s="1"/>
      <c r="I754" s="1"/>
      <c r="J754" s="1"/>
    </row>
    <row r="755" spans="6:10" ht="15.75" customHeight="1">
      <c r="F755" s="1"/>
      <c r="G755" s="1"/>
      <c r="H755" s="1"/>
      <c r="I755" s="1"/>
      <c r="J755" s="1"/>
    </row>
    <row r="756" spans="6:10" ht="15.75" customHeight="1">
      <c r="F756" s="1"/>
      <c r="G756" s="1"/>
      <c r="H756" s="1"/>
      <c r="I756" s="1"/>
      <c r="J756" s="1"/>
    </row>
    <row r="757" spans="6:10" ht="15.75" customHeight="1">
      <c r="F757" s="1"/>
      <c r="G757" s="1"/>
      <c r="H757" s="1"/>
      <c r="I757" s="1"/>
      <c r="J757" s="1"/>
    </row>
    <row r="758" spans="6:10" ht="15.75" customHeight="1">
      <c r="F758" s="1"/>
      <c r="G758" s="1"/>
      <c r="H758" s="1"/>
      <c r="I758" s="1"/>
      <c r="J758" s="1"/>
    </row>
    <row r="759" spans="6:10" ht="15.75" customHeight="1">
      <c r="F759" s="1"/>
      <c r="G759" s="1"/>
      <c r="H759" s="1"/>
      <c r="I759" s="1"/>
      <c r="J759" s="1"/>
    </row>
    <row r="760" spans="6:10" ht="15.75" customHeight="1">
      <c r="F760" s="1"/>
      <c r="G760" s="1"/>
      <c r="H760" s="1"/>
      <c r="I760" s="1"/>
      <c r="J760" s="1"/>
    </row>
    <row r="761" spans="6:10" ht="15.75" customHeight="1">
      <c r="F761" s="1"/>
      <c r="G761" s="1"/>
      <c r="H761" s="1"/>
      <c r="I761" s="1"/>
      <c r="J761" s="1"/>
    </row>
    <row r="762" spans="6:10" ht="15.75" customHeight="1">
      <c r="F762" s="1"/>
      <c r="G762" s="1"/>
      <c r="H762" s="1"/>
      <c r="I762" s="1"/>
      <c r="J762" s="1"/>
    </row>
    <row r="763" spans="6:10" ht="15.75" customHeight="1">
      <c r="F763" s="1"/>
      <c r="G763" s="1"/>
      <c r="H763" s="1"/>
      <c r="I763" s="1"/>
      <c r="J763" s="1"/>
    </row>
    <row r="764" spans="6:10" ht="15.75" customHeight="1">
      <c r="F764" s="1"/>
      <c r="G764" s="1"/>
      <c r="H764" s="1"/>
      <c r="I764" s="1"/>
      <c r="J764" s="1"/>
    </row>
    <row r="765" spans="6:10" ht="15.75" customHeight="1">
      <c r="F765" s="1"/>
      <c r="G765" s="1"/>
      <c r="H765" s="1"/>
      <c r="I765" s="1"/>
      <c r="J765" s="1"/>
    </row>
    <row r="766" spans="6:10" ht="15.75" customHeight="1">
      <c r="F766" s="1"/>
      <c r="G766" s="1"/>
      <c r="H766" s="1"/>
      <c r="I766" s="1"/>
      <c r="J766" s="1"/>
    </row>
    <row r="767" spans="6:10" ht="15.75" customHeight="1">
      <c r="F767" s="1"/>
      <c r="G767" s="1"/>
      <c r="H767" s="1"/>
      <c r="I767" s="1"/>
      <c r="J767" s="1"/>
    </row>
    <row r="768" spans="6:10" ht="15.75" customHeight="1">
      <c r="F768" s="1"/>
      <c r="G768" s="1"/>
      <c r="H768" s="1"/>
      <c r="I768" s="1"/>
      <c r="J768" s="1"/>
    </row>
    <row r="769" spans="6:10" ht="15.75" customHeight="1">
      <c r="F769" s="1"/>
      <c r="G769" s="1"/>
      <c r="H769" s="1"/>
      <c r="I769" s="1"/>
      <c r="J769" s="1"/>
    </row>
    <row r="770" spans="6:10" ht="15.75" customHeight="1">
      <c r="F770" s="1"/>
      <c r="G770" s="1"/>
      <c r="H770" s="1"/>
      <c r="I770" s="1"/>
      <c r="J770" s="1"/>
    </row>
    <row r="771" spans="6:10" ht="15.75" customHeight="1">
      <c r="F771" s="1"/>
      <c r="G771" s="1"/>
      <c r="H771" s="1"/>
      <c r="I771" s="1"/>
      <c r="J771" s="1"/>
    </row>
    <row r="772" spans="6:10" ht="15.75" customHeight="1">
      <c r="F772" s="1"/>
      <c r="G772" s="1"/>
      <c r="H772" s="1"/>
      <c r="I772" s="1"/>
      <c r="J772" s="1"/>
    </row>
    <row r="773" spans="6:10" ht="15.75" customHeight="1">
      <c r="F773" s="1"/>
      <c r="G773" s="1"/>
      <c r="H773" s="1"/>
      <c r="I773" s="1"/>
      <c r="J773" s="1"/>
    </row>
    <row r="774" spans="6:10" ht="15.75" customHeight="1">
      <c r="F774" s="1"/>
      <c r="G774" s="1"/>
      <c r="H774" s="1"/>
      <c r="I774" s="1"/>
      <c r="J774" s="1"/>
    </row>
    <row r="775" spans="6:10" ht="15.75" customHeight="1">
      <c r="F775" s="1"/>
      <c r="G775" s="1"/>
      <c r="H775" s="1"/>
      <c r="I775" s="1"/>
      <c r="J775" s="1"/>
    </row>
    <row r="776" spans="6:10" ht="15.75" customHeight="1">
      <c r="F776" s="1"/>
      <c r="G776" s="1"/>
      <c r="H776" s="1"/>
      <c r="I776" s="1"/>
      <c r="J776" s="1"/>
    </row>
    <row r="777" spans="6:10" ht="15.75" customHeight="1">
      <c r="F777" s="1"/>
      <c r="G777" s="1"/>
      <c r="H777" s="1"/>
      <c r="I777" s="1"/>
      <c r="J777" s="1"/>
    </row>
    <row r="778" spans="6:10" ht="15.75" customHeight="1">
      <c r="F778" s="1"/>
      <c r="G778" s="1"/>
      <c r="H778" s="1"/>
      <c r="I778" s="1"/>
      <c r="J778" s="1"/>
    </row>
    <row r="779" spans="6:10" ht="15.75" customHeight="1">
      <c r="F779" s="1"/>
      <c r="G779" s="1"/>
      <c r="H779" s="1"/>
      <c r="I779" s="1"/>
      <c r="J779" s="1"/>
    </row>
    <row r="780" spans="6:10" ht="15.75" customHeight="1">
      <c r="F780" s="1"/>
      <c r="G780" s="1"/>
      <c r="H780" s="1"/>
      <c r="I780" s="1"/>
      <c r="J780" s="1"/>
    </row>
    <row r="781" spans="6:10" ht="15.75" customHeight="1">
      <c r="F781" s="1"/>
      <c r="G781" s="1"/>
      <c r="H781" s="1"/>
      <c r="I781" s="1"/>
      <c r="J781" s="1"/>
    </row>
    <row r="782" spans="6:10" ht="15.75" customHeight="1">
      <c r="F782" s="1"/>
      <c r="G782" s="1"/>
      <c r="H782" s="1"/>
      <c r="I782" s="1"/>
      <c r="J782" s="1"/>
    </row>
    <row r="783" spans="6:10" ht="15.75" customHeight="1">
      <c r="F783" s="1"/>
      <c r="G783" s="1"/>
      <c r="H783" s="1"/>
      <c r="I783" s="1"/>
      <c r="J783" s="1"/>
    </row>
    <row r="784" spans="6:10" ht="15.75" customHeight="1">
      <c r="F784" s="1"/>
      <c r="G784" s="1"/>
      <c r="H784" s="1"/>
      <c r="I784" s="1"/>
      <c r="J784" s="1"/>
    </row>
    <row r="785" spans="6:10" ht="15.75" customHeight="1">
      <c r="F785" s="1"/>
      <c r="G785" s="1"/>
      <c r="H785" s="1"/>
      <c r="I785" s="1"/>
      <c r="J785" s="1"/>
    </row>
    <row r="786" spans="6:10" ht="15.75" customHeight="1">
      <c r="F786" s="1"/>
      <c r="G786" s="1"/>
      <c r="H786" s="1"/>
      <c r="I786" s="1"/>
      <c r="J786" s="1"/>
    </row>
    <row r="787" spans="6:10" ht="15.75" customHeight="1">
      <c r="F787" s="1"/>
      <c r="G787" s="1"/>
      <c r="H787" s="1"/>
      <c r="I787" s="1"/>
      <c r="J787" s="1"/>
    </row>
    <row r="788" spans="6:10" ht="15.75" customHeight="1">
      <c r="F788" s="1"/>
      <c r="G788" s="1"/>
      <c r="H788" s="1"/>
      <c r="I788" s="1"/>
      <c r="J788" s="1"/>
    </row>
    <row r="789" spans="6:10" ht="15.75" customHeight="1">
      <c r="F789" s="1"/>
      <c r="G789" s="1"/>
      <c r="H789" s="1"/>
      <c r="I789" s="1"/>
      <c r="J789" s="1"/>
    </row>
    <row r="790" spans="6:10" ht="15.75" customHeight="1">
      <c r="F790" s="1"/>
      <c r="G790" s="1"/>
      <c r="H790" s="1"/>
      <c r="I790" s="1"/>
      <c r="J790" s="1"/>
    </row>
    <row r="791" spans="6:10" ht="15.75" customHeight="1">
      <c r="F791" s="1"/>
      <c r="G791" s="1"/>
      <c r="H791" s="1"/>
      <c r="I791" s="1"/>
      <c r="J791" s="1"/>
    </row>
    <row r="792" spans="6:10" ht="15.75" customHeight="1">
      <c r="F792" s="1"/>
      <c r="G792" s="1"/>
      <c r="H792" s="1"/>
      <c r="I792" s="1"/>
      <c r="J792" s="1"/>
    </row>
    <row r="793" spans="6:10" ht="15.75" customHeight="1">
      <c r="F793" s="1"/>
      <c r="G793" s="1"/>
      <c r="H793" s="1"/>
      <c r="I793" s="1"/>
      <c r="J793" s="1"/>
    </row>
    <row r="794" spans="6:10" ht="15.75" customHeight="1">
      <c r="F794" s="1"/>
      <c r="G794" s="1"/>
      <c r="H794" s="1"/>
      <c r="I794" s="1"/>
      <c r="J794" s="1"/>
    </row>
    <row r="795" spans="6:10" ht="15.75" customHeight="1">
      <c r="F795" s="1"/>
      <c r="G795" s="1"/>
      <c r="H795" s="1"/>
      <c r="I795" s="1"/>
      <c r="J795" s="1"/>
    </row>
    <row r="796" spans="6:10" ht="15.75" customHeight="1">
      <c r="F796" s="1"/>
      <c r="G796" s="1"/>
      <c r="H796" s="1"/>
      <c r="I796" s="1"/>
      <c r="J796" s="1"/>
    </row>
    <row r="797" spans="6:10" ht="15.75" customHeight="1">
      <c r="F797" s="1"/>
      <c r="G797" s="1"/>
      <c r="H797" s="1"/>
      <c r="I797" s="1"/>
      <c r="J797" s="1"/>
    </row>
    <row r="798" spans="6:10" ht="15.75" customHeight="1">
      <c r="F798" s="1"/>
      <c r="G798" s="1"/>
      <c r="H798" s="1"/>
      <c r="I798" s="1"/>
      <c r="J798" s="1"/>
    </row>
    <row r="799" spans="6:10" ht="15.75" customHeight="1">
      <c r="F799" s="1"/>
      <c r="G799" s="1"/>
      <c r="H799" s="1"/>
      <c r="I799" s="1"/>
      <c r="J799" s="1"/>
    </row>
    <row r="800" spans="6:10" ht="15.75" customHeight="1">
      <c r="F800" s="1"/>
      <c r="G800" s="1"/>
      <c r="H800" s="1"/>
      <c r="I800" s="1"/>
      <c r="J800" s="1"/>
    </row>
    <row r="801" spans="6:10" ht="15.75" customHeight="1">
      <c r="F801" s="1"/>
      <c r="G801" s="1"/>
      <c r="H801" s="1"/>
      <c r="I801" s="1"/>
      <c r="J801" s="1"/>
    </row>
    <row r="802" spans="6:10" ht="15.75" customHeight="1">
      <c r="F802" s="1"/>
      <c r="G802" s="1"/>
      <c r="H802" s="1"/>
      <c r="I802" s="1"/>
      <c r="J802" s="1"/>
    </row>
    <row r="803" spans="6:10" ht="15.75" customHeight="1">
      <c r="F803" s="1"/>
      <c r="G803" s="1"/>
      <c r="H803" s="1"/>
      <c r="I803" s="1"/>
      <c r="J803" s="1"/>
    </row>
    <row r="804" spans="6:10" ht="15.75" customHeight="1">
      <c r="F804" s="1"/>
      <c r="G804" s="1"/>
      <c r="H804" s="1"/>
      <c r="I804" s="1"/>
      <c r="J804" s="1"/>
    </row>
    <row r="805" spans="6:10" ht="15.75" customHeight="1">
      <c r="F805" s="1"/>
      <c r="G805" s="1"/>
      <c r="H805" s="1"/>
      <c r="I805" s="1"/>
      <c r="J805" s="1"/>
    </row>
    <row r="806" spans="6:10" ht="15.75" customHeight="1">
      <c r="F806" s="1"/>
      <c r="G806" s="1"/>
      <c r="H806" s="1"/>
      <c r="I806" s="1"/>
      <c r="J806" s="1"/>
    </row>
    <row r="807" spans="6:10" ht="15.75" customHeight="1">
      <c r="F807" s="1"/>
      <c r="G807" s="1"/>
      <c r="H807" s="1"/>
      <c r="I807" s="1"/>
      <c r="J807" s="1"/>
    </row>
    <row r="808" spans="6:10" ht="15.75" customHeight="1">
      <c r="F808" s="1"/>
      <c r="G808" s="1"/>
      <c r="H808" s="1"/>
      <c r="I808" s="1"/>
      <c r="J808" s="1"/>
    </row>
    <row r="809" spans="6:10" ht="15.75" customHeight="1">
      <c r="F809" s="1"/>
      <c r="G809" s="1"/>
      <c r="H809" s="1"/>
      <c r="I809" s="1"/>
      <c r="J809" s="1"/>
    </row>
    <row r="810" spans="6:10" ht="15.75" customHeight="1">
      <c r="F810" s="1"/>
      <c r="G810" s="1"/>
      <c r="H810" s="1"/>
      <c r="I810" s="1"/>
      <c r="J810" s="1"/>
    </row>
    <row r="811" spans="6:10" ht="15.75" customHeight="1">
      <c r="F811" s="1"/>
      <c r="G811" s="1"/>
      <c r="H811" s="1"/>
      <c r="I811" s="1"/>
      <c r="J811" s="1"/>
    </row>
    <row r="812" spans="6:10" ht="15.75" customHeight="1">
      <c r="F812" s="1"/>
      <c r="G812" s="1"/>
      <c r="H812" s="1"/>
      <c r="I812" s="1"/>
      <c r="J812" s="1"/>
    </row>
    <row r="813" spans="6:10" ht="15.75" customHeight="1">
      <c r="F813" s="1"/>
      <c r="G813" s="1"/>
      <c r="H813" s="1"/>
      <c r="I813" s="1"/>
      <c r="J813" s="1"/>
    </row>
    <row r="814" spans="6:10" ht="15.75" customHeight="1">
      <c r="F814" s="1"/>
      <c r="G814" s="1"/>
      <c r="H814" s="1"/>
      <c r="I814" s="1"/>
      <c r="J814" s="1"/>
    </row>
    <row r="815" spans="6:10" ht="15.75" customHeight="1">
      <c r="F815" s="1"/>
      <c r="G815" s="1"/>
      <c r="H815" s="1"/>
      <c r="I815" s="1"/>
      <c r="J815" s="1"/>
    </row>
    <row r="816" spans="6:10" ht="15.75" customHeight="1">
      <c r="F816" s="1"/>
      <c r="G816" s="1"/>
      <c r="H816" s="1"/>
      <c r="I816" s="1"/>
      <c r="J816" s="1"/>
    </row>
    <row r="817" spans="6:10" ht="15.75" customHeight="1">
      <c r="F817" s="1"/>
      <c r="G817" s="1"/>
      <c r="H817" s="1"/>
      <c r="I817" s="1"/>
      <c r="J817" s="1"/>
    </row>
    <row r="818" spans="6:10" ht="15.75" customHeight="1">
      <c r="F818" s="1"/>
      <c r="G818" s="1"/>
      <c r="H818" s="1"/>
      <c r="I818" s="1"/>
      <c r="J818" s="1"/>
    </row>
    <row r="819" spans="6:10" ht="15.75" customHeight="1">
      <c r="F819" s="1"/>
      <c r="G819" s="1"/>
      <c r="H819" s="1"/>
      <c r="I819" s="1"/>
      <c r="J819" s="1"/>
    </row>
    <row r="820" spans="6:10" ht="15.75" customHeight="1">
      <c r="F820" s="1"/>
      <c r="G820" s="1"/>
      <c r="H820" s="1"/>
      <c r="I820" s="1"/>
      <c r="J820" s="1"/>
    </row>
    <row r="821" spans="6:10" ht="15.75" customHeight="1">
      <c r="F821" s="1"/>
      <c r="G821" s="1"/>
      <c r="H821" s="1"/>
      <c r="I821" s="1"/>
      <c r="J821" s="1"/>
    </row>
    <row r="822" spans="6:10" ht="15.75" customHeight="1">
      <c r="F822" s="1"/>
      <c r="G822" s="1"/>
      <c r="H822" s="1"/>
      <c r="I822" s="1"/>
      <c r="J822" s="1"/>
    </row>
    <row r="823" spans="6:10" ht="15.75" customHeight="1">
      <c r="F823" s="1"/>
      <c r="G823" s="1"/>
      <c r="H823" s="1"/>
      <c r="I823" s="1"/>
      <c r="J823" s="1"/>
    </row>
    <row r="824" spans="6:10" ht="15.75" customHeight="1">
      <c r="F824" s="1"/>
      <c r="G824" s="1"/>
      <c r="H824" s="1"/>
      <c r="I824" s="1"/>
      <c r="J824" s="1"/>
    </row>
    <row r="825" spans="6:10" ht="15.75" customHeight="1">
      <c r="F825" s="1"/>
      <c r="G825" s="1"/>
      <c r="H825" s="1"/>
      <c r="I825" s="1"/>
      <c r="J825" s="1"/>
    </row>
    <row r="826" spans="6:10" ht="15.75" customHeight="1">
      <c r="F826" s="1"/>
      <c r="G826" s="1"/>
      <c r="H826" s="1"/>
      <c r="I826" s="1"/>
      <c r="J826" s="1"/>
    </row>
    <row r="827" spans="6:10" ht="15.75" customHeight="1">
      <c r="F827" s="1"/>
      <c r="G827" s="1"/>
      <c r="H827" s="1"/>
      <c r="I827" s="1"/>
      <c r="J827" s="1"/>
    </row>
    <row r="828" spans="6:10" ht="15.75" customHeight="1">
      <c r="F828" s="1"/>
      <c r="G828" s="1"/>
      <c r="H828" s="1"/>
      <c r="I828" s="1"/>
      <c r="J828" s="1"/>
    </row>
    <row r="829" spans="6:10" ht="15.75" customHeight="1">
      <c r="F829" s="1"/>
      <c r="G829" s="1"/>
      <c r="H829" s="1"/>
      <c r="I829" s="1"/>
      <c r="J829" s="1"/>
    </row>
    <row r="830" spans="6:10" ht="15.75" customHeight="1">
      <c r="F830" s="1"/>
      <c r="G830" s="1"/>
      <c r="H830" s="1"/>
      <c r="I830" s="1"/>
      <c r="J830" s="1"/>
    </row>
    <row r="831" spans="6:10" ht="15.75" customHeight="1">
      <c r="F831" s="1"/>
      <c r="G831" s="1"/>
      <c r="H831" s="1"/>
      <c r="I831" s="1"/>
      <c r="J831" s="1"/>
    </row>
    <row r="832" spans="6:10" ht="15.75" customHeight="1">
      <c r="F832" s="1"/>
      <c r="G832" s="1"/>
      <c r="H832" s="1"/>
      <c r="I832" s="1"/>
      <c r="J832" s="1"/>
    </row>
    <row r="833" spans="6:10" ht="15.75" customHeight="1">
      <c r="F833" s="1"/>
      <c r="G833" s="1"/>
      <c r="H833" s="1"/>
      <c r="I833" s="1"/>
      <c r="J833" s="1"/>
    </row>
    <row r="834" spans="6:10" ht="15.75" customHeight="1">
      <c r="F834" s="1"/>
      <c r="G834" s="1"/>
      <c r="H834" s="1"/>
      <c r="I834" s="1"/>
      <c r="J834" s="1"/>
    </row>
    <row r="835" spans="6:10" ht="15.75" customHeight="1">
      <c r="F835" s="1"/>
      <c r="G835" s="1"/>
      <c r="H835" s="1"/>
      <c r="I835" s="1"/>
      <c r="J835" s="1"/>
    </row>
    <row r="836" spans="6:10" ht="15.75" customHeight="1">
      <c r="F836" s="1"/>
      <c r="G836" s="1"/>
      <c r="H836" s="1"/>
      <c r="I836" s="1"/>
      <c r="J836" s="1"/>
    </row>
    <row r="837" spans="6:10" ht="15.75" customHeight="1">
      <c r="F837" s="1"/>
      <c r="G837" s="1"/>
      <c r="H837" s="1"/>
      <c r="I837" s="1"/>
      <c r="J837" s="1"/>
    </row>
    <row r="838" spans="6:10" ht="15.75" customHeight="1">
      <c r="F838" s="1"/>
      <c r="G838" s="1"/>
      <c r="H838" s="1"/>
      <c r="I838" s="1"/>
      <c r="J838" s="1"/>
    </row>
    <row r="839" spans="6:10" ht="15.75" customHeight="1">
      <c r="F839" s="1"/>
      <c r="G839" s="1"/>
      <c r="H839" s="1"/>
      <c r="I839" s="1"/>
      <c r="J839" s="1"/>
    </row>
    <row r="840" spans="6:10" ht="15.75" customHeight="1">
      <c r="F840" s="1"/>
      <c r="G840" s="1"/>
      <c r="H840" s="1"/>
      <c r="I840" s="1"/>
      <c r="J840" s="1"/>
    </row>
    <row r="841" spans="6:10" ht="15.75" customHeight="1">
      <c r="F841" s="1"/>
      <c r="G841" s="1"/>
      <c r="H841" s="1"/>
      <c r="I841" s="1"/>
      <c r="J841" s="1"/>
    </row>
    <row r="842" spans="6:10" ht="15.75" customHeight="1">
      <c r="F842" s="1"/>
      <c r="G842" s="1"/>
      <c r="H842" s="1"/>
      <c r="I842" s="1"/>
      <c r="J842" s="1"/>
    </row>
    <row r="843" spans="6:10" ht="15.75" customHeight="1">
      <c r="F843" s="1"/>
      <c r="G843" s="1"/>
      <c r="H843" s="1"/>
      <c r="I843" s="1"/>
      <c r="J843" s="1"/>
    </row>
    <row r="844" spans="6:10" ht="15.75" customHeight="1">
      <c r="F844" s="1"/>
      <c r="G844" s="1"/>
      <c r="H844" s="1"/>
      <c r="I844" s="1"/>
      <c r="J844" s="1"/>
    </row>
    <row r="845" spans="6:10" ht="15.75" customHeight="1">
      <c r="F845" s="1"/>
      <c r="G845" s="1"/>
      <c r="H845" s="1"/>
      <c r="I845" s="1"/>
      <c r="J845" s="1"/>
    </row>
    <row r="846" spans="6:10" ht="15.75" customHeight="1">
      <c r="F846" s="1"/>
      <c r="G846" s="1"/>
      <c r="H846" s="1"/>
      <c r="I846" s="1"/>
      <c r="J846" s="1"/>
    </row>
    <row r="847" spans="6:10" ht="15.75" customHeight="1">
      <c r="F847" s="1"/>
      <c r="G847" s="1"/>
      <c r="H847" s="1"/>
      <c r="I847" s="1"/>
      <c r="J847" s="1"/>
    </row>
    <row r="848" spans="6:10" ht="15.75" customHeight="1">
      <c r="F848" s="1"/>
      <c r="G848" s="1"/>
      <c r="H848" s="1"/>
      <c r="I848" s="1"/>
      <c r="J848" s="1"/>
    </row>
    <row r="849" spans="6:10" ht="15.75" customHeight="1">
      <c r="F849" s="1"/>
      <c r="G849" s="1"/>
      <c r="H849" s="1"/>
      <c r="I849" s="1"/>
      <c r="J849" s="1"/>
    </row>
    <row r="850" spans="6:10" ht="15.75" customHeight="1">
      <c r="F850" s="1"/>
      <c r="G850" s="1"/>
      <c r="H850" s="1"/>
      <c r="I850" s="1"/>
      <c r="J850" s="1"/>
    </row>
    <row r="851" spans="6:10" ht="15.75" customHeight="1">
      <c r="F851" s="1"/>
      <c r="G851" s="1"/>
      <c r="H851" s="1"/>
      <c r="I851" s="1"/>
      <c r="J851" s="1"/>
    </row>
    <row r="852" spans="6:10" ht="15.75" customHeight="1">
      <c r="F852" s="1"/>
      <c r="G852" s="1"/>
      <c r="H852" s="1"/>
      <c r="I852" s="1"/>
      <c r="J852" s="1"/>
    </row>
    <row r="853" spans="6:10" ht="15.75" customHeight="1">
      <c r="F853" s="1"/>
      <c r="G853" s="1"/>
      <c r="H853" s="1"/>
      <c r="I853" s="1"/>
      <c r="J853" s="1"/>
    </row>
    <row r="854" spans="6:10" ht="15.75" customHeight="1">
      <c r="F854" s="1"/>
      <c r="G854" s="1"/>
      <c r="H854" s="1"/>
      <c r="I854" s="1"/>
      <c r="J854" s="1"/>
    </row>
    <row r="855" spans="6:10" ht="15.75" customHeight="1">
      <c r="F855" s="1"/>
      <c r="G855" s="1"/>
      <c r="H855" s="1"/>
      <c r="I855" s="1"/>
      <c r="J855" s="1"/>
    </row>
    <row r="856" spans="6:10" ht="15.75" customHeight="1">
      <c r="F856" s="1"/>
      <c r="G856" s="1"/>
      <c r="H856" s="1"/>
      <c r="I856" s="1"/>
      <c r="J856" s="1"/>
    </row>
    <row r="857" spans="6:10" ht="15.75" customHeight="1">
      <c r="F857" s="1"/>
      <c r="G857" s="1"/>
      <c r="H857" s="1"/>
      <c r="I857" s="1"/>
      <c r="J857" s="1"/>
    </row>
    <row r="858" spans="6:10" ht="15.75" customHeight="1">
      <c r="F858" s="1"/>
      <c r="G858" s="1"/>
      <c r="H858" s="1"/>
      <c r="I858" s="1"/>
      <c r="J858" s="1"/>
    </row>
    <row r="859" spans="6:10" ht="15.75" customHeight="1">
      <c r="F859" s="1"/>
      <c r="G859" s="1"/>
      <c r="H859" s="1"/>
      <c r="I859" s="1"/>
      <c r="J859" s="1"/>
    </row>
    <row r="860" spans="6:10" ht="15.75" customHeight="1">
      <c r="F860" s="1"/>
      <c r="G860" s="1"/>
      <c r="H860" s="1"/>
      <c r="I860" s="1"/>
      <c r="J860" s="1"/>
    </row>
    <row r="861" spans="6:10" ht="15.75" customHeight="1">
      <c r="F861" s="1"/>
      <c r="G861" s="1"/>
      <c r="H861" s="1"/>
      <c r="I861" s="1"/>
      <c r="J861" s="1"/>
    </row>
    <row r="862" spans="6:10" ht="15.75" customHeight="1">
      <c r="F862" s="1"/>
      <c r="G862" s="1"/>
      <c r="H862" s="1"/>
      <c r="I862" s="1"/>
      <c r="J862" s="1"/>
    </row>
    <row r="863" spans="6:10" ht="15.75" customHeight="1">
      <c r="F863" s="1"/>
      <c r="G863" s="1"/>
      <c r="H863" s="1"/>
      <c r="I863" s="1"/>
      <c r="J863" s="1"/>
    </row>
    <row r="864" spans="6:10" ht="15.75" customHeight="1">
      <c r="F864" s="1"/>
      <c r="G864" s="1"/>
      <c r="H864" s="1"/>
      <c r="I864" s="1"/>
      <c r="J864" s="1"/>
    </row>
    <row r="865" spans="6:10" ht="15.75" customHeight="1">
      <c r="F865" s="1"/>
      <c r="G865" s="1"/>
      <c r="H865" s="1"/>
      <c r="I865" s="1"/>
      <c r="J865" s="1"/>
    </row>
    <row r="866" spans="6:10" ht="15.75" customHeight="1">
      <c r="F866" s="1"/>
      <c r="G866" s="1"/>
      <c r="H866" s="1"/>
      <c r="I866" s="1"/>
      <c r="J866" s="1"/>
    </row>
    <row r="867" spans="6:10" ht="15.75" customHeight="1">
      <c r="F867" s="1"/>
      <c r="G867" s="1"/>
      <c r="H867" s="1"/>
      <c r="I867" s="1"/>
      <c r="J867" s="1"/>
    </row>
    <row r="868" spans="6:10" ht="15.75" customHeight="1">
      <c r="F868" s="1"/>
      <c r="G868" s="1"/>
      <c r="H868" s="1"/>
      <c r="I868" s="1"/>
      <c r="J868" s="1"/>
    </row>
    <row r="869" spans="6:10" ht="15.75" customHeight="1">
      <c r="F869" s="1"/>
      <c r="G869" s="1"/>
      <c r="H869" s="1"/>
      <c r="I869" s="1"/>
      <c r="J869" s="1"/>
    </row>
    <row r="870" spans="6:10" ht="15.75" customHeight="1">
      <c r="F870" s="1"/>
      <c r="G870" s="1"/>
      <c r="H870" s="1"/>
      <c r="I870" s="1"/>
      <c r="J870" s="1"/>
    </row>
    <row r="871" spans="6:10" ht="15.75" customHeight="1">
      <c r="F871" s="1"/>
      <c r="G871" s="1"/>
      <c r="H871" s="1"/>
      <c r="I871" s="1"/>
      <c r="J871" s="1"/>
    </row>
    <row r="872" spans="6:10" ht="15.75" customHeight="1">
      <c r="F872" s="1"/>
      <c r="G872" s="1"/>
      <c r="H872" s="1"/>
      <c r="I872" s="1"/>
      <c r="J872" s="1"/>
    </row>
    <row r="873" spans="6:10" ht="15.75" customHeight="1">
      <c r="F873" s="1"/>
      <c r="G873" s="1"/>
      <c r="H873" s="1"/>
      <c r="I873" s="1"/>
      <c r="J873" s="1"/>
    </row>
    <row r="874" spans="6:10" ht="15.75" customHeight="1">
      <c r="F874" s="1"/>
      <c r="G874" s="1"/>
      <c r="H874" s="1"/>
      <c r="I874" s="1"/>
      <c r="J874" s="1"/>
    </row>
    <row r="875" spans="6:10" ht="15.75" customHeight="1">
      <c r="F875" s="1"/>
      <c r="G875" s="1"/>
      <c r="H875" s="1"/>
      <c r="I875" s="1"/>
      <c r="J875" s="1"/>
    </row>
    <row r="876" spans="6:10" ht="15.75" customHeight="1">
      <c r="F876" s="1"/>
      <c r="G876" s="1"/>
      <c r="H876" s="1"/>
      <c r="I876" s="1"/>
      <c r="J876" s="1"/>
    </row>
    <row r="877" spans="6:10" ht="15.75" customHeight="1">
      <c r="F877" s="1"/>
      <c r="G877" s="1"/>
      <c r="H877" s="1"/>
      <c r="I877" s="1"/>
      <c r="J877" s="1"/>
    </row>
    <row r="878" spans="6:10" ht="15.75" customHeight="1">
      <c r="F878" s="1"/>
      <c r="G878" s="1"/>
      <c r="H878" s="1"/>
      <c r="I878" s="1"/>
      <c r="J878" s="1"/>
    </row>
    <row r="879" spans="6:10" ht="15.75" customHeight="1">
      <c r="F879" s="1"/>
      <c r="G879" s="1"/>
      <c r="H879" s="1"/>
      <c r="I879" s="1"/>
      <c r="J879" s="1"/>
    </row>
    <row r="880" spans="6:10" ht="15.75" customHeight="1">
      <c r="F880" s="1"/>
      <c r="G880" s="1"/>
      <c r="H880" s="1"/>
      <c r="I880" s="1"/>
      <c r="J880" s="1"/>
    </row>
    <row r="881" spans="6:10" ht="15.75" customHeight="1">
      <c r="F881" s="1"/>
      <c r="G881" s="1"/>
      <c r="H881" s="1"/>
      <c r="I881" s="1"/>
      <c r="J881" s="1"/>
    </row>
    <row r="882" spans="6:10" ht="15.75" customHeight="1">
      <c r="F882" s="1"/>
      <c r="G882" s="1"/>
      <c r="H882" s="1"/>
      <c r="I882" s="1"/>
      <c r="J882" s="1"/>
    </row>
    <row r="883" spans="6:10" ht="15.75" customHeight="1">
      <c r="F883" s="1"/>
      <c r="G883" s="1"/>
      <c r="H883" s="1"/>
      <c r="I883" s="1"/>
      <c r="J883" s="1"/>
    </row>
    <row r="884" spans="6:10" ht="15.75" customHeight="1">
      <c r="F884" s="1"/>
      <c r="G884" s="1"/>
      <c r="H884" s="1"/>
      <c r="I884" s="1"/>
      <c r="J884" s="1"/>
    </row>
    <row r="885" spans="6:10" ht="15.75" customHeight="1">
      <c r="F885" s="1"/>
      <c r="G885" s="1"/>
      <c r="H885" s="1"/>
      <c r="I885" s="1"/>
      <c r="J885" s="1"/>
    </row>
    <row r="886" spans="6:10" ht="15.75" customHeight="1">
      <c r="F886" s="1"/>
      <c r="G886" s="1"/>
      <c r="H886" s="1"/>
      <c r="I886" s="1"/>
      <c r="J886" s="1"/>
    </row>
    <row r="887" spans="6:10" ht="15.75" customHeight="1">
      <c r="F887" s="1"/>
      <c r="G887" s="1"/>
      <c r="H887" s="1"/>
      <c r="I887" s="1"/>
      <c r="J887" s="1"/>
    </row>
    <row r="888" spans="6:10" ht="15.75" customHeight="1">
      <c r="F888" s="1"/>
      <c r="G888" s="1"/>
      <c r="H888" s="1"/>
      <c r="I888" s="1"/>
      <c r="J888" s="1"/>
    </row>
    <row r="889" spans="6:10" ht="15.75" customHeight="1">
      <c r="F889" s="1"/>
      <c r="G889" s="1"/>
      <c r="H889" s="1"/>
      <c r="I889" s="1"/>
      <c r="J889" s="1"/>
    </row>
    <row r="890" spans="6:10" ht="15.75" customHeight="1">
      <c r="F890" s="1"/>
      <c r="G890" s="1"/>
      <c r="H890" s="1"/>
      <c r="I890" s="1"/>
      <c r="J890" s="1"/>
    </row>
    <row r="891" spans="6:10" ht="15.75" customHeight="1">
      <c r="F891" s="1"/>
      <c r="G891" s="1"/>
      <c r="H891" s="1"/>
      <c r="I891" s="1"/>
      <c r="J891" s="1"/>
    </row>
    <row r="892" spans="6:10" ht="15.75" customHeight="1">
      <c r="F892" s="1"/>
      <c r="G892" s="1"/>
      <c r="H892" s="1"/>
      <c r="I892" s="1"/>
      <c r="J892" s="1"/>
    </row>
    <row r="893" spans="6:10" ht="15.75" customHeight="1">
      <c r="F893" s="1"/>
      <c r="G893" s="1"/>
      <c r="H893" s="1"/>
      <c r="I893" s="1"/>
      <c r="J893" s="1"/>
    </row>
    <row r="894" spans="6:10" ht="15.75" customHeight="1">
      <c r="F894" s="1"/>
      <c r="G894" s="1"/>
      <c r="H894" s="1"/>
      <c r="I894" s="1"/>
      <c r="J894" s="1"/>
    </row>
    <row r="895" spans="6:10" ht="15.75" customHeight="1">
      <c r="F895" s="1"/>
      <c r="G895" s="1"/>
      <c r="H895" s="1"/>
      <c r="I895" s="1"/>
      <c r="J895" s="1"/>
    </row>
    <row r="896" spans="6:10" ht="15.75" customHeight="1">
      <c r="F896" s="1"/>
      <c r="G896" s="1"/>
      <c r="H896" s="1"/>
      <c r="I896" s="1"/>
      <c r="J896" s="1"/>
    </row>
    <row r="897" spans="6:10" ht="15.75" customHeight="1">
      <c r="F897" s="1"/>
      <c r="G897" s="1"/>
      <c r="H897" s="1"/>
      <c r="I897" s="1"/>
      <c r="J897" s="1"/>
    </row>
    <row r="898" spans="6:10" ht="15.75" customHeight="1">
      <c r="F898" s="1"/>
      <c r="G898" s="1"/>
      <c r="H898" s="1"/>
      <c r="I898" s="1"/>
      <c r="J898" s="1"/>
    </row>
    <row r="899" spans="6:10" ht="15.75" customHeight="1">
      <c r="F899" s="1"/>
      <c r="G899" s="1"/>
      <c r="H899" s="1"/>
      <c r="I899" s="1"/>
      <c r="J899" s="1"/>
    </row>
    <row r="900" spans="6:10" ht="15.75" customHeight="1">
      <c r="F900" s="1"/>
      <c r="G900" s="1"/>
      <c r="H900" s="1"/>
      <c r="I900" s="1"/>
      <c r="J900" s="1"/>
    </row>
    <row r="901" spans="6:10" ht="15.75" customHeight="1">
      <c r="F901" s="1"/>
      <c r="G901" s="1"/>
      <c r="H901" s="1"/>
      <c r="I901" s="1"/>
      <c r="J901" s="1"/>
    </row>
    <row r="902" spans="6:10" ht="15.75" customHeight="1">
      <c r="F902" s="1"/>
      <c r="G902" s="1"/>
      <c r="H902" s="1"/>
      <c r="I902" s="1"/>
      <c r="J902" s="1"/>
    </row>
    <row r="903" spans="6:10" ht="15.75" customHeight="1">
      <c r="F903" s="1"/>
      <c r="G903" s="1"/>
      <c r="H903" s="1"/>
      <c r="I903" s="1"/>
      <c r="J903" s="1"/>
    </row>
    <row r="904" spans="6:10" ht="15.75" customHeight="1">
      <c r="F904" s="1"/>
      <c r="G904" s="1"/>
      <c r="H904" s="1"/>
      <c r="I904" s="1"/>
      <c r="J904" s="1"/>
    </row>
    <row r="905" spans="6:10" ht="15.75" customHeight="1">
      <c r="F905" s="1"/>
      <c r="G905" s="1"/>
      <c r="H905" s="1"/>
      <c r="I905" s="1"/>
      <c r="J905" s="1"/>
    </row>
    <row r="906" spans="6:10" ht="15.75" customHeight="1">
      <c r="F906" s="1"/>
      <c r="G906" s="1"/>
      <c r="H906" s="1"/>
      <c r="I906" s="1"/>
      <c r="J906" s="1"/>
    </row>
    <row r="907" spans="6:10" ht="15.75" customHeight="1">
      <c r="F907" s="1"/>
      <c r="G907" s="1"/>
      <c r="H907" s="1"/>
      <c r="I907" s="1"/>
      <c r="J907" s="1"/>
    </row>
    <row r="908" spans="6:10" ht="15.75" customHeight="1">
      <c r="F908" s="1"/>
      <c r="G908" s="1"/>
      <c r="H908" s="1"/>
      <c r="I908" s="1"/>
      <c r="J908" s="1"/>
    </row>
    <row r="909" spans="6:10" ht="15.75" customHeight="1">
      <c r="F909" s="1"/>
      <c r="G909" s="1"/>
      <c r="H909" s="1"/>
      <c r="I909" s="1"/>
      <c r="J909" s="1"/>
    </row>
    <row r="910" spans="6:10" ht="15.75" customHeight="1">
      <c r="F910" s="1"/>
      <c r="G910" s="1"/>
      <c r="H910" s="1"/>
      <c r="I910" s="1"/>
      <c r="J910" s="1"/>
    </row>
    <row r="911" spans="6:10" ht="15.75" customHeight="1">
      <c r="F911" s="1"/>
      <c r="G911" s="1"/>
      <c r="H911" s="1"/>
      <c r="I911" s="1"/>
      <c r="J911" s="1"/>
    </row>
    <row r="912" spans="6:10" ht="15.75" customHeight="1">
      <c r="F912" s="1"/>
      <c r="G912" s="1"/>
      <c r="H912" s="1"/>
      <c r="I912" s="1"/>
      <c r="J912" s="1"/>
    </row>
    <row r="913" spans="6:10" ht="15.75" customHeight="1">
      <c r="F913" s="1"/>
      <c r="G913" s="1"/>
      <c r="H913" s="1"/>
      <c r="I913" s="1"/>
      <c r="J913" s="1"/>
    </row>
    <row r="914" spans="6:10" ht="15.75" customHeight="1">
      <c r="F914" s="1"/>
      <c r="G914" s="1"/>
      <c r="H914" s="1"/>
      <c r="I914" s="1"/>
      <c r="J914" s="1"/>
    </row>
    <row r="915" spans="6:10" ht="15.75" customHeight="1">
      <c r="F915" s="1"/>
      <c r="G915" s="1"/>
      <c r="H915" s="1"/>
      <c r="I915" s="1"/>
      <c r="J915" s="1"/>
    </row>
    <row r="916" spans="6:10" ht="15.75" customHeight="1">
      <c r="F916" s="1"/>
      <c r="G916" s="1"/>
      <c r="H916" s="1"/>
      <c r="I916" s="1"/>
      <c r="J916" s="1"/>
    </row>
    <row r="917" spans="6:10" ht="15.75" customHeight="1">
      <c r="F917" s="1"/>
      <c r="G917" s="1"/>
      <c r="H917" s="1"/>
      <c r="I917" s="1"/>
      <c r="J917" s="1"/>
    </row>
    <row r="918" spans="6:10" ht="15.75" customHeight="1">
      <c r="F918" s="1"/>
      <c r="G918" s="1"/>
      <c r="H918" s="1"/>
      <c r="I918" s="1"/>
      <c r="J918" s="1"/>
    </row>
    <row r="919" spans="6:10" ht="15.75" customHeight="1">
      <c r="F919" s="1"/>
      <c r="G919" s="1"/>
      <c r="H919" s="1"/>
      <c r="I919" s="1"/>
      <c r="J919" s="1"/>
    </row>
    <row r="920" spans="6:10" ht="15.75" customHeight="1">
      <c r="F920" s="1"/>
      <c r="G920" s="1"/>
      <c r="H920" s="1"/>
      <c r="I920" s="1"/>
      <c r="J920" s="1"/>
    </row>
    <row r="921" spans="6:10" ht="15.75" customHeight="1">
      <c r="F921" s="1"/>
      <c r="G921" s="1"/>
      <c r="H921" s="1"/>
      <c r="I921" s="1"/>
      <c r="J921" s="1"/>
    </row>
    <row r="922" spans="6:10" ht="15.75" customHeight="1">
      <c r="F922" s="1"/>
      <c r="G922" s="1"/>
      <c r="H922" s="1"/>
      <c r="I922" s="1"/>
      <c r="J922" s="1"/>
    </row>
    <row r="923" spans="6:10" ht="15.75" customHeight="1">
      <c r="F923" s="1"/>
      <c r="G923" s="1"/>
      <c r="H923" s="1"/>
      <c r="I923" s="1"/>
      <c r="J923" s="1"/>
    </row>
    <row r="924" spans="6:10" ht="15.75" customHeight="1">
      <c r="F924" s="1"/>
      <c r="G924" s="1"/>
      <c r="H924" s="1"/>
      <c r="I924" s="1"/>
      <c r="J924" s="1"/>
    </row>
    <row r="925" spans="6:10" ht="15.75" customHeight="1">
      <c r="F925" s="1"/>
      <c r="G925" s="1"/>
      <c r="H925" s="1"/>
      <c r="I925" s="1"/>
      <c r="J925" s="1"/>
    </row>
    <row r="926" spans="6:10" ht="15.75" customHeight="1">
      <c r="F926" s="1"/>
      <c r="G926" s="1"/>
      <c r="H926" s="1"/>
      <c r="I926" s="1"/>
      <c r="J926" s="1"/>
    </row>
    <row r="927" spans="6:10" ht="15.75" customHeight="1">
      <c r="F927" s="1"/>
      <c r="G927" s="1"/>
      <c r="H927" s="1"/>
      <c r="I927" s="1"/>
      <c r="J927" s="1"/>
    </row>
    <row r="928" spans="6:10" ht="15.75" customHeight="1">
      <c r="F928" s="1"/>
      <c r="G928" s="1"/>
      <c r="H928" s="1"/>
      <c r="I928" s="1"/>
      <c r="J928" s="1"/>
    </row>
    <row r="929" spans="6:10" ht="15.75" customHeight="1">
      <c r="F929" s="1"/>
      <c r="G929" s="1"/>
      <c r="H929" s="1"/>
      <c r="I929" s="1"/>
      <c r="J929" s="1"/>
    </row>
    <row r="930" spans="6:10" ht="15.75" customHeight="1">
      <c r="F930" s="1"/>
      <c r="G930" s="1"/>
      <c r="H930" s="1"/>
      <c r="I930" s="1"/>
      <c r="J930" s="1"/>
    </row>
    <row r="931" spans="6:10" ht="15.75" customHeight="1">
      <c r="F931" s="1"/>
      <c r="G931" s="1"/>
      <c r="H931" s="1"/>
      <c r="I931" s="1"/>
      <c r="J931" s="1"/>
    </row>
    <row r="932" spans="6:10" ht="15.75" customHeight="1">
      <c r="F932" s="1"/>
      <c r="G932" s="1"/>
      <c r="H932" s="1"/>
      <c r="I932" s="1"/>
      <c r="J932" s="1"/>
    </row>
    <row r="933" spans="6:10" ht="15.75" customHeight="1">
      <c r="F933" s="1"/>
      <c r="G933" s="1"/>
      <c r="H933" s="1"/>
      <c r="I933" s="1"/>
      <c r="J933" s="1"/>
    </row>
    <row r="934" spans="6:10" ht="15.75" customHeight="1">
      <c r="F934" s="1"/>
      <c r="G934" s="1"/>
      <c r="H934" s="1"/>
      <c r="I934" s="1"/>
      <c r="J934" s="1"/>
    </row>
    <row r="935" spans="6:10" ht="15.75" customHeight="1">
      <c r="F935" s="1"/>
      <c r="G935" s="1"/>
      <c r="H935" s="1"/>
      <c r="I935" s="1"/>
      <c r="J935" s="1"/>
    </row>
    <row r="936" spans="6:10" ht="15.75" customHeight="1">
      <c r="F936" s="1"/>
      <c r="G936" s="1"/>
      <c r="H936" s="1"/>
      <c r="I936" s="1"/>
      <c r="J936" s="1"/>
    </row>
    <row r="937" spans="6:10" ht="15.75" customHeight="1">
      <c r="F937" s="1"/>
      <c r="G937" s="1"/>
      <c r="H937" s="1"/>
      <c r="I937" s="1"/>
      <c r="J937" s="1"/>
    </row>
    <row r="938" spans="6:10" ht="15.75" customHeight="1">
      <c r="F938" s="1"/>
      <c r="G938" s="1"/>
      <c r="H938" s="1"/>
      <c r="I938" s="1"/>
      <c r="J938" s="1"/>
    </row>
    <row r="939" spans="6:10" ht="15.75" customHeight="1">
      <c r="F939" s="1"/>
      <c r="G939" s="1"/>
      <c r="H939" s="1"/>
      <c r="I939" s="1"/>
      <c r="J939" s="1"/>
    </row>
    <row r="940" spans="6:10" ht="15.75" customHeight="1">
      <c r="F940" s="1"/>
      <c r="G940" s="1"/>
      <c r="H940" s="1"/>
      <c r="I940" s="1"/>
      <c r="J940" s="1"/>
    </row>
    <row r="941" spans="6:10" ht="15.75" customHeight="1">
      <c r="F941" s="1"/>
      <c r="G941" s="1"/>
      <c r="H941" s="1"/>
      <c r="I941" s="1"/>
      <c r="J941" s="1"/>
    </row>
    <row r="942" spans="6:10" ht="15.75" customHeight="1">
      <c r="F942" s="1"/>
      <c r="G942" s="1"/>
      <c r="H942" s="1"/>
      <c r="I942" s="1"/>
      <c r="J942" s="1"/>
    </row>
    <row r="943" spans="6:10" ht="15.75" customHeight="1">
      <c r="F943" s="1"/>
      <c r="G943" s="1"/>
      <c r="H943" s="1"/>
      <c r="I943" s="1"/>
      <c r="J943" s="1"/>
    </row>
    <row r="944" spans="6:10" ht="15.75" customHeight="1">
      <c r="F944" s="1"/>
      <c r="G944" s="1"/>
      <c r="H944" s="1"/>
      <c r="I944" s="1"/>
      <c r="J944" s="1"/>
    </row>
    <row r="945" spans="6:10" ht="15.75" customHeight="1">
      <c r="F945" s="1"/>
      <c r="G945" s="1"/>
      <c r="H945" s="1"/>
      <c r="I945" s="1"/>
      <c r="J945" s="1"/>
    </row>
    <row r="946" spans="6:10" ht="15.75" customHeight="1">
      <c r="F946" s="1"/>
      <c r="G946" s="1"/>
      <c r="H946" s="1"/>
      <c r="I946" s="1"/>
      <c r="J946" s="1"/>
    </row>
    <row r="947" spans="6:10" ht="15.75" customHeight="1">
      <c r="F947" s="1"/>
      <c r="G947" s="1"/>
      <c r="H947" s="1"/>
      <c r="I947" s="1"/>
      <c r="J947" s="1"/>
    </row>
    <row r="948" spans="6:10" ht="15.75" customHeight="1">
      <c r="F948" s="1"/>
      <c r="G948" s="1"/>
      <c r="H948" s="1"/>
      <c r="I948" s="1"/>
      <c r="J948" s="1"/>
    </row>
    <row r="949" spans="6:10" ht="15.75" customHeight="1">
      <c r="F949" s="1"/>
      <c r="G949" s="1"/>
      <c r="H949" s="1"/>
      <c r="I949" s="1"/>
      <c r="J949" s="1"/>
    </row>
    <row r="950" spans="6:10" ht="15.75" customHeight="1">
      <c r="F950" s="1"/>
      <c r="G950" s="1"/>
      <c r="H950" s="1"/>
      <c r="I950" s="1"/>
      <c r="J950" s="1"/>
    </row>
    <row r="951" spans="6:10" ht="15.75" customHeight="1">
      <c r="F951" s="1"/>
      <c r="G951" s="1"/>
      <c r="H951" s="1"/>
      <c r="I951" s="1"/>
      <c r="J951" s="1"/>
    </row>
    <row r="952" spans="6:10" ht="15.75" customHeight="1">
      <c r="F952" s="1"/>
      <c r="G952" s="1"/>
      <c r="H952" s="1"/>
      <c r="I952" s="1"/>
      <c r="J952" s="1"/>
    </row>
    <row r="953" spans="6:10" ht="15.75" customHeight="1">
      <c r="F953" s="1"/>
      <c r="G953" s="1"/>
      <c r="H953" s="1"/>
      <c r="I953" s="1"/>
      <c r="J953" s="1"/>
    </row>
    <row r="954" spans="6:10" ht="15.75" customHeight="1">
      <c r="F954" s="1"/>
      <c r="G954" s="1"/>
      <c r="H954" s="1"/>
      <c r="I954" s="1"/>
      <c r="J954" s="1"/>
    </row>
    <row r="955" spans="6:10" ht="15.75" customHeight="1">
      <c r="F955" s="1"/>
      <c r="G955" s="1"/>
      <c r="H955" s="1"/>
      <c r="I955" s="1"/>
      <c r="J955" s="1"/>
    </row>
    <row r="956" spans="6:10" ht="15.75" customHeight="1">
      <c r="F956" s="1"/>
      <c r="G956" s="1"/>
      <c r="H956" s="1"/>
      <c r="I956" s="1"/>
      <c r="J956" s="1"/>
    </row>
    <row r="957" spans="6:10" ht="15.75" customHeight="1">
      <c r="F957" s="1"/>
      <c r="G957" s="1"/>
      <c r="H957" s="1"/>
      <c r="I957" s="1"/>
      <c r="J957" s="1"/>
    </row>
    <row r="958" spans="6:10" ht="15.75" customHeight="1">
      <c r="F958" s="1"/>
      <c r="G958" s="1"/>
      <c r="H958" s="1"/>
      <c r="I958" s="1"/>
      <c r="J958" s="1"/>
    </row>
    <row r="959" spans="6:10" ht="15.75" customHeight="1">
      <c r="F959" s="1"/>
      <c r="G959" s="1"/>
      <c r="H959" s="1"/>
      <c r="I959" s="1"/>
      <c r="J959" s="1"/>
    </row>
    <row r="960" spans="6:10" ht="15.75" customHeight="1">
      <c r="F960" s="1"/>
      <c r="G960" s="1"/>
      <c r="H960" s="1"/>
      <c r="I960" s="1"/>
      <c r="J960" s="1"/>
    </row>
    <row r="961" spans="6:10" ht="15.75" customHeight="1">
      <c r="F961" s="1"/>
      <c r="G961" s="1"/>
      <c r="H961" s="1"/>
      <c r="I961" s="1"/>
      <c r="J961" s="1"/>
    </row>
    <row r="962" spans="6:10" ht="15.75" customHeight="1">
      <c r="F962" s="1"/>
      <c r="G962" s="1"/>
      <c r="H962" s="1"/>
      <c r="I962" s="1"/>
      <c r="J962" s="1"/>
    </row>
    <row r="963" spans="6:10" ht="15.75" customHeight="1">
      <c r="F963" s="1"/>
      <c r="G963" s="1"/>
      <c r="H963" s="1"/>
      <c r="I963" s="1"/>
      <c r="J963" s="1"/>
    </row>
    <row r="964" spans="6:10" ht="15.75" customHeight="1">
      <c r="F964" s="1"/>
      <c r="G964" s="1"/>
      <c r="H964" s="1"/>
      <c r="I964" s="1"/>
      <c r="J964" s="1"/>
    </row>
    <row r="965" spans="6:10" ht="15.75" customHeight="1">
      <c r="F965" s="1"/>
      <c r="G965" s="1"/>
      <c r="H965" s="1"/>
      <c r="I965" s="1"/>
      <c r="J965" s="1"/>
    </row>
    <row r="966" spans="6:10" ht="15.75" customHeight="1">
      <c r="F966" s="1"/>
      <c r="G966" s="1"/>
      <c r="H966" s="1"/>
      <c r="I966" s="1"/>
      <c r="J966" s="1"/>
    </row>
    <row r="967" spans="6:10" ht="15.75" customHeight="1">
      <c r="F967" s="1"/>
      <c r="G967" s="1"/>
      <c r="H967" s="1"/>
      <c r="I967" s="1"/>
      <c r="J967" s="1"/>
    </row>
    <row r="968" spans="6:10" ht="15.75" customHeight="1">
      <c r="F968" s="1"/>
      <c r="G968" s="1"/>
      <c r="H968" s="1"/>
      <c r="I968" s="1"/>
      <c r="J968" s="1"/>
    </row>
    <row r="969" spans="6:10" ht="15.75" customHeight="1">
      <c r="F969" s="1"/>
      <c r="G969" s="1"/>
      <c r="H969" s="1"/>
      <c r="I969" s="1"/>
      <c r="J969" s="1"/>
    </row>
    <row r="970" spans="6:10" ht="15.75" customHeight="1">
      <c r="F970" s="1"/>
      <c r="G970" s="1"/>
      <c r="H970" s="1"/>
      <c r="I970" s="1"/>
      <c r="J970" s="1"/>
    </row>
    <row r="971" spans="6:10" ht="15.75" customHeight="1">
      <c r="F971" s="1"/>
      <c r="G971" s="1"/>
      <c r="H971" s="1"/>
      <c r="I971" s="1"/>
      <c r="J971" s="1"/>
    </row>
    <row r="972" spans="6:10" ht="15.75" customHeight="1">
      <c r="F972" s="1"/>
      <c r="G972" s="1"/>
      <c r="H972" s="1"/>
      <c r="I972" s="1"/>
      <c r="J972" s="1"/>
    </row>
    <row r="973" spans="6:10" ht="15.75" customHeight="1">
      <c r="F973" s="1"/>
      <c r="G973" s="1"/>
      <c r="H973" s="1"/>
      <c r="I973" s="1"/>
      <c r="J973" s="1"/>
    </row>
    <row r="974" spans="6:10" ht="15.75" customHeight="1">
      <c r="F974" s="1"/>
      <c r="G974" s="1"/>
      <c r="H974" s="1"/>
      <c r="I974" s="1"/>
      <c r="J974" s="1"/>
    </row>
    <row r="975" spans="6:10" ht="15.75" customHeight="1">
      <c r="F975" s="1"/>
      <c r="G975" s="1"/>
      <c r="H975" s="1"/>
      <c r="I975" s="1"/>
      <c r="J975" s="1"/>
    </row>
    <row r="976" spans="6:10" ht="15.75" customHeight="1">
      <c r="F976" s="1"/>
      <c r="G976" s="1"/>
      <c r="H976" s="1"/>
      <c r="I976" s="1"/>
      <c r="J976" s="1"/>
    </row>
    <row r="977" spans="6:10" ht="15.75" customHeight="1">
      <c r="F977" s="1"/>
      <c r="G977" s="1"/>
      <c r="H977" s="1"/>
      <c r="I977" s="1"/>
      <c r="J977" s="1"/>
    </row>
    <row r="978" spans="6:10" ht="15.75" customHeight="1">
      <c r="F978" s="1"/>
      <c r="G978" s="1"/>
      <c r="H978" s="1"/>
      <c r="I978" s="1"/>
      <c r="J978" s="1"/>
    </row>
    <row r="979" spans="6:10" ht="15.75" customHeight="1">
      <c r="F979" s="1"/>
      <c r="G979" s="1"/>
      <c r="H979" s="1"/>
      <c r="I979" s="1"/>
      <c r="J979" s="1"/>
    </row>
    <row r="980" spans="6:10" ht="15.75" customHeight="1">
      <c r="F980" s="1"/>
      <c r="G980" s="1"/>
      <c r="H980" s="1"/>
      <c r="I980" s="1"/>
      <c r="J980" s="1"/>
    </row>
    <row r="981" spans="6:10" ht="15.75" customHeight="1">
      <c r="F981" s="1"/>
      <c r="G981" s="1"/>
      <c r="H981" s="1"/>
      <c r="I981" s="1"/>
      <c r="J981" s="1"/>
    </row>
    <row r="982" spans="6:10" ht="15.75" customHeight="1">
      <c r="F982" s="1"/>
      <c r="G982" s="1"/>
      <c r="H982" s="1"/>
      <c r="I982" s="1"/>
      <c r="J982" s="1"/>
    </row>
    <row r="983" spans="6:10" ht="15.75" customHeight="1">
      <c r="F983" s="1"/>
      <c r="G983" s="1"/>
      <c r="H983" s="1"/>
      <c r="I983" s="1"/>
      <c r="J983" s="1"/>
    </row>
    <row r="984" spans="6:10" ht="15.75" customHeight="1">
      <c r="F984" s="1"/>
      <c r="G984" s="1"/>
      <c r="H984" s="1"/>
      <c r="I984" s="1"/>
      <c r="J984" s="1"/>
    </row>
    <row r="985" spans="6:10" ht="15.75" customHeight="1">
      <c r="F985" s="1"/>
      <c r="G985" s="1"/>
      <c r="H985" s="1"/>
      <c r="I985" s="1"/>
      <c r="J985" s="1"/>
    </row>
    <row r="986" spans="6:10" ht="15.75" customHeight="1">
      <c r="F986" s="1"/>
      <c r="G986" s="1"/>
      <c r="H986" s="1"/>
      <c r="I986" s="1"/>
      <c r="J986" s="1"/>
    </row>
    <row r="987" spans="6:10" ht="15.75" customHeight="1">
      <c r="F987" s="1"/>
      <c r="G987" s="1"/>
      <c r="H987" s="1"/>
      <c r="I987" s="1"/>
      <c r="J987" s="1"/>
    </row>
    <row r="988" spans="6:10" ht="15.75" customHeight="1">
      <c r="F988" s="1"/>
      <c r="G988" s="1"/>
      <c r="H988" s="1"/>
      <c r="I988" s="1"/>
      <c r="J988" s="1"/>
    </row>
    <row r="989" spans="6:10" ht="15.75" customHeight="1">
      <c r="F989" s="1"/>
      <c r="G989" s="1"/>
      <c r="H989" s="1"/>
      <c r="I989" s="1"/>
      <c r="J989" s="1"/>
    </row>
    <row r="990" spans="6:10" ht="15.75" customHeight="1">
      <c r="F990" s="1"/>
      <c r="G990" s="1"/>
      <c r="H990" s="1"/>
      <c r="I990" s="1"/>
      <c r="J990" s="1"/>
    </row>
    <row r="991" spans="6:10" ht="15.75" customHeight="1">
      <c r="F991" s="1"/>
      <c r="G991" s="1"/>
      <c r="H991" s="1"/>
      <c r="I991" s="1"/>
      <c r="J991" s="1"/>
    </row>
    <row r="992" spans="6:10" ht="15.75" customHeight="1">
      <c r="F992" s="1"/>
      <c r="G992" s="1"/>
      <c r="H992" s="1"/>
      <c r="I992" s="1"/>
      <c r="J992" s="1"/>
    </row>
    <row r="993" spans="6:10" ht="15.75" customHeight="1">
      <c r="F993" s="1"/>
      <c r="G993" s="1"/>
      <c r="H993" s="1"/>
      <c r="I993" s="1"/>
      <c r="J993" s="1"/>
    </row>
    <row r="994" spans="6:10" ht="15.75" customHeight="1">
      <c r="F994" s="1"/>
      <c r="G994" s="1"/>
      <c r="H994" s="1"/>
      <c r="I994" s="1"/>
      <c r="J994" s="1"/>
    </row>
    <row r="995" spans="6:10" ht="15.75" customHeight="1">
      <c r="F995" s="1"/>
      <c r="G995" s="1"/>
      <c r="H995" s="1"/>
      <c r="I995" s="1"/>
      <c r="J995" s="1"/>
    </row>
    <row r="996" spans="6:10" ht="15.75" customHeight="1">
      <c r="F996" s="1"/>
      <c r="G996" s="1"/>
      <c r="H996" s="1"/>
      <c r="I996" s="1"/>
      <c r="J996" s="1"/>
    </row>
    <row r="997" spans="6:10" ht="15.75" customHeight="1">
      <c r="F997" s="1"/>
      <c r="G997" s="1"/>
      <c r="H997" s="1"/>
      <c r="I997" s="1"/>
      <c r="J997" s="1"/>
    </row>
    <row r="998" spans="6:10" ht="15.75" customHeight="1">
      <c r="F998" s="1"/>
      <c r="G998" s="1"/>
      <c r="H998" s="1"/>
      <c r="I998" s="1"/>
      <c r="J998" s="1"/>
    </row>
    <row r="999" spans="6:10" ht="15.75" customHeight="1">
      <c r="F999" s="1"/>
      <c r="G999" s="1"/>
      <c r="H999" s="1"/>
      <c r="I999" s="1"/>
      <c r="J999" s="1"/>
    </row>
    <row r="1000" spans="6:10" ht="15.75" customHeight="1">
      <c r="F1000" s="1"/>
      <c r="G1000" s="1"/>
      <c r="H1000" s="1"/>
      <c r="I1000" s="1"/>
      <c r="J1000" s="1"/>
    </row>
  </sheetData>
  <mergeCells count="25">
    <mergeCell ref="B9:E9"/>
    <mergeCell ref="C11:E11"/>
    <mergeCell ref="C12:E12"/>
    <mergeCell ref="C13:E13"/>
    <mergeCell ref="C14:E14"/>
    <mergeCell ref="C15:E15"/>
    <mergeCell ref="C16:E16"/>
    <mergeCell ref="E26:E27"/>
    <mergeCell ref="F26:F27"/>
    <mergeCell ref="C17:E17"/>
    <mergeCell ref="C18:E18"/>
    <mergeCell ref="C19:E19"/>
    <mergeCell ref="C21:E21"/>
    <mergeCell ref="C22:E22"/>
    <mergeCell ref="C23:E23"/>
    <mergeCell ref="B26:D26"/>
    <mergeCell ref="B83:D83"/>
    <mergeCell ref="B89:D89"/>
    <mergeCell ref="C28:C29"/>
    <mergeCell ref="E28:E29"/>
    <mergeCell ref="F28:F29"/>
    <mergeCell ref="B31:D31"/>
    <mergeCell ref="B47:D47"/>
    <mergeCell ref="B54:D54"/>
    <mergeCell ref="B81:D81"/>
  </mergeCells>
  <conditionalFormatting sqref="C11:E14 C15">
    <cfRule type="containsBlanks" dxfId="103" priority="1">
      <formula>LEN(TRIM(C11))=0</formula>
    </cfRule>
  </conditionalFormatting>
  <conditionalFormatting sqref="C15">
    <cfRule type="containsBlanks" dxfId="102" priority="2">
      <formula>LEN(TRIM(C15))=0</formula>
    </cfRule>
  </conditionalFormatting>
  <conditionalFormatting sqref="C17">
    <cfRule type="containsBlanks" dxfId="101" priority="3">
      <formula>LEN(TRIM(C17))=0</formula>
    </cfRule>
  </conditionalFormatting>
  <conditionalFormatting sqref="C17">
    <cfRule type="containsBlanks" dxfId="100" priority="4">
      <formula>LEN(TRIM(C17))=0</formula>
    </cfRule>
  </conditionalFormatting>
  <conditionalFormatting sqref="C18">
    <cfRule type="containsBlanks" dxfId="99" priority="5">
      <formula>LEN(TRIM(C18))=0</formula>
    </cfRule>
  </conditionalFormatting>
  <conditionalFormatting sqref="C18">
    <cfRule type="containsBlanks" dxfId="98" priority="6">
      <formula>LEN(TRIM(C18))=0</formula>
    </cfRule>
  </conditionalFormatting>
  <conditionalFormatting sqref="C19">
    <cfRule type="containsBlanks" dxfId="97" priority="7">
      <formula>LEN(TRIM(C19))=0</formula>
    </cfRule>
  </conditionalFormatting>
  <conditionalFormatting sqref="C19">
    <cfRule type="containsBlanks" dxfId="96" priority="8">
      <formula>LEN(TRIM(C19))=0</formula>
    </cfRule>
  </conditionalFormatting>
  <conditionalFormatting sqref="C21">
    <cfRule type="containsBlanks" dxfId="95" priority="9">
      <formula>LEN(TRIM(C21))=0</formula>
    </cfRule>
  </conditionalFormatting>
  <conditionalFormatting sqref="C21">
    <cfRule type="containsBlanks" dxfId="94" priority="10">
      <formula>LEN(TRIM(C21))=0</formula>
    </cfRule>
  </conditionalFormatting>
  <conditionalFormatting sqref="C22">
    <cfRule type="containsBlanks" dxfId="93" priority="11">
      <formula>LEN(TRIM(C22))=0</formula>
    </cfRule>
  </conditionalFormatting>
  <conditionalFormatting sqref="C22">
    <cfRule type="containsBlanks" dxfId="92" priority="12">
      <formula>LEN(TRIM(C22))=0</formula>
    </cfRule>
  </conditionalFormatting>
  <conditionalFormatting sqref="C23">
    <cfRule type="containsBlanks" dxfId="91" priority="13">
      <formula>LEN(TRIM(C23))=0</formula>
    </cfRule>
  </conditionalFormatting>
  <conditionalFormatting sqref="C23">
    <cfRule type="containsBlanks" dxfId="90" priority="14">
      <formula>LEN(TRIM(C23))=0</formula>
    </cfRule>
  </conditionalFormatting>
  <conditionalFormatting sqref="C16">
    <cfRule type="containsBlanks" dxfId="89" priority="15">
      <formula>LEN(TRIM(C16))=0</formula>
    </cfRule>
  </conditionalFormatting>
  <conditionalFormatting sqref="C16">
    <cfRule type="containsBlanks" dxfId="88" priority="16">
      <formula>LEN(TRIM(C16))=0</formula>
    </cfRule>
  </conditionalFormatting>
  <conditionalFormatting sqref="G28">
    <cfRule type="cellIs" dxfId="87" priority="17" operator="equal">
      <formula>"FALSE"</formula>
    </cfRule>
  </conditionalFormatting>
  <conditionalFormatting sqref="G28">
    <cfRule type="cellIs" dxfId="86" priority="18" operator="equal">
      <formula>"FALSE"</formula>
    </cfRule>
  </conditionalFormatting>
  <conditionalFormatting sqref="G29">
    <cfRule type="cellIs" dxfId="85" priority="19" operator="equal">
      <formula>"FALSE"</formula>
    </cfRule>
  </conditionalFormatting>
  <conditionalFormatting sqref="D39:H39">
    <cfRule type="cellIs" dxfId="84" priority="20" operator="equal">
      <formula>0</formula>
    </cfRule>
  </conditionalFormatting>
  <conditionalFormatting sqref="C43">
    <cfRule type="cellIs" dxfId="83" priority="21" operator="equal">
      <formula>0</formula>
    </cfRule>
  </conditionalFormatting>
  <conditionalFormatting sqref="D43:E43">
    <cfRule type="cellIs" dxfId="82" priority="22" operator="equal">
      <formula>0</formula>
    </cfRule>
  </conditionalFormatting>
  <conditionalFormatting sqref="D43:E43">
    <cfRule type="cellIs" dxfId="81" priority="23" operator="equal">
      <formula>0</formula>
    </cfRule>
  </conditionalFormatting>
  <conditionalFormatting sqref="C44:E44">
    <cfRule type="cellIs" dxfId="80" priority="24" operator="equal">
      <formula>0</formula>
    </cfRule>
  </conditionalFormatting>
  <conditionalFormatting sqref="C41">
    <cfRule type="cellIs" dxfId="79" priority="25" operator="equal">
      <formula>0</formula>
    </cfRule>
  </conditionalFormatting>
  <conditionalFormatting sqref="D41">
    <cfRule type="cellIs" dxfId="78" priority="26" operator="equal">
      <formula>0</formula>
    </cfRule>
  </conditionalFormatting>
  <conditionalFormatting sqref="E41">
    <cfRule type="cellIs" dxfId="77" priority="27" operator="equal">
      <formula>0</formula>
    </cfRule>
  </conditionalFormatting>
  <conditionalFormatting sqref="F41">
    <cfRule type="cellIs" dxfId="76" priority="28" operator="equal">
      <formula>0</formula>
    </cfRule>
  </conditionalFormatting>
  <conditionalFormatting sqref="G41">
    <cfRule type="cellIs" dxfId="75" priority="29" operator="equal">
      <formula>0</formula>
    </cfRule>
  </conditionalFormatting>
  <conditionalFormatting sqref="H41">
    <cfRule type="cellIs" dxfId="74" priority="30" operator="equal">
      <formula>0</formula>
    </cfRule>
  </conditionalFormatting>
  <conditionalFormatting sqref="I41:N41">
    <cfRule type="cellIs" dxfId="73" priority="31" operator="equal">
      <formula>0</formula>
    </cfRule>
  </conditionalFormatting>
  <pageMargins left="0.51181102362204722" right="0.51181102362204722" top="0.78740157480314965" bottom="0.78740157480314965" header="0" footer="0"/>
  <pageSetup scale="24" fitToHeight="0" orientation="landscape" r:id="rId1"/>
  <headerFooter>
    <oddHeader>&amp;L&amp;F&amp;C&amp;A&amp;R&amp;P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IONE O CONTRATANTE">
          <x14:formula1>
            <xm:f>CAMPUS.CONTRATANTE!$D$10:$D$21</xm:f>
          </x14:formula1>
          <xm:sqref>C14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">
    <tabColor rgb="FFFFFF00"/>
  </sheetPr>
  <dimension ref="A1:K1000"/>
  <sheetViews>
    <sheetView view="pageBreakPreview" topLeftCell="A25" zoomScaleNormal="100" zoomScaleSheetLayoutView="100" workbookViewId="0">
      <selection activeCell="A30" sqref="A30"/>
    </sheetView>
  </sheetViews>
  <sheetFormatPr defaultColWidth="14.42578125" defaultRowHeight="15" outlineLevelRow="1"/>
  <cols>
    <col min="1" max="1" width="2.28515625" customWidth="1"/>
    <col min="3" max="3" width="11.28515625" customWidth="1"/>
    <col min="4" max="4" width="13.28515625" customWidth="1"/>
    <col min="6" max="6" width="12.42578125" customWidth="1"/>
    <col min="7" max="7" width="14" customWidth="1"/>
    <col min="9" max="9" width="11.28515625" customWidth="1"/>
    <col min="10" max="10" width="19.5703125" customWidth="1"/>
    <col min="11" max="11" width="11.5703125" customWidth="1"/>
  </cols>
  <sheetData>
    <row r="1" spans="1:11">
      <c r="A1" s="413"/>
      <c r="B1" s="413"/>
      <c r="C1" s="413"/>
      <c r="D1" s="413"/>
      <c r="E1" s="413"/>
      <c r="F1" s="413"/>
      <c r="G1" s="413"/>
      <c r="H1" s="413"/>
      <c r="I1" s="413"/>
      <c r="J1" s="414"/>
      <c r="K1" s="413"/>
    </row>
    <row r="2" spans="1:11" ht="19.5">
      <c r="A2" s="415"/>
      <c r="B2" s="863" t="str">
        <f>'1-ABA-DE-CARREGAMENTO'!C11</f>
        <v xml:space="preserve"> S E R V I Ç O S    D I V S.   A P O I O   A D M I N I S T R A T I V O .-2</v>
      </c>
      <c r="C2" s="864"/>
      <c r="D2" s="864"/>
      <c r="E2" s="864"/>
      <c r="F2" s="864"/>
      <c r="G2" s="864"/>
      <c r="H2" s="864"/>
      <c r="I2" s="864"/>
      <c r="J2" s="865"/>
      <c r="K2" s="416"/>
    </row>
    <row r="3" spans="1:11" ht="23.25">
      <c r="A3" s="415"/>
      <c r="B3" s="866" t="str">
        <f>'1-ABA-DE-CARREGAMENTO'!C33</f>
        <v>AUX.ENFER_CBO.3222-30_40hs</v>
      </c>
      <c r="C3" s="806"/>
      <c r="D3" s="806"/>
      <c r="E3" s="806"/>
      <c r="F3" s="806"/>
      <c r="G3" s="806"/>
      <c r="H3" s="806"/>
      <c r="I3" s="806"/>
      <c r="J3" s="807"/>
      <c r="K3" s="417"/>
    </row>
    <row r="4" spans="1:11">
      <c r="A4" s="415"/>
      <c r="B4" s="861" t="s">
        <v>299</v>
      </c>
      <c r="C4" s="806"/>
      <c r="D4" s="806"/>
      <c r="E4" s="806"/>
      <c r="F4" s="807"/>
      <c r="G4" s="867" t="str">
        <f>'1-ABA-DE-CARREGAMENTO'!C12</f>
        <v>23243.000833/2022-37</v>
      </c>
      <c r="H4" s="806"/>
      <c r="I4" s="806"/>
      <c r="J4" s="807"/>
      <c r="K4" s="418"/>
    </row>
    <row r="5" spans="1:11">
      <c r="A5" s="415"/>
      <c r="B5" s="791" t="s">
        <v>300</v>
      </c>
      <c r="C5" s="756"/>
      <c r="D5" s="756"/>
      <c r="E5" s="756"/>
      <c r="F5" s="757"/>
      <c r="G5" s="868" t="str">
        <f>'1-ABA-DE-CARREGAMENTO'!C13</f>
        <v>PE 30 / 2022</v>
      </c>
      <c r="H5" s="756"/>
      <c r="I5" s="756"/>
      <c r="J5" s="757"/>
      <c r="K5" s="418"/>
    </row>
    <row r="6" spans="1:11">
      <c r="A6" s="415"/>
      <c r="B6" s="869">
        <f ca="1">'1-ABA-DE-CARREGAMENTO'!C16</f>
        <v>44830</v>
      </c>
      <c r="C6" s="756"/>
      <c r="D6" s="756"/>
      <c r="E6" s="756"/>
      <c r="F6" s="756"/>
      <c r="G6" s="756"/>
      <c r="H6" s="756"/>
      <c r="I6" s="756"/>
      <c r="J6" s="757"/>
      <c r="K6" s="420"/>
    </row>
    <row r="7" spans="1:11">
      <c r="A7" s="415"/>
      <c r="B7" s="830" t="s">
        <v>301</v>
      </c>
      <c r="C7" s="756"/>
      <c r="D7" s="756"/>
      <c r="E7" s="756"/>
      <c r="F7" s="756"/>
      <c r="G7" s="756"/>
      <c r="H7" s="756"/>
      <c r="I7" s="756"/>
      <c r="J7" s="757"/>
      <c r="K7" s="421"/>
    </row>
    <row r="8" spans="1:11">
      <c r="A8" s="415"/>
      <c r="B8" s="422" t="s">
        <v>264</v>
      </c>
      <c r="C8" s="791" t="s">
        <v>302</v>
      </c>
      <c r="D8" s="756"/>
      <c r="E8" s="756"/>
      <c r="F8" s="756"/>
      <c r="G8" s="756"/>
      <c r="H8" s="757"/>
      <c r="I8" s="870">
        <f ca="1">'1-ABA-DE-CARREGAMENTO'!C16</f>
        <v>44830</v>
      </c>
      <c r="J8" s="757"/>
      <c r="K8" s="423"/>
    </row>
    <row r="9" spans="1:11">
      <c r="A9" s="415"/>
      <c r="B9" s="422" t="s">
        <v>265</v>
      </c>
      <c r="C9" s="791" t="s">
        <v>303</v>
      </c>
      <c r="D9" s="756"/>
      <c r="E9" s="756"/>
      <c r="F9" s="756"/>
      <c r="G9" s="756"/>
      <c r="H9" s="757"/>
      <c r="I9" s="868" t="str">
        <f>'1-ABA-DE-CARREGAMENTO'!C14</f>
        <v xml:space="preserve">ALEGRETE </v>
      </c>
      <c r="J9" s="757"/>
      <c r="K9" s="418"/>
    </row>
    <row r="10" spans="1:11">
      <c r="A10" s="415"/>
      <c r="B10" s="422" t="s">
        <v>266</v>
      </c>
      <c r="C10" s="791" t="s">
        <v>304</v>
      </c>
      <c r="D10" s="756"/>
      <c r="E10" s="756"/>
      <c r="F10" s="756"/>
      <c r="G10" s="756"/>
      <c r="H10" s="757"/>
      <c r="I10" s="868" t="str">
        <f>'1-ABA-DE-CARREGAMENTO'!C35</f>
        <v>RS000690/2022</v>
      </c>
      <c r="J10" s="757"/>
      <c r="K10" s="418"/>
    </row>
    <row r="11" spans="1:11">
      <c r="A11" s="415"/>
      <c r="B11" s="422" t="s">
        <v>267</v>
      </c>
      <c r="C11" s="791" t="s">
        <v>305</v>
      </c>
      <c r="D11" s="756"/>
      <c r="E11" s="756"/>
      <c r="F11" s="756"/>
      <c r="G11" s="756"/>
      <c r="H11" s="757"/>
      <c r="I11" s="855">
        <f>'1-ABA-DE-CARREGAMENTO'!C94</f>
        <v>20</v>
      </c>
      <c r="J11" s="757"/>
      <c r="K11" s="418"/>
    </row>
    <row r="12" spans="1:11">
      <c r="A12" s="415"/>
      <c r="B12" s="856" t="s">
        <v>306</v>
      </c>
      <c r="C12" s="756"/>
      <c r="D12" s="756"/>
      <c r="E12" s="756"/>
      <c r="F12" s="756"/>
      <c r="G12" s="756"/>
      <c r="H12" s="756"/>
      <c r="I12" s="756"/>
      <c r="J12" s="757"/>
      <c r="K12" s="424"/>
    </row>
    <row r="13" spans="1:11" ht="29.25" customHeight="1">
      <c r="A13" s="415"/>
      <c r="B13" s="795" t="str">
        <f>'1-ABA-DE-CARREGAMENTO'!C11</f>
        <v xml:space="preserve"> S E R V I Ç O S    D I V S.   A P O I O   A D M I N I S T R A T I V O .-2</v>
      </c>
      <c r="C13" s="756"/>
      <c r="D13" s="756"/>
      <c r="E13" s="756"/>
      <c r="F13" s="756"/>
      <c r="G13" s="795" t="s">
        <v>307</v>
      </c>
      <c r="H13" s="757"/>
      <c r="I13" s="795" t="s">
        <v>308</v>
      </c>
      <c r="J13" s="757"/>
      <c r="K13" s="284"/>
    </row>
    <row r="14" spans="1:11" hidden="1" outlineLevel="1">
      <c r="A14" s="415"/>
      <c r="B14" s="857" t="s">
        <v>309</v>
      </c>
      <c r="C14" s="756"/>
      <c r="D14" s="756"/>
      <c r="E14" s="756"/>
      <c r="F14" s="757"/>
      <c r="G14" s="858" t="s">
        <v>310</v>
      </c>
      <c r="H14" s="757"/>
      <c r="I14" s="859" t="s">
        <v>311</v>
      </c>
      <c r="J14" s="757"/>
      <c r="K14" s="425"/>
    </row>
    <row r="15" spans="1:11" hidden="1" outlineLevel="1">
      <c r="A15" s="415"/>
      <c r="B15" s="857" t="s">
        <v>312</v>
      </c>
      <c r="C15" s="756"/>
      <c r="D15" s="756"/>
      <c r="E15" s="756"/>
      <c r="F15" s="757"/>
      <c r="G15" s="858" t="s">
        <v>310</v>
      </c>
      <c r="H15" s="757"/>
      <c r="I15" s="859" t="s">
        <v>311</v>
      </c>
      <c r="J15" s="757"/>
      <c r="K15" s="425"/>
    </row>
    <row r="16" spans="1:11" hidden="1" outlineLevel="1">
      <c r="A16" s="415"/>
      <c r="B16" s="857" t="s">
        <v>313</v>
      </c>
      <c r="C16" s="756"/>
      <c r="D16" s="756"/>
      <c r="E16" s="756"/>
      <c r="F16" s="757"/>
      <c r="G16" s="858" t="s">
        <v>310</v>
      </c>
      <c r="H16" s="757"/>
      <c r="I16" s="859" t="s">
        <v>311</v>
      </c>
      <c r="J16" s="757"/>
      <c r="K16" s="425"/>
    </row>
    <row r="17" spans="1:11" collapsed="1">
      <c r="A17" s="415"/>
      <c r="B17" s="857" t="str">
        <f>B3</f>
        <v>AUX.ENFER_CBO.3222-30_40hs</v>
      </c>
      <c r="C17" s="756"/>
      <c r="D17" s="756"/>
      <c r="E17" s="756"/>
      <c r="F17" s="757"/>
      <c r="G17" s="858" t="s">
        <v>310</v>
      </c>
      <c r="H17" s="757"/>
      <c r="I17" s="859">
        <f>'1-ABA-DE-CARREGAMENTO'!C92</f>
        <v>0</v>
      </c>
      <c r="J17" s="757"/>
      <c r="K17" s="425"/>
    </row>
    <row r="18" spans="1:11" hidden="1" outlineLevel="1">
      <c r="A18" s="415"/>
      <c r="B18" s="857" t="s">
        <v>314</v>
      </c>
      <c r="C18" s="756"/>
      <c r="D18" s="756"/>
      <c r="E18" s="756"/>
      <c r="F18" s="757"/>
      <c r="G18" s="858" t="s">
        <v>310</v>
      </c>
      <c r="H18" s="757"/>
      <c r="I18" s="859" t="s">
        <v>311</v>
      </c>
      <c r="J18" s="757"/>
      <c r="K18" s="425"/>
    </row>
    <row r="19" spans="1:11" hidden="1" outlineLevel="1">
      <c r="A19" s="415"/>
      <c r="B19" s="857" t="s">
        <v>315</v>
      </c>
      <c r="C19" s="756"/>
      <c r="D19" s="756"/>
      <c r="E19" s="756"/>
      <c r="F19" s="757"/>
      <c r="G19" s="858" t="s">
        <v>310</v>
      </c>
      <c r="H19" s="757"/>
      <c r="I19" s="859" t="s">
        <v>311</v>
      </c>
      <c r="J19" s="757"/>
      <c r="K19" s="425"/>
    </row>
    <row r="20" spans="1:11" collapsed="1">
      <c r="A20" s="415"/>
      <c r="B20" s="872" t="s">
        <v>316</v>
      </c>
      <c r="C20" s="756"/>
      <c r="D20" s="756"/>
      <c r="E20" s="756"/>
      <c r="F20" s="756"/>
      <c r="G20" s="756"/>
      <c r="H20" s="757"/>
      <c r="I20" s="871">
        <f>SUM(I14:I19)</f>
        <v>0</v>
      </c>
      <c r="J20" s="757"/>
      <c r="K20" s="426"/>
    </row>
    <row r="21" spans="1:11">
      <c r="A21" s="415"/>
      <c r="B21" s="836"/>
      <c r="C21" s="756"/>
      <c r="D21" s="756"/>
      <c r="E21" s="756"/>
      <c r="F21" s="756"/>
      <c r="G21" s="756"/>
      <c r="H21" s="756"/>
      <c r="I21" s="756"/>
      <c r="J21" s="757"/>
      <c r="K21" s="284"/>
    </row>
    <row r="22" spans="1:11" ht="24" customHeight="1">
      <c r="A22" s="415"/>
      <c r="B22" s="828" t="s">
        <v>317</v>
      </c>
      <c r="C22" s="756"/>
      <c r="D22" s="756"/>
      <c r="E22" s="756"/>
      <c r="F22" s="756"/>
      <c r="G22" s="756"/>
      <c r="H22" s="756"/>
      <c r="I22" s="756"/>
      <c r="J22" s="757"/>
      <c r="K22" s="427"/>
    </row>
    <row r="23" spans="1:11">
      <c r="A23" s="415"/>
      <c r="B23" s="836"/>
      <c r="C23" s="756"/>
      <c r="D23" s="756"/>
      <c r="E23" s="756"/>
      <c r="F23" s="756"/>
      <c r="G23" s="756"/>
      <c r="H23" s="756"/>
      <c r="I23" s="756"/>
      <c r="J23" s="757"/>
      <c r="K23" s="284"/>
    </row>
    <row r="24" spans="1:11" ht="19.5">
      <c r="A24" s="415"/>
      <c r="B24" s="873" t="s">
        <v>318</v>
      </c>
      <c r="C24" s="756"/>
      <c r="D24" s="756"/>
      <c r="E24" s="756"/>
      <c r="F24" s="756"/>
      <c r="G24" s="756"/>
      <c r="H24" s="756"/>
      <c r="I24" s="756"/>
      <c r="J24" s="757"/>
      <c r="K24" s="428"/>
    </row>
    <row r="25" spans="1:11">
      <c r="A25" s="415"/>
      <c r="B25" s="874"/>
      <c r="C25" s="756"/>
      <c r="D25" s="756"/>
      <c r="E25" s="756"/>
      <c r="F25" s="756"/>
      <c r="G25" s="756"/>
      <c r="H25" s="756"/>
      <c r="I25" s="756"/>
      <c r="J25" s="757"/>
      <c r="K25" s="429"/>
    </row>
    <row r="26" spans="1:11">
      <c r="A26" s="284"/>
      <c r="B26" s="830" t="s">
        <v>319</v>
      </c>
      <c r="C26" s="756"/>
      <c r="D26" s="756"/>
      <c r="E26" s="756"/>
      <c r="F26" s="756"/>
      <c r="G26" s="756"/>
      <c r="H26" s="756"/>
      <c r="I26" s="756"/>
      <c r="J26" s="757"/>
      <c r="K26" s="421"/>
    </row>
    <row r="27" spans="1:11" ht="26.25" customHeight="1">
      <c r="A27" s="415"/>
      <c r="B27" s="422">
        <v>1</v>
      </c>
      <c r="C27" s="791" t="s">
        <v>320</v>
      </c>
      <c r="D27" s="756"/>
      <c r="E27" s="756"/>
      <c r="F27" s="756"/>
      <c r="G27" s="756"/>
      <c r="H27" s="757"/>
      <c r="I27" s="875" t="str">
        <f>'1-ABA-DE-CARREGAMENTO'!C33</f>
        <v>AUX.ENFER_CBO.3222-30_40hs</v>
      </c>
      <c r="J27" s="757"/>
      <c r="K27" s="430"/>
    </row>
    <row r="28" spans="1:11" ht="26.25" customHeight="1">
      <c r="A28" s="415"/>
      <c r="B28" s="431">
        <v>2</v>
      </c>
      <c r="C28" s="876" t="s">
        <v>321</v>
      </c>
      <c r="D28" s="864"/>
      <c r="E28" s="864"/>
      <c r="F28" s="864"/>
      <c r="G28" s="864"/>
      <c r="H28" s="865"/>
      <c r="I28" s="877"/>
      <c r="J28" s="757"/>
      <c r="K28" s="432"/>
    </row>
    <row r="29" spans="1:11" ht="26.25" customHeight="1">
      <c r="A29" s="415"/>
      <c r="B29" s="433">
        <v>3</v>
      </c>
      <c r="C29" s="878" t="s">
        <v>322</v>
      </c>
      <c r="D29" s="680"/>
      <c r="E29" s="434">
        <v>200</v>
      </c>
      <c r="F29" s="435">
        <f>'1-ABA-DE-CARREGAMENTO'!C37</f>
        <v>1001</v>
      </c>
      <c r="G29" s="419" t="s">
        <v>323</v>
      </c>
      <c r="H29" s="436">
        <f>'1-ABA-DE-CARREGAMENTO'!C52</f>
        <v>200</v>
      </c>
      <c r="I29" s="879">
        <f>F29/E29*H29</f>
        <v>1001</v>
      </c>
      <c r="J29" s="757"/>
      <c r="K29" s="437"/>
    </row>
    <row r="30" spans="1:11" ht="26.25" customHeight="1">
      <c r="A30" s="415"/>
      <c r="B30" s="422">
        <v>4</v>
      </c>
      <c r="C30" s="861" t="s">
        <v>324</v>
      </c>
      <c r="D30" s="806"/>
      <c r="E30" s="806"/>
      <c r="F30" s="806"/>
      <c r="G30" s="806"/>
      <c r="H30" s="807"/>
      <c r="I30" s="860"/>
      <c r="J30" s="757"/>
      <c r="K30" s="438"/>
    </row>
    <row r="31" spans="1:11" ht="26.25" customHeight="1">
      <c r="A31" s="415"/>
      <c r="B31" s="422">
        <v>5</v>
      </c>
      <c r="C31" s="791" t="s">
        <v>325</v>
      </c>
      <c r="D31" s="756"/>
      <c r="E31" s="756"/>
      <c r="F31" s="756"/>
      <c r="G31" s="756"/>
      <c r="H31" s="757"/>
      <c r="I31" s="862" t="str">
        <f>'1-ABA-DE-CARREGAMENTO'!C36</f>
        <v>2 de ABRIL</v>
      </c>
      <c r="J31" s="757"/>
      <c r="K31" s="439"/>
    </row>
    <row r="32" spans="1:11" ht="26.25" customHeight="1">
      <c r="A32" s="415"/>
      <c r="B32" s="440">
        <v>6</v>
      </c>
      <c r="C32" s="850" t="s">
        <v>326</v>
      </c>
      <c r="D32" s="756"/>
      <c r="E32" s="756"/>
      <c r="F32" s="756"/>
      <c r="G32" s="756"/>
      <c r="H32" s="757"/>
      <c r="I32" s="851">
        <f>I29/H29</f>
        <v>5.0049999999999999</v>
      </c>
      <c r="J32" s="757"/>
      <c r="K32" s="441"/>
    </row>
    <row r="33" spans="1:11" ht="26.25" customHeight="1">
      <c r="A33" s="415"/>
      <c r="B33" s="440">
        <v>7</v>
      </c>
      <c r="C33" s="850" t="s">
        <v>327</v>
      </c>
      <c r="D33" s="756"/>
      <c r="E33" s="756"/>
      <c r="F33" s="757"/>
      <c r="G33" s="854"/>
      <c r="H33" s="757"/>
      <c r="I33" s="851">
        <f>SUM(J47:J50)/H29</f>
        <v>6.2170000000000005</v>
      </c>
      <c r="J33" s="757"/>
      <c r="K33" s="441"/>
    </row>
    <row r="34" spans="1:11" ht="26.25" customHeight="1">
      <c r="A34" s="415"/>
      <c r="B34" s="440">
        <v>8</v>
      </c>
      <c r="C34" s="850" t="s">
        <v>328</v>
      </c>
      <c r="D34" s="756"/>
      <c r="E34" s="756"/>
      <c r="F34" s="757"/>
      <c r="G34" s="854"/>
      <c r="H34" s="757"/>
      <c r="I34" s="851">
        <f>TRUNC(I32*1.5,2)</f>
        <v>7.5</v>
      </c>
      <c r="J34" s="757"/>
      <c r="K34" s="441"/>
    </row>
    <row r="35" spans="1:11" ht="26.25" customHeight="1">
      <c r="A35" s="415"/>
      <c r="B35" s="440">
        <v>9</v>
      </c>
      <c r="C35" s="850" t="s">
        <v>329</v>
      </c>
      <c r="D35" s="756"/>
      <c r="E35" s="756"/>
      <c r="F35" s="757"/>
      <c r="G35" s="854" t="s">
        <v>330</v>
      </c>
      <c r="H35" s="757"/>
      <c r="I35" s="851">
        <f>I33*1.5</f>
        <v>9.3255000000000017</v>
      </c>
      <c r="J35" s="757"/>
      <c r="K35" s="441"/>
    </row>
    <row r="36" spans="1:11" ht="26.25" customHeight="1" outlineLevel="1">
      <c r="A36" s="415"/>
      <c r="B36" s="440">
        <v>10</v>
      </c>
      <c r="C36" s="850" t="s">
        <v>331</v>
      </c>
      <c r="D36" s="756"/>
      <c r="E36" s="756"/>
      <c r="F36" s="756"/>
      <c r="G36" s="756"/>
      <c r="H36" s="757"/>
      <c r="I36" s="851">
        <f>I33*1.2</f>
        <v>7.4603999999999999</v>
      </c>
      <c r="J36" s="757"/>
      <c r="K36" s="441"/>
    </row>
    <row r="37" spans="1:11" ht="26.25" customHeight="1" outlineLevel="1">
      <c r="A37" s="415"/>
      <c r="B37" s="440">
        <v>11</v>
      </c>
      <c r="C37" s="850" t="s">
        <v>332</v>
      </c>
      <c r="D37" s="756"/>
      <c r="E37" s="756"/>
      <c r="F37" s="756"/>
      <c r="G37" s="756"/>
      <c r="H37" s="757"/>
      <c r="I37" s="851">
        <f>I33*2</f>
        <v>12.434000000000001</v>
      </c>
      <c r="J37" s="757"/>
      <c r="K37" s="441"/>
    </row>
    <row r="38" spans="1:11" ht="26.25" customHeight="1" outlineLevel="1">
      <c r="A38" s="415"/>
      <c r="B38" s="440">
        <v>12</v>
      </c>
      <c r="C38" s="850" t="s">
        <v>333</v>
      </c>
      <c r="D38" s="756"/>
      <c r="E38" s="756"/>
      <c r="F38" s="756"/>
      <c r="G38" s="756"/>
      <c r="H38" s="757"/>
      <c r="I38" s="851">
        <f>I29*'1-ABA-DE-CARREGAMENTO'!D44</f>
        <v>0</v>
      </c>
      <c r="J38" s="757"/>
      <c r="K38" s="441"/>
    </row>
    <row r="39" spans="1:11" ht="26.25" customHeight="1" outlineLevel="1">
      <c r="A39" s="415"/>
      <c r="B39" s="440">
        <v>13</v>
      </c>
      <c r="C39" s="850" t="s">
        <v>334</v>
      </c>
      <c r="D39" s="756"/>
      <c r="E39" s="756"/>
      <c r="F39" s="756"/>
      <c r="G39" s="756"/>
      <c r="H39" s="757"/>
      <c r="I39" s="851">
        <f>ROUND(I32/6,2)*1.3</f>
        <v>1.079</v>
      </c>
      <c r="J39" s="757"/>
      <c r="K39" s="441"/>
    </row>
    <row r="40" spans="1:11" ht="26.25" customHeight="1">
      <c r="A40" s="415"/>
      <c r="B40" s="440">
        <v>14</v>
      </c>
      <c r="C40" s="829" t="s">
        <v>335</v>
      </c>
      <c r="D40" s="756"/>
      <c r="E40" s="756"/>
      <c r="F40" s="756"/>
      <c r="G40" s="756"/>
      <c r="H40" s="757"/>
      <c r="I40" s="852">
        <f>'1-ABA-DE-CARREGAMENTO'!C93</f>
        <v>1</v>
      </c>
      <c r="J40" s="757"/>
      <c r="K40" s="442"/>
    </row>
    <row r="41" spans="1:11" ht="26.25" customHeight="1">
      <c r="A41" s="415"/>
      <c r="B41" s="440">
        <v>15</v>
      </c>
      <c r="C41" s="850" t="s">
        <v>336</v>
      </c>
      <c r="D41" s="756"/>
      <c r="E41" s="756"/>
      <c r="F41" s="756"/>
      <c r="G41" s="756"/>
      <c r="H41" s="757"/>
      <c r="I41" s="853">
        <f>'1-ABA-DE-CARREGAMENTO'!C42</f>
        <v>1212</v>
      </c>
      <c r="J41" s="757"/>
      <c r="K41" s="443"/>
    </row>
    <row r="42" spans="1:11">
      <c r="A42" s="415"/>
      <c r="B42" s="836"/>
      <c r="C42" s="756"/>
      <c r="D42" s="756"/>
      <c r="E42" s="756"/>
      <c r="F42" s="756"/>
      <c r="G42" s="756"/>
      <c r="H42" s="756"/>
      <c r="I42" s="756"/>
      <c r="J42" s="757"/>
      <c r="K42" s="284"/>
    </row>
    <row r="43" spans="1:11" ht="35.25" customHeight="1">
      <c r="A43" s="415"/>
      <c r="B43" s="832" t="s">
        <v>337</v>
      </c>
      <c r="C43" s="756"/>
      <c r="D43" s="756"/>
      <c r="E43" s="756"/>
      <c r="F43" s="756"/>
      <c r="G43" s="756"/>
      <c r="H43" s="756"/>
      <c r="I43" s="756"/>
      <c r="J43" s="757"/>
      <c r="K43" s="444"/>
    </row>
    <row r="44" spans="1:11">
      <c r="A44" s="415"/>
      <c r="B44" s="811"/>
      <c r="C44" s="756"/>
      <c r="D44" s="756"/>
      <c r="E44" s="756"/>
      <c r="F44" s="756"/>
      <c r="G44" s="756"/>
      <c r="H44" s="756"/>
      <c r="I44" s="756"/>
      <c r="J44" s="757"/>
      <c r="K44" s="445"/>
    </row>
    <row r="45" spans="1:11" ht="15.75">
      <c r="A45" s="415"/>
      <c r="B45" s="849" t="s">
        <v>338</v>
      </c>
      <c r="C45" s="756"/>
      <c r="D45" s="756"/>
      <c r="E45" s="756"/>
      <c r="F45" s="756"/>
      <c r="G45" s="756"/>
      <c r="H45" s="756"/>
      <c r="I45" s="756"/>
      <c r="J45" s="757"/>
      <c r="K45" s="446"/>
    </row>
    <row r="46" spans="1:11" ht="30">
      <c r="A46" s="447"/>
      <c r="B46" s="448">
        <v>1</v>
      </c>
      <c r="C46" s="835" t="s">
        <v>339</v>
      </c>
      <c r="D46" s="756"/>
      <c r="E46" s="756"/>
      <c r="F46" s="756"/>
      <c r="G46" s="756"/>
      <c r="H46" s="757"/>
      <c r="I46" s="449" t="s">
        <v>340</v>
      </c>
      <c r="J46" s="448" t="s">
        <v>341</v>
      </c>
      <c r="K46" s="424"/>
    </row>
    <row r="47" spans="1:11" ht="15.75">
      <c r="A47" s="415"/>
      <c r="B47" s="422" t="s">
        <v>264</v>
      </c>
      <c r="C47" s="791" t="s">
        <v>342</v>
      </c>
      <c r="D47" s="756"/>
      <c r="E47" s="756"/>
      <c r="F47" s="757"/>
      <c r="G47" s="450" t="s">
        <v>343</v>
      </c>
      <c r="H47" s="451">
        <f>'1-ABA-DE-CARREGAMENTO'!C52</f>
        <v>200</v>
      </c>
      <c r="I47" s="452"/>
      <c r="J47" s="453">
        <f>I29*I40</f>
        <v>1001</v>
      </c>
      <c r="K47" s="454"/>
    </row>
    <row r="48" spans="1:11" ht="15.75">
      <c r="A48" s="415"/>
      <c r="B48" s="422" t="s">
        <v>265</v>
      </c>
      <c r="C48" s="791" t="s">
        <v>344</v>
      </c>
      <c r="D48" s="756"/>
      <c r="E48" s="756"/>
      <c r="F48" s="847" t="str">
        <f>'1-ABA-DE-CARREGAMENTO'!C38</f>
        <v>SEM ADICIONAL DE FUNÇÃO</v>
      </c>
      <c r="G48" s="756"/>
      <c r="H48" s="757"/>
      <c r="I48" s="455">
        <f>'1-ABA-DE-CARREGAMENTO'!C39</f>
        <v>0</v>
      </c>
      <c r="J48" s="453">
        <f>J47*I48</f>
        <v>0</v>
      </c>
      <c r="K48" s="454"/>
    </row>
    <row r="49" spans="1:11" ht="44.25" customHeight="1">
      <c r="A49" s="415"/>
      <c r="B49" s="422" t="s">
        <v>266</v>
      </c>
      <c r="C49" s="791" t="s">
        <v>345</v>
      </c>
      <c r="D49" s="756"/>
      <c r="E49" s="756"/>
      <c r="F49" s="756"/>
      <c r="G49" s="756"/>
      <c r="H49" s="757"/>
      <c r="I49" s="455">
        <f>'1-ABA-DE-CARREGAMENTO'!C44</f>
        <v>0</v>
      </c>
      <c r="J49" s="453">
        <f>ROUND(J47*I49,2)</f>
        <v>0</v>
      </c>
      <c r="K49" s="454"/>
    </row>
    <row r="50" spans="1:11" ht="15.75">
      <c r="A50" s="415"/>
      <c r="B50" s="422" t="s">
        <v>267</v>
      </c>
      <c r="C50" s="791" t="s">
        <v>346</v>
      </c>
      <c r="D50" s="756"/>
      <c r="E50" s="756"/>
      <c r="F50" s="756"/>
      <c r="G50" s="847" t="str">
        <f>'1-ABA-DE-CARREGAMENTO'!C40</f>
        <v>INSALUB S/MINIMO</v>
      </c>
      <c r="H50" s="757"/>
      <c r="I50" s="456">
        <f>'1-ABA-DE-CARREGAMENTO'!C41</f>
        <v>0.2</v>
      </c>
      <c r="J50" s="453">
        <f>ROUND(I50*I41,2)</f>
        <v>242.4</v>
      </c>
      <c r="K50" s="454"/>
    </row>
    <row r="51" spans="1:11" ht="44.25" customHeight="1">
      <c r="A51" s="415"/>
      <c r="B51" s="422" t="s">
        <v>268</v>
      </c>
      <c r="C51" s="848" t="s">
        <v>347</v>
      </c>
      <c r="D51" s="756"/>
      <c r="E51" s="756"/>
      <c r="F51" s="457" t="s">
        <v>348</v>
      </c>
      <c r="G51" s="458">
        <v>0</v>
      </c>
      <c r="H51" s="457" t="s">
        <v>349</v>
      </c>
      <c r="I51" s="459">
        <f>I36</f>
        <v>7.4603999999999999</v>
      </c>
      <c r="J51" s="460">
        <f>G51*I51</f>
        <v>0</v>
      </c>
      <c r="K51" s="454"/>
    </row>
    <row r="52" spans="1:11" ht="44.25" customHeight="1" outlineLevel="1">
      <c r="A52" s="415"/>
      <c r="B52" s="422" t="s">
        <v>269</v>
      </c>
      <c r="C52" s="839" t="s">
        <v>350</v>
      </c>
      <c r="D52" s="756"/>
      <c r="E52" s="756"/>
      <c r="F52" s="756"/>
      <c r="G52" s="756"/>
      <c r="H52" s="756"/>
      <c r="I52" s="757"/>
      <c r="J52" s="453">
        <f>ROUND(I38*(((12*15)+15)-((44/6)*26))*I35,2)*0+ROUND(2*4.33*I35,2)*0</f>
        <v>0</v>
      </c>
      <c r="K52" s="454"/>
    </row>
    <row r="53" spans="1:11" ht="44.25" customHeight="1" outlineLevel="1">
      <c r="A53" s="415"/>
      <c r="B53" s="422" t="s">
        <v>270</v>
      </c>
      <c r="C53" s="839" t="s">
        <v>351</v>
      </c>
      <c r="D53" s="756"/>
      <c r="E53" s="756"/>
      <c r="F53" s="756"/>
      <c r="G53" s="756"/>
      <c r="H53" s="756"/>
      <c r="I53" s="757"/>
      <c r="J53" s="453">
        <f>ROUND(I39*I40*15,2)*0</f>
        <v>0</v>
      </c>
      <c r="K53" s="454"/>
    </row>
    <row r="54" spans="1:11" ht="44.25" customHeight="1">
      <c r="A54" s="415"/>
      <c r="B54" s="422" t="s">
        <v>271</v>
      </c>
      <c r="C54" s="839" t="s">
        <v>352</v>
      </c>
      <c r="D54" s="756"/>
      <c r="E54" s="756"/>
      <c r="F54" s="457" t="s">
        <v>353</v>
      </c>
      <c r="G54" s="458">
        <v>0</v>
      </c>
      <c r="H54" s="457" t="s">
        <v>354</v>
      </c>
      <c r="I54" s="459">
        <f>I35</f>
        <v>9.3255000000000017</v>
      </c>
      <c r="J54" s="453">
        <f t="shared" ref="J54:J55" si="0">G54*I54</f>
        <v>0</v>
      </c>
      <c r="K54" s="454"/>
    </row>
    <row r="55" spans="1:11" ht="44.25" customHeight="1">
      <c r="A55" s="415"/>
      <c r="B55" s="422" t="s">
        <v>272</v>
      </c>
      <c r="C55" s="839" t="s">
        <v>355</v>
      </c>
      <c r="D55" s="756"/>
      <c r="E55" s="756"/>
      <c r="F55" s="457" t="s">
        <v>356</v>
      </c>
      <c r="G55" s="458">
        <v>0</v>
      </c>
      <c r="H55" s="457" t="s">
        <v>357</v>
      </c>
      <c r="I55" s="459">
        <f>I37</f>
        <v>12.434000000000001</v>
      </c>
      <c r="J55" s="453">
        <f t="shared" si="0"/>
        <v>0</v>
      </c>
      <c r="K55" s="454"/>
    </row>
    <row r="56" spans="1:11" ht="44.25" customHeight="1">
      <c r="A56" s="415"/>
      <c r="B56" s="422" t="s">
        <v>273</v>
      </c>
      <c r="C56" s="791" t="s">
        <v>358</v>
      </c>
      <c r="D56" s="756"/>
      <c r="E56" s="756"/>
      <c r="F56" s="756"/>
      <c r="G56" s="756"/>
      <c r="H56" s="756"/>
      <c r="I56" s="757"/>
      <c r="J56" s="453">
        <f>ROUND(((J54+J55)/25)*5,2)</f>
        <v>0</v>
      </c>
      <c r="K56" s="454"/>
    </row>
    <row r="57" spans="1:11" ht="44.25" customHeight="1">
      <c r="A57" s="415"/>
      <c r="B57" s="422" t="s">
        <v>359</v>
      </c>
      <c r="C57" s="791" t="s">
        <v>360</v>
      </c>
      <c r="D57" s="756"/>
      <c r="E57" s="756"/>
      <c r="F57" s="756"/>
      <c r="G57" s="756"/>
      <c r="H57" s="756"/>
      <c r="I57" s="757"/>
      <c r="J57" s="461" t="s">
        <v>311</v>
      </c>
      <c r="K57" s="462"/>
    </row>
    <row r="58" spans="1:11" ht="32.25" customHeight="1">
      <c r="A58" s="415"/>
      <c r="B58" s="830" t="s">
        <v>361</v>
      </c>
      <c r="C58" s="756"/>
      <c r="D58" s="756"/>
      <c r="E58" s="756"/>
      <c r="F58" s="756"/>
      <c r="G58" s="756"/>
      <c r="H58" s="756"/>
      <c r="I58" s="757"/>
      <c r="J58" s="463">
        <f>SUM(J47:J57)</f>
        <v>1243.4000000000001</v>
      </c>
      <c r="K58" s="464"/>
    </row>
    <row r="59" spans="1:11">
      <c r="A59" s="415"/>
      <c r="B59" s="465"/>
      <c r="C59" s="819"/>
      <c r="D59" s="756"/>
      <c r="E59" s="756"/>
      <c r="F59" s="756"/>
      <c r="G59" s="756"/>
      <c r="H59" s="756"/>
      <c r="I59" s="757"/>
      <c r="J59" s="466"/>
      <c r="K59" s="464"/>
    </row>
    <row r="60" spans="1:11" ht="28.5" customHeight="1">
      <c r="A60" s="415"/>
      <c r="B60" s="422" t="s">
        <v>271</v>
      </c>
      <c r="C60" s="791" t="s">
        <v>362</v>
      </c>
      <c r="D60" s="756"/>
      <c r="E60" s="756"/>
      <c r="F60" s="756"/>
      <c r="G60" s="756"/>
      <c r="H60" s="756"/>
      <c r="I60" s="757"/>
      <c r="J60" s="453">
        <f>ROUND(I34*15*I40*0.5,2)*0</f>
        <v>0</v>
      </c>
      <c r="K60" s="454"/>
    </row>
    <row r="61" spans="1:11" ht="28.5" customHeight="1">
      <c r="A61" s="415"/>
      <c r="B61" s="830" t="s">
        <v>363</v>
      </c>
      <c r="C61" s="756"/>
      <c r="D61" s="756"/>
      <c r="E61" s="756"/>
      <c r="F61" s="756"/>
      <c r="G61" s="756"/>
      <c r="H61" s="756"/>
      <c r="I61" s="757"/>
      <c r="J61" s="463">
        <f>J60</f>
        <v>0</v>
      </c>
      <c r="K61" s="464"/>
    </row>
    <row r="62" spans="1:11">
      <c r="A62" s="415"/>
      <c r="B62" s="836"/>
      <c r="C62" s="756"/>
      <c r="D62" s="756"/>
      <c r="E62" s="756"/>
      <c r="F62" s="756"/>
      <c r="G62" s="756"/>
      <c r="H62" s="756"/>
      <c r="I62" s="756"/>
      <c r="J62" s="757"/>
      <c r="K62" s="284"/>
    </row>
    <row r="63" spans="1:11" ht="33.75" customHeight="1">
      <c r="A63" s="415"/>
      <c r="B63" s="845" t="s">
        <v>364</v>
      </c>
      <c r="C63" s="756"/>
      <c r="D63" s="756"/>
      <c r="E63" s="756"/>
      <c r="F63" s="756"/>
      <c r="G63" s="756"/>
      <c r="H63" s="756"/>
      <c r="I63" s="757"/>
      <c r="J63" s="467">
        <f>J58+J61</f>
        <v>1243.4000000000001</v>
      </c>
      <c r="K63" s="468"/>
    </row>
    <row r="64" spans="1:11">
      <c r="A64" s="415"/>
      <c r="B64" s="819"/>
      <c r="C64" s="756"/>
      <c r="D64" s="756"/>
      <c r="E64" s="756"/>
      <c r="F64" s="756"/>
      <c r="G64" s="756"/>
      <c r="H64" s="756"/>
      <c r="I64" s="756"/>
      <c r="J64" s="757"/>
      <c r="K64" s="327"/>
    </row>
    <row r="65" spans="1:11" ht="28.5" customHeight="1">
      <c r="A65" s="415"/>
      <c r="B65" s="846" t="s">
        <v>365</v>
      </c>
      <c r="C65" s="756"/>
      <c r="D65" s="756"/>
      <c r="E65" s="756"/>
      <c r="F65" s="756"/>
      <c r="G65" s="756"/>
      <c r="H65" s="756"/>
      <c r="I65" s="756"/>
      <c r="J65" s="757"/>
      <c r="K65" s="469"/>
    </row>
    <row r="66" spans="1:11">
      <c r="A66" s="415"/>
      <c r="B66" s="819"/>
      <c r="C66" s="756"/>
      <c r="D66" s="756"/>
      <c r="E66" s="756"/>
      <c r="F66" s="756"/>
      <c r="G66" s="756"/>
      <c r="H66" s="756"/>
      <c r="I66" s="756"/>
      <c r="J66" s="757"/>
      <c r="K66" s="327"/>
    </row>
    <row r="67" spans="1:11" ht="28.5" customHeight="1">
      <c r="A67" s="415"/>
      <c r="B67" s="837" t="s">
        <v>366</v>
      </c>
      <c r="C67" s="756"/>
      <c r="D67" s="756"/>
      <c r="E67" s="756"/>
      <c r="F67" s="756"/>
      <c r="G67" s="756"/>
      <c r="H67" s="756"/>
      <c r="I67" s="756"/>
      <c r="J67" s="757"/>
      <c r="K67" s="470"/>
    </row>
    <row r="68" spans="1:11" ht="28.5" customHeight="1">
      <c r="A68" s="415"/>
      <c r="B68" s="840" t="s">
        <v>367</v>
      </c>
      <c r="C68" s="756"/>
      <c r="D68" s="756"/>
      <c r="E68" s="756"/>
      <c r="F68" s="756"/>
      <c r="G68" s="756"/>
      <c r="H68" s="756"/>
      <c r="I68" s="756"/>
      <c r="J68" s="757"/>
      <c r="K68" s="471"/>
    </row>
    <row r="69" spans="1:11" ht="28.5" customHeight="1">
      <c r="A69" s="415"/>
      <c r="B69" s="472" t="s">
        <v>368</v>
      </c>
      <c r="C69" s="841" t="s">
        <v>369</v>
      </c>
      <c r="D69" s="756"/>
      <c r="E69" s="756"/>
      <c r="F69" s="756"/>
      <c r="G69" s="756"/>
      <c r="H69" s="756"/>
      <c r="I69" s="757"/>
      <c r="J69" s="472" t="s">
        <v>370</v>
      </c>
      <c r="K69" s="350"/>
    </row>
    <row r="70" spans="1:11" ht="28.5" customHeight="1">
      <c r="A70" s="415"/>
      <c r="B70" s="472" t="s">
        <v>264</v>
      </c>
      <c r="C70" s="839" t="s">
        <v>371</v>
      </c>
      <c r="D70" s="756"/>
      <c r="E70" s="756"/>
      <c r="F70" s="756"/>
      <c r="G70" s="756"/>
      <c r="H70" s="757"/>
      <c r="I70" s="473">
        <v>8.3299999999999999E-2</v>
      </c>
      <c r="J70" s="474">
        <f>ROUND(J58*I70,2)</f>
        <v>103.58</v>
      </c>
      <c r="K70" s="475"/>
    </row>
    <row r="71" spans="1:11" ht="28.5" customHeight="1">
      <c r="A71" s="415"/>
      <c r="B71" s="472" t="s">
        <v>265</v>
      </c>
      <c r="C71" s="842" t="s">
        <v>372</v>
      </c>
      <c r="D71" s="756"/>
      <c r="E71" s="756"/>
      <c r="F71" s="756"/>
      <c r="G71" s="756"/>
      <c r="H71" s="757"/>
      <c r="I71" s="476">
        <v>3.0249999999999999E-2</v>
      </c>
      <c r="J71" s="474">
        <f>ROUND(J58*I71,2)</f>
        <v>37.61</v>
      </c>
      <c r="K71" s="475"/>
    </row>
    <row r="72" spans="1:11" ht="28.5" customHeight="1">
      <c r="A72" s="415"/>
      <c r="B72" s="833" t="s">
        <v>373</v>
      </c>
      <c r="C72" s="756"/>
      <c r="D72" s="756"/>
      <c r="E72" s="756"/>
      <c r="F72" s="756"/>
      <c r="G72" s="756"/>
      <c r="H72" s="756"/>
      <c r="I72" s="757"/>
      <c r="J72" s="477">
        <f>SUM(J70+J71)</f>
        <v>141.19</v>
      </c>
      <c r="K72" s="478"/>
    </row>
    <row r="73" spans="1:11" ht="28.5" customHeight="1">
      <c r="A73" s="415"/>
      <c r="B73" s="843"/>
      <c r="C73" s="756"/>
      <c r="D73" s="756"/>
      <c r="E73" s="756"/>
      <c r="F73" s="756"/>
      <c r="G73" s="756"/>
      <c r="H73" s="756"/>
      <c r="I73" s="756"/>
      <c r="J73" s="757"/>
      <c r="K73" s="479"/>
    </row>
    <row r="74" spans="1:11" ht="58.5" customHeight="1">
      <c r="A74" s="415"/>
      <c r="B74" s="832" t="s">
        <v>374</v>
      </c>
      <c r="C74" s="756"/>
      <c r="D74" s="756"/>
      <c r="E74" s="756"/>
      <c r="F74" s="756"/>
      <c r="G74" s="756"/>
      <c r="H74" s="756"/>
      <c r="I74" s="756"/>
      <c r="J74" s="757"/>
      <c r="K74" s="444"/>
    </row>
    <row r="75" spans="1:11" ht="28.5" customHeight="1">
      <c r="A75" s="415"/>
      <c r="B75" s="844"/>
      <c r="C75" s="756"/>
      <c r="D75" s="756"/>
      <c r="E75" s="756"/>
      <c r="F75" s="756"/>
      <c r="G75" s="756"/>
      <c r="H75" s="756"/>
      <c r="I75" s="756"/>
      <c r="J75" s="757"/>
      <c r="K75" s="444"/>
    </row>
    <row r="76" spans="1:11" ht="28.5" customHeight="1">
      <c r="A76" s="415"/>
      <c r="B76" s="831" t="s">
        <v>375</v>
      </c>
      <c r="C76" s="756"/>
      <c r="D76" s="756"/>
      <c r="E76" s="756"/>
      <c r="F76" s="756"/>
      <c r="G76" s="756"/>
      <c r="H76" s="756"/>
      <c r="I76" s="756"/>
      <c r="J76" s="757"/>
      <c r="K76" s="471"/>
    </row>
    <row r="77" spans="1:11" ht="30">
      <c r="A77" s="415"/>
      <c r="B77" s="480" t="s">
        <v>376</v>
      </c>
      <c r="C77" s="838" t="s">
        <v>377</v>
      </c>
      <c r="D77" s="756"/>
      <c r="E77" s="756"/>
      <c r="F77" s="756"/>
      <c r="G77" s="756"/>
      <c r="H77" s="757"/>
      <c r="I77" s="481" t="s">
        <v>340</v>
      </c>
      <c r="J77" s="482" t="s">
        <v>378</v>
      </c>
      <c r="K77" s="350"/>
    </row>
    <row r="78" spans="1:11">
      <c r="A78" s="415"/>
      <c r="B78" s="433" t="s">
        <v>264</v>
      </c>
      <c r="C78" s="791" t="s">
        <v>379</v>
      </c>
      <c r="D78" s="756"/>
      <c r="E78" s="756"/>
      <c r="F78" s="756"/>
      <c r="G78" s="756"/>
      <c r="H78" s="757"/>
      <c r="I78" s="483">
        <v>0.2</v>
      </c>
      <c r="J78" s="484">
        <f>ROUND((J58+J72)*I78,2)</f>
        <v>276.92</v>
      </c>
      <c r="K78" s="478"/>
    </row>
    <row r="79" spans="1:11">
      <c r="A79" s="415"/>
      <c r="B79" s="433" t="s">
        <v>265</v>
      </c>
      <c r="C79" s="791" t="s">
        <v>380</v>
      </c>
      <c r="D79" s="756"/>
      <c r="E79" s="756"/>
      <c r="F79" s="756"/>
      <c r="G79" s="756"/>
      <c r="H79" s="757"/>
      <c r="I79" s="483">
        <v>2.5000000000000001E-2</v>
      </c>
      <c r="J79" s="484">
        <f>ROUND((J58+J72)*I79,2)</f>
        <v>34.61</v>
      </c>
      <c r="K79" s="478"/>
    </row>
    <row r="80" spans="1:11">
      <c r="A80" s="415"/>
      <c r="B80" s="433" t="s">
        <v>266</v>
      </c>
      <c r="C80" s="791" t="s">
        <v>381</v>
      </c>
      <c r="D80" s="757"/>
      <c r="E80" s="485" t="s">
        <v>382</v>
      </c>
      <c r="F80" s="486">
        <f>'1-ABA-DE-CARREGAMENTO'!C57</f>
        <v>0.03</v>
      </c>
      <c r="G80" s="485" t="s">
        <v>383</v>
      </c>
      <c r="H80" s="487">
        <f>'1-ABA-DE-CARREGAMENTO'!C58</f>
        <v>1</v>
      </c>
      <c r="I80" s="488">
        <f>ROUND((F80*H80),6)</f>
        <v>0.03</v>
      </c>
      <c r="J80" s="484">
        <f>ROUND((J58+J72)*I80,2)</f>
        <v>41.54</v>
      </c>
      <c r="K80" s="478"/>
    </row>
    <row r="81" spans="1:11">
      <c r="A81" s="415"/>
      <c r="B81" s="433" t="s">
        <v>267</v>
      </c>
      <c r="C81" s="791" t="s">
        <v>384</v>
      </c>
      <c r="D81" s="756"/>
      <c r="E81" s="756"/>
      <c r="F81" s="756"/>
      <c r="G81" s="756"/>
      <c r="H81" s="757"/>
      <c r="I81" s="483">
        <v>1.4999999999999999E-2</v>
      </c>
      <c r="J81" s="484">
        <f>ROUND((J58+J72)*I81,2)</f>
        <v>20.77</v>
      </c>
      <c r="K81" s="478"/>
    </row>
    <row r="82" spans="1:11">
      <c r="A82" s="415"/>
      <c r="B82" s="433" t="s">
        <v>268</v>
      </c>
      <c r="C82" s="791" t="s">
        <v>385</v>
      </c>
      <c r="D82" s="756"/>
      <c r="E82" s="756"/>
      <c r="F82" s="756"/>
      <c r="G82" s="756"/>
      <c r="H82" s="757"/>
      <c r="I82" s="483">
        <v>0.01</v>
      </c>
      <c r="J82" s="484">
        <f>ROUND((J58+J72)*I82,2)</f>
        <v>13.85</v>
      </c>
      <c r="K82" s="478"/>
    </row>
    <row r="83" spans="1:11">
      <c r="A83" s="415"/>
      <c r="B83" s="433" t="s">
        <v>269</v>
      </c>
      <c r="C83" s="791" t="s">
        <v>386</v>
      </c>
      <c r="D83" s="756"/>
      <c r="E83" s="756"/>
      <c r="F83" s="756"/>
      <c r="G83" s="756"/>
      <c r="H83" s="757"/>
      <c r="I83" s="483">
        <v>6.0000000000000001E-3</v>
      </c>
      <c r="J83" s="484">
        <f>ROUND((J58+J72)*I83,2)</f>
        <v>8.31</v>
      </c>
      <c r="K83" s="478"/>
    </row>
    <row r="84" spans="1:11">
      <c r="A84" s="415"/>
      <c r="B84" s="433" t="s">
        <v>270</v>
      </c>
      <c r="C84" s="791" t="s">
        <v>387</v>
      </c>
      <c r="D84" s="756"/>
      <c r="E84" s="756"/>
      <c r="F84" s="756"/>
      <c r="G84" s="756"/>
      <c r="H84" s="757"/>
      <c r="I84" s="483">
        <v>2E-3</v>
      </c>
      <c r="J84" s="484">
        <f>ROUND((J58+J72)*I84,2)</f>
        <v>2.77</v>
      </c>
      <c r="K84" s="478"/>
    </row>
    <row r="85" spans="1:11">
      <c r="A85" s="415"/>
      <c r="B85" s="433" t="s">
        <v>271</v>
      </c>
      <c r="C85" s="791" t="s">
        <v>388</v>
      </c>
      <c r="D85" s="756"/>
      <c r="E85" s="756"/>
      <c r="F85" s="756"/>
      <c r="G85" s="756"/>
      <c r="H85" s="757"/>
      <c r="I85" s="483">
        <v>0.08</v>
      </c>
      <c r="J85" s="484">
        <f>ROUND((J58+J72)*I85,2)</f>
        <v>110.77</v>
      </c>
      <c r="K85" s="478"/>
    </row>
    <row r="86" spans="1:11">
      <c r="A86" s="415"/>
      <c r="B86" s="818" t="s">
        <v>373</v>
      </c>
      <c r="C86" s="756"/>
      <c r="D86" s="756"/>
      <c r="E86" s="756"/>
      <c r="F86" s="756"/>
      <c r="G86" s="756"/>
      <c r="H86" s="757"/>
      <c r="I86" s="489">
        <f t="shared" ref="I86:J86" si="1">SUM(I78:I85)</f>
        <v>0.36800000000000005</v>
      </c>
      <c r="J86" s="477">
        <f t="shared" si="1"/>
        <v>509.54</v>
      </c>
      <c r="K86" s="478"/>
    </row>
    <row r="87" spans="1:11">
      <c r="A87" s="415"/>
      <c r="B87" s="490"/>
      <c r="C87" s="491"/>
      <c r="D87" s="491"/>
      <c r="E87" s="491"/>
      <c r="F87" s="491"/>
      <c r="G87" s="491"/>
      <c r="H87" s="491"/>
      <c r="I87" s="492"/>
      <c r="J87" s="493"/>
      <c r="K87" s="478"/>
    </row>
    <row r="88" spans="1:11" ht="41.25" customHeight="1">
      <c r="A88" s="415"/>
      <c r="B88" s="832" t="s">
        <v>389</v>
      </c>
      <c r="C88" s="756"/>
      <c r="D88" s="756"/>
      <c r="E88" s="756"/>
      <c r="F88" s="756"/>
      <c r="G88" s="756"/>
      <c r="H88" s="756"/>
      <c r="I88" s="756"/>
      <c r="J88" s="757"/>
      <c r="K88" s="444"/>
    </row>
    <row r="89" spans="1:11">
      <c r="A89" s="415"/>
      <c r="B89" s="836"/>
      <c r="C89" s="756"/>
      <c r="D89" s="756"/>
      <c r="E89" s="756"/>
      <c r="F89" s="756"/>
      <c r="G89" s="756"/>
      <c r="H89" s="756"/>
      <c r="I89" s="756"/>
      <c r="J89" s="757"/>
      <c r="K89" s="284"/>
    </row>
    <row r="90" spans="1:11">
      <c r="A90" s="415"/>
      <c r="B90" s="831" t="s">
        <v>390</v>
      </c>
      <c r="C90" s="756"/>
      <c r="D90" s="756"/>
      <c r="E90" s="756"/>
      <c r="F90" s="756"/>
      <c r="G90" s="756"/>
      <c r="H90" s="756"/>
      <c r="I90" s="756"/>
      <c r="J90" s="757"/>
      <c r="K90" s="471"/>
    </row>
    <row r="91" spans="1:11">
      <c r="A91" s="415"/>
      <c r="B91" s="494" t="s">
        <v>391</v>
      </c>
      <c r="C91" s="835" t="s">
        <v>392</v>
      </c>
      <c r="D91" s="756"/>
      <c r="E91" s="756"/>
      <c r="F91" s="756"/>
      <c r="G91" s="756"/>
      <c r="H91" s="756"/>
      <c r="I91" s="757"/>
      <c r="J91" s="494" t="s">
        <v>370</v>
      </c>
      <c r="K91" s="424"/>
    </row>
    <row r="92" spans="1:11">
      <c r="A92" s="415"/>
      <c r="B92" s="422" t="s">
        <v>264</v>
      </c>
      <c r="C92" s="791" t="s">
        <v>393</v>
      </c>
      <c r="D92" s="756"/>
      <c r="E92" s="756"/>
      <c r="F92" s="756"/>
      <c r="G92" s="756"/>
      <c r="H92" s="757"/>
      <c r="I92" s="457">
        <f>J47</f>
        <v>1001</v>
      </c>
      <c r="J92" s="495">
        <f>IF(ROUND((I93*I95*I94)-(J47*I96),2)&lt;0,0,ROUND((I93*I95*I94)-(J47*I96),2))</f>
        <v>126.94</v>
      </c>
      <c r="K92" s="478"/>
    </row>
    <row r="93" spans="1:11" ht="42.75" customHeight="1">
      <c r="A93" s="415"/>
      <c r="B93" s="422" t="s">
        <v>265</v>
      </c>
      <c r="C93" s="791" t="s">
        <v>394</v>
      </c>
      <c r="D93" s="756"/>
      <c r="E93" s="756"/>
      <c r="F93" s="756"/>
      <c r="G93" s="756"/>
      <c r="H93" s="756"/>
      <c r="I93" s="496">
        <f>'1-ABA-DE-CARREGAMENTO'!C72</f>
        <v>4.25</v>
      </c>
      <c r="J93" s="497" t="s">
        <v>311</v>
      </c>
      <c r="K93" s="462"/>
    </row>
    <row r="94" spans="1:11">
      <c r="A94" s="415"/>
      <c r="B94" s="422" t="s">
        <v>266</v>
      </c>
      <c r="C94" s="791" t="s">
        <v>395</v>
      </c>
      <c r="D94" s="756"/>
      <c r="E94" s="756"/>
      <c r="F94" s="756"/>
      <c r="G94" s="756"/>
      <c r="H94" s="757"/>
      <c r="I94" s="498">
        <f>'1-ABA-DE-CARREGAMENTO'!C73</f>
        <v>2</v>
      </c>
      <c r="J94" s="497" t="s">
        <v>311</v>
      </c>
      <c r="K94" s="462"/>
    </row>
    <row r="95" spans="1:11">
      <c r="A95" s="415"/>
      <c r="B95" s="422" t="s">
        <v>267</v>
      </c>
      <c r="C95" s="850" t="s">
        <v>396</v>
      </c>
      <c r="D95" s="756"/>
      <c r="E95" s="756"/>
      <c r="F95" s="756"/>
      <c r="G95" s="756"/>
      <c r="H95" s="757"/>
      <c r="I95" s="498">
        <f>'1-ABA-DE-CARREGAMENTO'!C74</f>
        <v>22</v>
      </c>
      <c r="J95" s="497" t="s">
        <v>311</v>
      </c>
      <c r="K95" s="462"/>
    </row>
    <row r="96" spans="1:11" ht="42.75" customHeight="1">
      <c r="A96" s="415"/>
      <c r="B96" s="422" t="s">
        <v>268</v>
      </c>
      <c r="C96" s="850" t="s">
        <v>397</v>
      </c>
      <c r="D96" s="756"/>
      <c r="E96" s="756"/>
      <c r="F96" s="756"/>
      <c r="G96" s="756"/>
      <c r="H96" s="757"/>
      <c r="I96" s="499">
        <f>'1-ABA-DE-CARREGAMENTO'!C75</f>
        <v>0.06</v>
      </c>
      <c r="J96" s="500" t="s">
        <v>311</v>
      </c>
      <c r="K96" s="462"/>
    </row>
    <row r="97" spans="1:11">
      <c r="A97" s="415"/>
      <c r="B97" s="422" t="s">
        <v>269</v>
      </c>
      <c r="C97" s="791" t="s">
        <v>398</v>
      </c>
      <c r="D97" s="756"/>
      <c r="E97" s="756"/>
      <c r="F97" s="756"/>
      <c r="G97" s="756"/>
      <c r="H97" s="756"/>
      <c r="I97" s="756"/>
      <c r="J97" s="495">
        <f>ROUND(I98*I99,2)-ROUND((I98*I99)*I100,2)</f>
        <v>0</v>
      </c>
      <c r="K97" s="478"/>
    </row>
    <row r="98" spans="1:11">
      <c r="A98" s="415"/>
      <c r="B98" s="422" t="s">
        <v>270</v>
      </c>
      <c r="C98" s="791" t="s">
        <v>399</v>
      </c>
      <c r="D98" s="756"/>
      <c r="E98" s="756"/>
      <c r="F98" s="756"/>
      <c r="G98" s="756"/>
      <c r="H98" s="756"/>
      <c r="I98" s="501">
        <f>IF('1-ABA-DE-CARREGAMENTO'!C60&gt;0,'1-ABA-DE-CARREGAMENTO'!C60,'1-ABA-DE-CARREGAMENTO'!C63)</f>
        <v>0</v>
      </c>
      <c r="J98" s="502"/>
      <c r="K98" s="462"/>
    </row>
    <row r="99" spans="1:11">
      <c r="A99" s="415"/>
      <c r="B99" s="422" t="s">
        <v>271</v>
      </c>
      <c r="C99" s="791" t="s">
        <v>400</v>
      </c>
      <c r="D99" s="756"/>
      <c r="E99" s="756"/>
      <c r="F99" s="756"/>
      <c r="G99" s="756"/>
      <c r="H99" s="756"/>
      <c r="I99" s="503">
        <f>'1-ABA-DE-CARREGAMENTO'!C62</f>
        <v>22</v>
      </c>
      <c r="J99" s="502"/>
      <c r="K99" s="462"/>
    </row>
    <row r="100" spans="1:11" ht="42.75" customHeight="1">
      <c r="A100" s="415"/>
      <c r="B100" s="422" t="s">
        <v>272</v>
      </c>
      <c r="C100" s="885" t="s">
        <v>401</v>
      </c>
      <c r="D100" s="756"/>
      <c r="E100" s="756"/>
      <c r="F100" s="756"/>
      <c r="G100" s="756"/>
      <c r="H100" s="757"/>
      <c r="I100" s="499">
        <f>'1-ABA-DE-CARREGAMENTO'!C61</f>
        <v>0</v>
      </c>
      <c r="J100" s="504"/>
      <c r="K100" s="462"/>
    </row>
    <row r="101" spans="1:11">
      <c r="A101" s="415"/>
      <c r="B101" s="422" t="s">
        <v>273</v>
      </c>
      <c r="C101" s="791" t="s">
        <v>402</v>
      </c>
      <c r="D101" s="756"/>
      <c r="E101" s="756"/>
      <c r="F101" s="756"/>
      <c r="G101" s="756"/>
      <c r="H101" s="756"/>
      <c r="I101" s="756"/>
      <c r="J101" s="505">
        <v>0</v>
      </c>
      <c r="K101" s="478"/>
    </row>
    <row r="102" spans="1:11" ht="42.75" customHeight="1">
      <c r="A102" s="415"/>
      <c r="B102" s="422" t="s">
        <v>359</v>
      </c>
      <c r="C102" s="791" t="s">
        <v>403</v>
      </c>
      <c r="D102" s="756"/>
      <c r="E102" s="756"/>
      <c r="F102" s="756"/>
      <c r="G102" s="756"/>
      <c r="H102" s="756"/>
      <c r="I102" s="756"/>
      <c r="J102" s="484">
        <f>'1-ABA-DE-CARREGAMENTO'!C77</f>
        <v>0</v>
      </c>
      <c r="K102" s="478"/>
    </row>
    <row r="103" spans="1:11" ht="42.75" customHeight="1">
      <c r="A103" s="415"/>
      <c r="B103" s="422" t="s">
        <v>404</v>
      </c>
      <c r="C103" s="791" t="s">
        <v>405</v>
      </c>
      <c r="D103" s="756"/>
      <c r="E103" s="756"/>
      <c r="F103" s="756"/>
      <c r="G103" s="756"/>
      <c r="H103" s="756"/>
      <c r="I103" s="757"/>
      <c r="J103" s="484">
        <f>'1-ABA-DE-CARREGAMENTO'!C78</f>
        <v>0</v>
      </c>
      <c r="K103" s="478"/>
    </row>
    <row r="104" spans="1:11">
      <c r="A104" s="415"/>
      <c r="B104" s="422" t="s">
        <v>406</v>
      </c>
      <c r="C104" s="791" t="s">
        <v>407</v>
      </c>
      <c r="D104" s="756"/>
      <c r="E104" s="756"/>
      <c r="F104" s="756"/>
      <c r="G104" s="756"/>
      <c r="H104" s="756"/>
      <c r="I104" s="757"/>
      <c r="J104" s="484">
        <f>'1-ABA-DE-CARREGAMENTO'!C76</f>
        <v>0</v>
      </c>
      <c r="K104" s="478"/>
    </row>
    <row r="105" spans="1:11">
      <c r="A105" s="415"/>
      <c r="B105" s="422" t="s">
        <v>152</v>
      </c>
      <c r="C105" s="791" t="s">
        <v>408</v>
      </c>
      <c r="D105" s="756"/>
      <c r="E105" s="756"/>
      <c r="F105" s="756"/>
      <c r="G105" s="756"/>
      <c r="H105" s="756"/>
      <c r="I105" s="756"/>
      <c r="J105" s="484">
        <v>0</v>
      </c>
      <c r="K105" s="478"/>
    </row>
    <row r="106" spans="1:11">
      <c r="A106" s="415"/>
      <c r="B106" s="506"/>
      <c r="C106" s="818" t="s">
        <v>373</v>
      </c>
      <c r="D106" s="756"/>
      <c r="E106" s="756"/>
      <c r="F106" s="756"/>
      <c r="G106" s="756"/>
      <c r="H106" s="756"/>
      <c r="I106" s="756"/>
      <c r="J106" s="477">
        <f>SUM(J92:J105)</f>
        <v>126.94</v>
      </c>
      <c r="K106" s="478"/>
    </row>
    <row r="107" spans="1:11">
      <c r="A107" s="415"/>
      <c r="B107" s="836"/>
      <c r="C107" s="756"/>
      <c r="D107" s="756"/>
      <c r="E107" s="756"/>
      <c r="F107" s="756"/>
      <c r="G107" s="756"/>
      <c r="H107" s="756"/>
      <c r="I107" s="756"/>
      <c r="J107" s="757"/>
      <c r="K107" s="284"/>
    </row>
    <row r="108" spans="1:11" ht="42.75" customHeight="1">
      <c r="A108" s="415"/>
      <c r="B108" s="832" t="s">
        <v>409</v>
      </c>
      <c r="C108" s="756"/>
      <c r="D108" s="756"/>
      <c r="E108" s="756"/>
      <c r="F108" s="756"/>
      <c r="G108" s="756"/>
      <c r="H108" s="756"/>
      <c r="I108" s="756"/>
      <c r="J108" s="757"/>
      <c r="K108" s="444"/>
    </row>
    <row r="109" spans="1:11">
      <c r="A109" s="415"/>
      <c r="B109" s="836"/>
      <c r="C109" s="756"/>
      <c r="D109" s="756"/>
      <c r="E109" s="756"/>
      <c r="F109" s="756"/>
      <c r="G109" s="756"/>
      <c r="H109" s="756"/>
      <c r="I109" s="756"/>
      <c r="J109" s="757"/>
      <c r="K109" s="284"/>
    </row>
    <row r="110" spans="1:11" ht="15.75">
      <c r="A110" s="415"/>
      <c r="B110" s="837" t="s">
        <v>410</v>
      </c>
      <c r="C110" s="756"/>
      <c r="D110" s="756"/>
      <c r="E110" s="756"/>
      <c r="F110" s="756"/>
      <c r="G110" s="756"/>
      <c r="H110" s="756"/>
      <c r="I110" s="756"/>
      <c r="J110" s="757"/>
      <c r="K110" s="470"/>
    </row>
    <row r="111" spans="1:11">
      <c r="A111" s="415"/>
      <c r="B111" s="482">
        <v>2</v>
      </c>
      <c r="C111" s="838" t="s">
        <v>411</v>
      </c>
      <c r="D111" s="756"/>
      <c r="E111" s="756"/>
      <c r="F111" s="756"/>
      <c r="G111" s="756"/>
      <c r="H111" s="756"/>
      <c r="I111" s="757"/>
      <c r="J111" s="482" t="s">
        <v>370</v>
      </c>
      <c r="K111" s="350"/>
    </row>
    <row r="112" spans="1:11">
      <c r="A112" s="415"/>
      <c r="B112" s="431" t="s">
        <v>368</v>
      </c>
      <c r="C112" s="839" t="s">
        <v>412</v>
      </c>
      <c r="D112" s="756"/>
      <c r="E112" s="756"/>
      <c r="F112" s="756"/>
      <c r="G112" s="756"/>
      <c r="H112" s="756"/>
      <c r="I112" s="757"/>
      <c r="J112" s="507">
        <f>J72</f>
        <v>141.19</v>
      </c>
      <c r="K112" s="508"/>
    </row>
    <row r="113" spans="1:11">
      <c r="A113" s="415"/>
      <c r="B113" s="431" t="s">
        <v>376</v>
      </c>
      <c r="C113" s="839" t="s">
        <v>377</v>
      </c>
      <c r="D113" s="756"/>
      <c r="E113" s="756"/>
      <c r="F113" s="756"/>
      <c r="G113" s="756"/>
      <c r="H113" s="756"/>
      <c r="I113" s="757"/>
      <c r="J113" s="507">
        <f>J86</f>
        <v>509.54</v>
      </c>
      <c r="K113" s="508"/>
    </row>
    <row r="114" spans="1:11">
      <c r="A114" s="415"/>
      <c r="B114" s="431" t="s">
        <v>391</v>
      </c>
      <c r="C114" s="839" t="s">
        <v>392</v>
      </c>
      <c r="D114" s="756"/>
      <c r="E114" s="756"/>
      <c r="F114" s="756"/>
      <c r="G114" s="756"/>
      <c r="H114" s="756"/>
      <c r="I114" s="757"/>
      <c r="J114" s="507">
        <f>J106</f>
        <v>126.94</v>
      </c>
      <c r="K114" s="508"/>
    </row>
    <row r="115" spans="1:11">
      <c r="A115" s="415"/>
      <c r="B115" s="833" t="s">
        <v>373</v>
      </c>
      <c r="C115" s="756"/>
      <c r="D115" s="756"/>
      <c r="E115" s="756"/>
      <c r="F115" s="756"/>
      <c r="G115" s="756"/>
      <c r="H115" s="756"/>
      <c r="I115" s="757"/>
      <c r="J115" s="509">
        <f>SUM(J112+J113+J114)</f>
        <v>777.67000000000007</v>
      </c>
      <c r="K115" s="508"/>
    </row>
    <row r="116" spans="1:11">
      <c r="A116" s="415"/>
      <c r="B116" s="834"/>
      <c r="C116" s="756"/>
      <c r="D116" s="756"/>
      <c r="E116" s="756"/>
      <c r="F116" s="756"/>
      <c r="G116" s="756"/>
      <c r="H116" s="756"/>
      <c r="I116" s="756"/>
      <c r="J116" s="757"/>
      <c r="K116" s="510"/>
    </row>
    <row r="117" spans="1:11" ht="15.75">
      <c r="A117" s="415"/>
      <c r="B117" s="829" t="s">
        <v>413</v>
      </c>
      <c r="C117" s="756"/>
      <c r="D117" s="756"/>
      <c r="E117" s="756"/>
      <c r="F117" s="756"/>
      <c r="G117" s="756"/>
      <c r="H117" s="756"/>
      <c r="I117" s="756"/>
      <c r="J117" s="757"/>
      <c r="K117" s="511"/>
    </row>
    <row r="118" spans="1:11">
      <c r="A118" s="415"/>
      <c r="B118" s="494">
        <v>3</v>
      </c>
      <c r="C118" s="835" t="s">
        <v>414</v>
      </c>
      <c r="D118" s="756"/>
      <c r="E118" s="756"/>
      <c r="F118" s="756"/>
      <c r="G118" s="756"/>
      <c r="H118" s="756"/>
      <c r="I118" s="757"/>
      <c r="J118" s="494" t="s">
        <v>370</v>
      </c>
      <c r="K118" s="424"/>
    </row>
    <row r="119" spans="1:11" ht="59.25" customHeight="1">
      <c r="A119" s="415"/>
      <c r="B119" s="422" t="s">
        <v>264</v>
      </c>
      <c r="C119" s="791" t="s">
        <v>415</v>
      </c>
      <c r="D119" s="756"/>
      <c r="E119" s="756"/>
      <c r="F119" s="756"/>
      <c r="G119" s="756"/>
      <c r="H119" s="756"/>
      <c r="I119" s="757"/>
      <c r="J119" s="484">
        <f>ROUND((($J$58/12)+($J$70/12)+(J58/12/12)+($J$71/12))*(30/30)*0.05,2)</f>
        <v>6.2</v>
      </c>
      <c r="K119" s="478"/>
    </row>
    <row r="120" spans="1:11">
      <c r="A120" s="415"/>
      <c r="B120" s="422" t="s">
        <v>265</v>
      </c>
      <c r="C120" s="791" t="s">
        <v>416</v>
      </c>
      <c r="D120" s="756"/>
      <c r="E120" s="756"/>
      <c r="F120" s="756"/>
      <c r="G120" s="756"/>
      <c r="H120" s="756"/>
      <c r="I120" s="757"/>
      <c r="J120" s="484">
        <f>ROUND($I$85*J119,2)</f>
        <v>0.5</v>
      </c>
      <c r="K120" s="478"/>
    </row>
    <row r="121" spans="1:11" ht="45.75" customHeight="1">
      <c r="A121" s="415"/>
      <c r="B121" s="422" t="s">
        <v>266</v>
      </c>
      <c r="C121" s="791" t="s">
        <v>417</v>
      </c>
      <c r="D121" s="756"/>
      <c r="E121" s="756"/>
      <c r="F121" s="756"/>
      <c r="G121" s="756"/>
      <c r="H121" s="756"/>
      <c r="I121" s="757"/>
      <c r="J121" s="484">
        <f>ROUND(((7/30)/$I$11)*$J$58*1,2)</f>
        <v>14.51</v>
      </c>
      <c r="K121" s="478"/>
    </row>
    <row r="122" spans="1:11" ht="28.5" customHeight="1">
      <c r="A122" s="415"/>
      <c r="B122" s="422" t="s">
        <v>267</v>
      </c>
      <c r="C122" s="791" t="s">
        <v>418</v>
      </c>
      <c r="D122" s="756"/>
      <c r="E122" s="756"/>
      <c r="F122" s="756"/>
      <c r="G122" s="756"/>
      <c r="H122" s="756"/>
      <c r="I122" s="757"/>
      <c r="J122" s="484">
        <f>ROUND($I$86*J121,2)</f>
        <v>5.34</v>
      </c>
      <c r="K122" s="478"/>
    </row>
    <row r="123" spans="1:11" ht="59.25" customHeight="1">
      <c r="A123" s="415"/>
      <c r="B123" s="422" t="s">
        <v>268</v>
      </c>
      <c r="C123" s="791" t="s">
        <v>419</v>
      </c>
      <c r="D123" s="756"/>
      <c r="E123" s="756"/>
      <c r="F123" s="756"/>
      <c r="G123" s="756"/>
      <c r="H123" s="757"/>
      <c r="I123" s="512">
        <v>0.04</v>
      </c>
      <c r="J123" s="484">
        <f>ROUND(J58*I123,2)</f>
        <v>49.74</v>
      </c>
      <c r="K123" s="478"/>
    </row>
    <row r="124" spans="1:11">
      <c r="A124" s="415"/>
      <c r="B124" s="818" t="s">
        <v>420</v>
      </c>
      <c r="C124" s="756"/>
      <c r="D124" s="756"/>
      <c r="E124" s="756"/>
      <c r="F124" s="756"/>
      <c r="G124" s="756"/>
      <c r="H124" s="756"/>
      <c r="I124" s="757"/>
      <c r="J124" s="477">
        <f>SUM(J119:J123)</f>
        <v>76.290000000000006</v>
      </c>
      <c r="K124" s="478"/>
    </row>
    <row r="125" spans="1:11">
      <c r="A125" s="415"/>
      <c r="B125" s="819"/>
      <c r="C125" s="756"/>
      <c r="D125" s="756"/>
      <c r="E125" s="756"/>
      <c r="F125" s="756"/>
      <c r="G125" s="756"/>
      <c r="H125" s="756"/>
      <c r="I125" s="756"/>
      <c r="J125" s="757"/>
      <c r="K125" s="327"/>
    </row>
    <row r="126" spans="1:11" ht="33" customHeight="1">
      <c r="A126" s="415"/>
      <c r="B126" s="829" t="s">
        <v>421</v>
      </c>
      <c r="C126" s="756"/>
      <c r="D126" s="756"/>
      <c r="E126" s="756"/>
      <c r="F126" s="756"/>
      <c r="G126" s="756"/>
      <c r="H126" s="756"/>
      <c r="I126" s="756"/>
      <c r="J126" s="757"/>
      <c r="K126" s="511"/>
    </row>
    <row r="127" spans="1:11" ht="33" customHeight="1">
      <c r="A127" s="415"/>
      <c r="B127" s="832" t="s">
        <v>422</v>
      </c>
      <c r="C127" s="756"/>
      <c r="D127" s="756"/>
      <c r="E127" s="756"/>
      <c r="F127" s="756"/>
      <c r="G127" s="756"/>
      <c r="H127" s="756"/>
      <c r="I127" s="756"/>
      <c r="J127" s="757"/>
      <c r="K127" s="444"/>
    </row>
    <row r="128" spans="1:11" ht="45.75" customHeight="1">
      <c r="A128" s="415"/>
      <c r="B128" s="831" t="s">
        <v>423</v>
      </c>
      <c r="C128" s="756"/>
      <c r="D128" s="756"/>
      <c r="E128" s="756"/>
      <c r="F128" s="756"/>
      <c r="G128" s="756"/>
      <c r="H128" s="756"/>
      <c r="I128" s="756"/>
      <c r="J128" s="757"/>
      <c r="K128" s="471"/>
    </row>
    <row r="129" spans="1:11" ht="33" customHeight="1">
      <c r="A129" s="415"/>
      <c r="B129" s="513" t="s">
        <v>424</v>
      </c>
      <c r="C129" s="514">
        <f>J58</f>
        <v>1243.4000000000001</v>
      </c>
      <c r="D129" s="515" t="s">
        <v>425</v>
      </c>
      <c r="E129" s="513" t="s">
        <v>426</v>
      </c>
      <c r="F129" s="514">
        <f>J115-J92-J97</f>
        <v>650.73</v>
      </c>
      <c r="G129" s="515" t="s">
        <v>425</v>
      </c>
      <c r="H129" s="513" t="s">
        <v>427</v>
      </c>
      <c r="I129" s="514">
        <f>J124</f>
        <v>76.290000000000006</v>
      </c>
      <c r="J129" s="516">
        <f>C129+F129+I129</f>
        <v>1970.42</v>
      </c>
      <c r="K129" s="517"/>
    </row>
    <row r="130" spans="1:11">
      <c r="A130" s="415"/>
      <c r="B130" s="882"/>
      <c r="C130" s="756"/>
      <c r="D130" s="756"/>
      <c r="E130" s="756"/>
      <c r="F130" s="756"/>
      <c r="G130" s="756"/>
      <c r="H130" s="756"/>
      <c r="I130" s="756"/>
      <c r="J130" s="757"/>
      <c r="K130" s="518"/>
    </row>
    <row r="131" spans="1:11">
      <c r="A131" s="415"/>
      <c r="B131" s="881" t="s">
        <v>428</v>
      </c>
      <c r="C131" s="756"/>
      <c r="D131" s="756"/>
      <c r="E131" s="756"/>
      <c r="F131" s="756"/>
      <c r="G131" s="756"/>
      <c r="H131" s="756"/>
      <c r="I131" s="756"/>
      <c r="J131" s="757"/>
      <c r="K131" s="519"/>
    </row>
    <row r="132" spans="1:11">
      <c r="A132" s="415"/>
      <c r="B132" s="520" t="s">
        <v>429</v>
      </c>
      <c r="C132" s="835" t="s">
        <v>430</v>
      </c>
      <c r="D132" s="756"/>
      <c r="E132" s="756"/>
      <c r="F132" s="756"/>
      <c r="G132" s="756"/>
      <c r="H132" s="756"/>
      <c r="I132" s="757"/>
      <c r="J132" s="520" t="s">
        <v>370</v>
      </c>
      <c r="K132" s="521"/>
    </row>
    <row r="133" spans="1:11" ht="54" customHeight="1">
      <c r="A133" s="415"/>
      <c r="B133" s="422" t="s">
        <v>264</v>
      </c>
      <c r="C133" s="839" t="s">
        <v>431</v>
      </c>
      <c r="D133" s="756"/>
      <c r="E133" s="756"/>
      <c r="F133" s="756"/>
      <c r="G133" s="756"/>
      <c r="H133" s="522">
        <v>9.0749999999999997E-2</v>
      </c>
      <c r="I133" s="473">
        <f>I86</f>
        <v>0.36800000000000005</v>
      </c>
      <c r="J133" s="484">
        <f>ROUND(H133*J58,2)*(1+I133)</f>
        <v>154.36512000000002</v>
      </c>
      <c r="K133" s="478"/>
    </row>
    <row r="134" spans="1:11" ht="40.5" customHeight="1">
      <c r="A134" s="415"/>
      <c r="B134" s="422" t="s">
        <v>265</v>
      </c>
      <c r="C134" s="791" t="s">
        <v>432</v>
      </c>
      <c r="D134" s="756"/>
      <c r="E134" s="756"/>
      <c r="F134" s="756"/>
      <c r="G134" s="756"/>
      <c r="H134" s="756"/>
      <c r="I134" s="757"/>
      <c r="J134" s="484">
        <f>ROUND((1/30)/12*(J129),2)</f>
        <v>5.47</v>
      </c>
      <c r="K134" s="478"/>
    </row>
    <row r="135" spans="1:11" ht="40.5" customHeight="1">
      <c r="A135" s="415"/>
      <c r="B135" s="422" t="s">
        <v>266</v>
      </c>
      <c r="C135" s="791" t="s">
        <v>433</v>
      </c>
      <c r="D135" s="756"/>
      <c r="E135" s="756"/>
      <c r="F135" s="756"/>
      <c r="G135" s="756"/>
      <c r="H135" s="756"/>
      <c r="I135" s="757"/>
      <c r="J135" s="484">
        <f>ROUND((5/30)/12*0.015*(J129),2)</f>
        <v>0.41</v>
      </c>
      <c r="K135" s="478"/>
    </row>
    <row r="136" spans="1:11" ht="40.5" customHeight="1">
      <c r="A136" s="415"/>
      <c r="B136" s="422" t="s">
        <v>267</v>
      </c>
      <c r="C136" s="791" t="s">
        <v>434</v>
      </c>
      <c r="D136" s="756"/>
      <c r="E136" s="756"/>
      <c r="F136" s="756"/>
      <c r="G136" s="756"/>
      <c r="H136" s="756"/>
      <c r="I136" s="757"/>
      <c r="J136" s="484">
        <f>ROUND(((15/30)/12)*0.0078*(J129),2)</f>
        <v>0.64</v>
      </c>
      <c r="K136" s="478"/>
    </row>
    <row r="137" spans="1:11" ht="40.5" customHeight="1">
      <c r="A137" s="415"/>
      <c r="B137" s="523" t="s">
        <v>268</v>
      </c>
      <c r="C137" s="883" t="s">
        <v>435</v>
      </c>
      <c r="D137" s="756"/>
      <c r="E137" s="756"/>
      <c r="F137" s="756"/>
      <c r="G137" s="756"/>
      <c r="H137" s="756"/>
      <c r="I137" s="757"/>
      <c r="J137" s="524">
        <f>ROUND(((((C129+C129/3)+(I86)*(C129+C129/3))*(4/12))/12)*0.02,2) + ((J106 -J92-J97+ J124)*4/12)*0.02</f>
        <v>1.7686000000000002</v>
      </c>
      <c r="K137" s="525"/>
    </row>
    <row r="138" spans="1:11" ht="54" customHeight="1">
      <c r="A138" s="415"/>
      <c r="B138" s="422" t="s">
        <v>269</v>
      </c>
      <c r="C138" s="791" t="s">
        <v>436</v>
      </c>
      <c r="D138" s="756"/>
      <c r="E138" s="756"/>
      <c r="F138" s="756"/>
      <c r="G138" s="756"/>
      <c r="H138" s="756"/>
      <c r="I138" s="757"/>
      <c r="J138" s="484">
        <f>ROUND(((3/30)/12)*(J129),2)</f>
        <v>16.420000000000002</v>
      </c>
      <c r="K138" s="478"/>
    </row>
    <row r="139" spans="1:11">
      <c r="A139" s="415"/>
      <c r="B139" s="818" t="s">
        <v>373</v>
      </c>
      <c r="C139" s="756"/>
      <c r="D139" s="756"/>
      <c r="E139" s="756"/>
      <c r="F139" s="756"/>
      <c r="G139" s="756"/>
      <c r="H139" s="756"/>
      <c r="I139" s="757"/>
      <c r="J139" s="477">
        <f>SUM(J133:J138)</f>
        <v>179.07371999999998</v>
      </c>
      <c r="K139" s="478"/>
    </row>
    <row r="140" spans="1:11">
      <c r="A140" s="415"/>
      <c r="B140" s="819"/>
      <c r="C140" s="756"/>
      <c r="D140" s="756"/>
      <c r="E140" s="756"/>
      <c r="F140" s="756"/>
      <c r="G140" s="756"/>
      <c r="H140" s="756"/>
      <c r="I140" s="756"/>
      <c r="J140" s="757"/>
      <c r="K140" s="327"/>
    </row>
    <row r="141" spans="1:11">
      <c r="A141" s="415"/>
      <c r="B141" s="831" t="s">
        <v>437</v>
      </c>
      <c r="C141" s="756"/>
      <c r="D141" s="756"/>
      <c r="E141" s="756"/>
      <c r="F141" s="756"/>
      <c r="G141" s="756"/>
      <c r="H141" s="756"/>
      <c r="I141" s="756"/>
      <c r="J141" s="757"/>
      <c r="K141" s="471"/>
    </row>
    <row r="142" spans="1:11">
      <c r="A142" s="415"/>
      <c r="B142" s="482" t="s">
        <v>438</v>
      </c>
      <c r="C142" s="838" t="s">
        <v>439</v>
      </c>
      <c r="D142" s="756"/>
      <c r="E142" s="756"/>
      <c r="F142" s="756"/>
      <c r="G142" s="756"/>
      <c r="H142" s="756"/>
      <c r="I142" s="757"/>
      <c r="J142" s="526" t="s">
        <v>370</v>
      </c>
      <c r="K142" s="527"/>
    </row>
    <row r="143" spans="1:11">
      <c r="A143" s="415"/>
      <c r="B143" s="431" t="s">
        <v>264</v>
      </c>
      <c r="C143" s="839" t="s">
        <v>440</v>
      </c>
      <c r="D143" s="756"/>
      <c r="E143" s="756"/>
      <c r="F143" s="756"/>
      <c r="G143" s="756"/>
      <c r="H143" s="756"/>
      <c r="I143" s="757"/>
      <c r="J143" s="507">
        <v>0</v>
      </c>
      <c r="K143" s="508"/>
    </row>
    <row r="144" spans="1:11">
      <c r="A144" s="415"/>
      <c r="B144" s="833" t="s">
        <v>373</v>
      </c>
      <c r="C144" s="756"/>
      <c r="D144" s="756"/>
      <c r="E144" s="756"/>
      <c r="F144" s="756"/>
      <c r="G144" s="756"/>
      <c r="H144" s="756"/>
      <c r="I144" s="757"/>
      <c r="J144" s="509">
        <v>0</v>
      </c>
      <c r="K144" s="508"/>
    </row>
    <row r="145" spans="1:11">
      <c r="A145" s="415"/>
      <c r="B145" s="884"/>
      <c r="C145" s="756"/>
      <c r="D145" s="756"/>
      <c r="E145" s="756"/>
      <c r="F145" s="756"/>
      <c r="G145" s="756"/>
      <c r="H145" s="756"/>
      <c r="I145" s="756"/>
      <c r="J145" s="757"/>
      <c r="K145" s="528"/>
    </row>
    <row r="146" spans="1:11" ht="15.75">
      <c r="A146" s="415"/>
      <c r="B146" s="837" t="s">
        <v>441</v>
      </c>
      <c r="C146" s="756"/>
      <c r="D146" s="756"/>
      <c r="E146" s="756"/>
      <c r="F146" s="756"/>
      <c r="G146" s="756"/>
      <c r="H146" s="756"/>
      <c r="I146" s="756"/>
      <c r="J146" s="757"/>
      <c r="K146" s="470"/>
    </row>
    <row r="147" spans="1:11">
      <c r="A147" s="415"/>
      <c r="B147" s="482">
        <v>4</v>
      </c>
      <c r="C147" s="838" t="s">
        <v>442</v>
      </c>
      <c r="D147" s="756"/>
      <c r="E147" s="756"/>
      <c r="F147" s="756"/>
      <c r="G147" s="756"/>
      <c r="H147" s="756"/>
      <c r="I147" s="757"/>
      <c r="J147" s="526" t="s">
        <v>370</v>
      </c>
      <c r="K147" s="527"/>
    </row>
    <row r="148" spans="1:11">
      <c r="A148" s="415"/>
      <c r="B148" s="431" t="s">
        <v>429</v>
      </c>
      <c r="C148" s="839" t="s">
        <v>430</v>
      </c>
      <c r="D148" s="756"/>
      <c r="E148" s="756"/>
      <c r="F148" s="756"/>
      <c r="G148" s="756"/>
      <c r="H148" s="756"/>
      <c r="I148" s="757"/>
      <c r="J148" s="507">
        <f>J139</f>
        <v>179.07371999999998</v>
      </c>
      <c r="K148" s="508"/>
    </row>
    <row r="149" spans="1:11">
      <c r="A149" s="415"/>
      <c r="B149" s="431" t="s">
        <v>443</v>
      </c>
      <c r="C149" s="839" t="s">
        <v>439</v>
      </c>
      <c r="D149" s="756"/>
      <c r="E149" s="756"/>
      <c r="F149" s="756"/>
      <c r="G149" s="756"/>
      <c r="H149" s="756"/>
      <c r="I149" s="757"/>
      <c r="J149" s="507">
        <f>J144</f>
        <v>0</v>
      </c>
      <c r="K149" s="508"/>
    </row>
    <row r="150" spans="1:11">
      <c r="A150" s="415"/>
      <c r="B150" s="833" t="s">
        <v>373</v>
      </c>
      <c r="C150" s="756"/>
      <c r="D150" s="756"/>
      <c r="E150" s="756"/>
      <c r="F150" s="756"/>
      <c r="G150" s="756"/>
      <c r="H150" s="756"/>
      <c r="I150" s="757"/>
      <c r="J150" s="509">
        <f>SUM(J148+J149)</f>
        <v>179.07371999999998</v>
      </c>
      <c r="K150" s="508"/>
    </row>
    <row r="151" spans="1:11">
      <c r="A151" s="415"/>
      <c r="B151" s="884"/>
      <c r="C151" s="756"/>
      <c r="D151" s="756"/>
      <c r="E151" s="756"/>
      <c r="F151" s="756"/>
      <c r="G151" s="756"/>
      <c r="H151" s="756"/>
      <c r="I151" s="756"/>
      <c r="J151" s="757"/>
      <c r="K151" s="528"/>
    </row>
    <row r="152" spans="1:11" ht="15.75">
      <c r="A152" s="415"/>
      <c r="B152" s="829" t="s">
        <v>444</v>
      </c>
      <c r="C152" s="756"/>
      <c r="D152" s="756"/>
      <c r="E152" s="756"/>
      <c r="F152" s="756"/>
      <c r="G152" s="756"/>
      <c r="H152" s="756"/>
      <c r="I152" s="756"/>
      <c r="J152" s="757"/>
      <c r="K152" s="511"/>
    </row>
    <row r="153" spans="1:11">
      <c r="A153" s="415"/>
      <c r="B153" s="494">
        <v>3</v>
      </c>
      <c r="C153" s="835" t="s">
        <v>445</v>
      </c>
      <c r="D153" s="756"/>
      <c r="E153" s="756"/>
      <c r="F153" s="756"/>
      <c r="G153" s="756"/>
      <c r="H153" s="756"/>
      <c r="I153" s="757"/>
      <c r="J153" s="494" t="s">
        <v>370</v>
      </c>
      <c r="K153" s="424"/>
    </row>
    <row r="154" spans="1:11">
      <c r="A154" s="415"/>
      <c r="B154" s="422" t="s">
        <v>264</v>
      </c>
      <c r="C154" s="791" t="s">
        <v>446</v>
      </c>
      <c r="D154" s="756"/>
      <c r="E154" s="756"/>
      <c r="F154" s="756"/>
      <c r="G154" s="756"/>
      <c r="H154" s="756"/>
      <c r="I154" s="757"/>
      <c r="J154" s="484">
        <f>'Uniformes - EPIs_TODOS'!G10+'Uniformes - EPIs_TODOS'!G20</f>
        <v>35.909999999999997</v>
      </c>
      <c r="K154" s="478"/>
    </row>
    <row r="155" spans="1:11">
      <c r="A155" s="415"/>
      <c r="B155" s="422" t="s">
        <v>265</v>
      </c>
      <c r="C155" s="791" t="s">
        <v>447</v>
      </c>
      <c r="D155" s="756"/>
      <c r="E155" s="756"/>
      <c r="F155" s="756"/>
      <c r="G155" s="756"/>
      <c r="H155" s="756"/>
      <c r="I155" s="757"/>
      <c r="J155" s="484">
        <v>0</v>
      </c>
      <c r="K155" s="478"/>
    </row>
    <row r="156" spans="1:11">
      <c r="A156" s="415"/>
      <c r="B156" s="422" t="s">
        <v>266</v>
      </c>
      <c r="C156" s="791" t="s">
        <v>408</v>
      </c>
      <c r="D156" s="756"/>
      <c r="E156" s="756"/>
      <c r="F156" s="756"/>
      <c r="G156" s="756"/>
      <c r="H156" s="756"/>
      <c r="I156" s="757"/>
      <c r="J156" s="484" t="s">
        <v>448</v>
      </c>
      <c r="K156" s="478"/>
    </row>
    <row r="157" spans="1:11">
      <c r="A157" s="415"/>
      <c r="B157" s="818" t="s">
        <v>449</v>
      </c>
      <c r="C157" s="756"/>
      <c r="D157" s="756"/>
      <c r="E157" s="756"/>
      <c r="F157" s="756"/>
      <c r="G157" s="756"/>
      <c r="H157" s="756"/>
      <c r="I157" s="757"/>
      <c r="J157" s="477">
        <f>ROUND(SUM(J154:J156),2)</f>
        <v>35.909999999999997</v>
      </c>
      <c r="K157" s="478"/>
    </row>
    <row r="158" spans="1:11" ht="18">
      <c r="A158" s="415"/>
      <c r="B158" s="880"/>
      <c r="C158" s="756"/>
      <c r="D158" s="756"/>
      <c r="E158" s="756"/>
      <c r="F158" s="756"/>
      <c r="G158" s="756"/>
      <c r="H158" s="756"/>
      <c r="I158" s="756"/>
      <c r="J158" s="757"/>
      <c r="K158" s="529"/>
    </row>
    <row r="159" spans="1:11">
      <c r="A159" s="415"/>
      <c r="B159" s="828" t="s">
        <v>450</v>
      </c>
      <c r="C159" s="756"/>
      <c r="D159" s="756"/>
      <c r="E159" s="756"/>
      <c r="F159" s="756"/>
      <c r="G159" s="756"/>
      <c r="H159" s="756"/>
      <c r="I159" s="756"/>
      <c r="J159" s="757"/>
      <c r="K159" s="427"/>
    </row>
    <row r="160" spans="1:11" ht="18">
      <c r="A160" s="415"/>
      <c r="B160" s="530"/>
      <c r="C160" s="531"/>
      <c r="D160" s="531"/>
      <c r="E160" s="531"/>
      <c r="F160" s="531"/>
      <c r="G160" s="531"/>
      <c r="H160" s="531"/>
      <c r="I160" s="531"/>
      <c r="J160" s="532"/>
      <c r="K160" s="533"/>
    </row>
    <row r="161" spans="1:11" ht="15.75">
      <c r="A161" s="415"/>
      <c r="B161" s="829" t="s">
        <v>451</v>
      </c>
      <c r="C161" s="756"/>
      <c r="D161" s="756"/>
      <c r="E161" s="756"/>
      <c r="F161" s="756"/>
      <c r="G161" s="756"/>
      <c r="H161" s="756"/>
      <c r="I161" s="756"/>
      <c r="J161" s="757"/>
      <c r="K161" s="511"/>
    </row>
    <row r="162" spans="1:11" ht="30">
      <c r="A162" s="415"/>
      <c r="B162" s="494">
        <v>6</v>
      </c>
      <c r="C162" s="835" t="s">
        <v>452</v>
      </c>
      <c r="D162" s="756"/>
      <c r="E162" s="756"/>
      <c r="F162" s="756"/>
      <c r="G162" s="756"/>
      <c r="H162" s="757"/>
      <c r="I162" s="506" t="s">
        <v>340</v>
      </c>
      <c r="J162" s="534" t="s">
        <v>378</v>
      </c>
      <c r="K162" s="535"/>
    </row>
    <row r="163" spans="1:11" ht="65.25" customHeight="1">
      <c r="A163" s="415"/>
      <c r="B163" s="850" t="s">
        <v>453</v>
      </c>
      <c r="C163" s="756"/>
      <c r="D163" s="756"/>
      <c r="E163" s="756"/>
      <c r="F163" s="756"/>
      <c r="G163" s="756"/>
      <c r="H163" s="757"/>
      <c r="I163" s="536" t="s">
        <v>311</v>
      </c>
      <c r="J163" s="537">
        <f>SUM(J63+J115+J124+J150+J157)</f>
        <v>2312.3437199999998</v>
      </c>
      <c r="K163" s="443"/>
    </row>
    <row r="164" spans="1:11">
      <c r="A164" s="415"/>
      <c r="B164" s="422" t="s">
        <v>264</v>
      </c>
      <c r="C164" s="881" t="s">
        <v>454</v>
      </c>
      <c r="D164" s="756"/>
      <c r="E164" s="756"/>
      <c r="F164" s="756"/>
      <c r="G164" s="756"/>
      <c r="H164" s="757"/>
      <c r="I164" s="483">
        <f>'1-ABA-DE-CARREGAMENTO'!C85</f>
        <v>0.06</v>
      </c>
      <c r="J164" s="484">
        <f>ROUND(I164*J163,2)</f>
        <v>138.74</v>
      </c>
      <c r="K164" s="478"/>
    </row>
    <row r="165" spans="1:11" ht="65.25" customHeight="1">
      <c r="A165" s="415"/>
      <c r="B165" s="850" t="s">
        <v>455</v>
      </c>
      <c r="C165" s="756"/>
      <c r="D165" s="756"/>
      <c r="E165" s="756"/>
      <c r="F165" s="756"/>
      <c r="G165" s="756"/>
      <c r="H165" s="757"/>
      <c r="I165" s="538" t="s">
        <v>311</v>
      </c>
      <c r="J165" s="537">
        <f>SUM(J63+J115+J124+J150+J157+J164)</f>
        <v>2451.0837199999996</v>
      </c>
      <c r="K165" s="443"/>
    </row>
    <row r="166" spans="1:11">
      <c r="A166" s="415"/>
      <c r="B166" s="422" t="s">
        <v>265</v>
      </c>
      <c r="C166" s="881" t="s">
        <v>237</v>
      </c>
      <c r="D166" s="756"/>
      <c r="E166" s="756"/>
      <c r="F166" s="756"/>
      <c r="G166" s="756"/>
      <c r="H166" s="757"/>
      <c r="I166" s="483">
        <f>'1-ABA-DE-CARREGAMENTO'!C86</f>
        <v>0.06</v>
      </c>
      <c r="J166" s="484">
        <f>ROUND(I166*J165,2)</f>
        <v>147.07</v>
      </c>
      <c r="K166" s="478"/>
    </row>
    <row r="167" spans="1:11" ht="65.25" customHeight="1">
      <c r="A167" s="415"/>
      <c r="B167" s="850" t="s">
        <v>456</v>
      </c>
      <c r="C167" s="756"/>
      <c r="D167" s="756"/>
      <c r="E167" s="756"/>
      <c r="F167" s="756"/>
      <c r="G167" s="756"/>
      <c r="H167" s="757"/>
      <c r="I167" s="538" t="s">
        <v>311</v>
      </c>
      <c r="J167" s="537">
        <f>SUM(J163+J164+J166)</f>
        <v>2598.1537199999998</v>
      </c>
      <c r="K167" s="443"/>
    </row>
    <row r="168" spans="1:11" ht="15.75">
      <c r="A168" s="415"/>
      <c r="B168" s="452" t="s">
        <v>266</v>
      </c>
      <c r="C168" s="829" t="s">
        <v>457</v>
      </c>
      <c r="D168" s="756"/>
      <c r="E168" s="756"/>
      <c r="F168" s="756"/>
      <c r="G168" s="756"/>
      <c r="H168" s="757"/>
      <c r="I168" s="539" t="s">
        <v>311</v>
      </c>
      <c r="J168" s="461" t="s">
        <v>311</v>
      </c>
      <c r="K168" s="462"/>
    </row>
    <row r="169" spans="1:11">
      <c r="A169" s="415"/>
      <c r="B169" s="422"/>
      <c r="C169" s="791" t="s">
        <v>458</v>
      </c>
      <c r="D169" s="756"/>
      <c r="E169" s="756"/>
      <c r="F169" s="756"/>
      <c r="G169" s="756"/>
      <c r="H169" s="757"/>
      <c r="I169" s="539" t="s">
        <v>311</v>
      </c>
      <c r="J169" s="461" t="s">
        <v>311</v>
      </c>
      <c r="K169" s="462"/>
    </row>
    <row r="170" spans="1:11" ht="26.25" customHeight="1">
      <c r="A170" s="415"/>
      <c r="B170" s="422"/>
      <c r="C170" s="817" t="s">
        <v>459</v>
      </c>
      <c r="D170" s="756"/>
      <c r="E170" s="756"/>
      <c r="F170" s="756"/>
      <c r="G170" s="756"/>
      <c r="H170" s="757"/>
      <c r="I170" s="455">
        <f>'1-ABA-DE-CARREGAMENTO'!E28</f>
        <v>1.6500000000000001E-2</v>
      </c>
      <c r="J170" s="540">
        <f t="shared" ref="J170:J171" si="2">ROUND(($J$167/(1-$I$179))*I170,2)</f>
        <v>48.85</v>
      </c>
      <c r="K170" s="541"/>
    </row>
    <row r="171" spans="1:11" ht="32.25" customHeight="1">
      <c r="A171" s="415"/>
      <c r="B171" s="422"/>
      <c r="C171" s="817" t="s">
        <v>460</v>
      </c>
      <c r="D171" s="756"/>
      <c r="E171" s="756"/>
      <c r="F171" s="756"/>
      <c r="G171" s="756"/>
      <c r="H171" s="757"/>
      <c r="I171" s="455">
        <f>'1-ABA-DE-CARREGAMENTO'!F28</f>
        <v>7.5999999999999998E-2</v>
      </c>
      <c r="J171" s="540">
        <f t="shared" si="2"/>
        <v>225.03</v>
      </c>
      <c r="K171" s="541"/>
    </row>
    <row r="172" spans="1:11" ht="30.75" customHeight="1">
      <c r="A172" s="415"/>
      <c r="B172" s="422"/>
      <c r="C172" s="791" t="s">
        <v>461</v>
      </c>
      <c r="D172" s="756"/>
      <c r="E172" s="756"/>
      <c r="F172" s="756"/>
      <c r="G172" s="756"/>
      <c r="H172" s="757"/>
      <c r="I172" s="539" t="s">
        <v>311</v>
      </c>
      <c r="J172" s="461" t="s">
        <v>311</v>
      </c>
      <c r="K172" s="462"/>
    </row>
    <row r="173" spans="1:11" ht="28.5" customHeight="1">
      <c r="A173" s="415"/>
      <c r="B173" s="422"/>
      <c r="C173" s="791" t="s">
        <v>462</v>
      </c>
      <c r="D173" s="756"/>
      <c r="E173" s="756"/>
      <c r="F173" s="756"/>
      <c r="G173" s="756"/>
      <c r="H173" s="757"/>
      <c r="I173" s="539" t="s">
        <v>311</v>
      </c>
      <c r="J173" s="461" t="s">
        <v>311</v>
      </c>
      <c r="K173" s="462"/>
    </row>
    <row r="174" spans="1:11" ht="24" customHeight="1">
      <c r="A174" s="415"/>
      <c r="B174" s="422"/>
      <c r="C174" s="791" t="s">
        <v>463</v>
      </c>
      <c r="D174" s="756"/>
      <c r="E174" s="756"/>
      <c r="F174" s="756"/>
      <c r="G174" s="756"/>
      <c r="H174" s="756"/>
      <c r="I174" s="542" t="s">
        <v>311</v>
      </c>
      <c r="J174" s="543" t="s">
        <v>311</v>
      </c>
      <c r="K174" s="544"/>
    </row>
    <row r="175" spans="1:11" ht="21" customHeight="1">
      <c r="A175" s="415"/>
      <c r="B175" s="422"/>
      <c r="C175" s="791" t="s">
        <v>464</v>
      </c>
      <c r="D175" s="756"/>
      <c r="E175" s="756"/>
      <c r="F175" s="756"/>
      <c r="G175" s="756"/>
      <c r="H175" s="756"/>
      <c r="I175" s="542" t="s">
        <v>311</v>
      </c>
      <c r="J175" s="543" t="s">
        <v>311</v>
      </c>
      <c r="K175" s="544"/>
    </row>
    <row r="176" spans="1:11" ht="21.75" customHeight="1">
      <c r="A176" s="415"/>
      <c r="B176" s="422"/>
      <c r="C176" s="791" t="s">
        <v>465</v>
      </c>
      <c r="D176" s="756"/>
      <c r="E176" s="756"/>
      <c r="F176" s="756"/>
      <c r="G176" s="756"/>
      <c r="H176" s="757"/>
      <c r="I176" s="483">
        <f>'1-ABA-DE-CARREGAMENTO'!D87</f>
        <v>0.03</v>
      </c>
      <c r="J176" s="540">
        <f>ROUND(($J$167/(1-$I$179))*I176,2)</f>
        <v>88.83</v>
      </c>
      <c r="K176" s="541"/>
    </row>
    <row r="177" spans="1:11">
      <c r="A177" s="415"/>
      <c r="B177" s="818" t="s">
        <v>420</v>
      </c>
      <c r="C177" s="756"/>
      <c r="D177" s="756"/>
      <c r="E177" s="756"/>
      <c r="F177" s="756"/>
      <c r="G177" s="756"/>
      <c r="H177" s="756"/>
      <c r="I177" s="757"/>
      <c r="J177" s="477">
        <f>SUM(J164+J166+J170+J171+J176)</f>
        <v>648.5200000000001</v>
      </c>
      <c r="K177" s="478"/>
    </row>
    <row r="178" spans="1:11">
      <c r="A178" s="415"/>
      <c r="B178" s="819"/>
      <c r="C178" s="756"/>
      <c r="D178" s="756"/>
      <c r="E178" s="756"/>
      <c r="F178" s="756"/>
      <c r="G178" s="756"/>
      <c r="H178" s="756"/>
      <c r="I178" s="756"/>
      <c r="J178" s="757"/>
      <c r="K178" s="327"/>
    </row>
    <row r="179" spans="1:11">
      <c r="A179" s="415"/>
      <c r="B179" s="820" t="s">
        <v>466</v>
      </c>
      <c r="C179" s="756"/>
      <c r="D179" s="756"/>
      <c r="E179" s="756"/>
      <c r="F179" s="756"/>
      <c r="G179" s="756"/>
      <c r="H179" s="757"/>
      <c r="I179" s="545">
        <f t="shared" ref="I179:J179" si="3">SUM(I170:I176)</f>
        <v>0.1225</v>
      </c>
      <c r="J179" s="537">
        <f t="shared" si="3"/>
        <v>362.71</v>
      </c>
      <c r="K179" s="443"/>
    </row>
    <row r="180" spans="1:11">
      <c r="A180" s="415"/>
      <c r="B180" s="821" t="s">
        <v>467</v>
      </c>
      <c r="C180" s="754"/>
      <c r="D180" s="824" t="s">
        <v>468</v>
      </c>
      <c r="E180" s="754"/>
      <c r="F180" s="754"/>
      <c r="G180" s="754"/>
      <c r="H180" s="754"/>
      <c r="I180" s="754"/>
      <c r="J180" s="801"/>
      <c r="K180" s="546"/>
    </row>
    <row r="181" spans="1:11">
      <c r="A181" s="415"/>
      <c r="B181" s="822"/>
      <c r="C181" s="754"/>
      <c r="D181" s="825" t="s">
        <v>469</v>
      </c>
      <c r="E181" s="754"/>
      <c r="F181" s="754"/>
      <c r="G181" s="754"/>
      <c r="H181" s="754"/>
      <c r="I181" s="754"/>
      <c r="J181" s="801"/>
      <c r="K181" s="547"/>
    </row>
    <row r="182" spans="1:11">
      <c r="A182" s="415"/>
      <c r="B182" s="823"/>
      <c r="C182" s="806"/>
      <c r="D182" s="826" t="s">
        <v>470</v>
      </c>
      <c r="E182" s="806"/>
      <c r="F182" s="806"/>
      <c r="G182" s="806"/>
      <c r="H182" s="806"/>
      <c r="I182" s="806"/>
      <c r="J182" s="807"/>
      <c r="K182" s="546"/>
    </row>
    <row r="183" spans="1:11">
      <c r="A183" s="415"/>
      <c r="B183" s="827"/>
      <c r="C183" s="756"/>
      <c r="D183" s="756"/>
      <c r="E183" s="756"/>
      <c r="F183" s="756"/>
      <c r="G183" s="756"/>
      <c r="H183" s="756"/>
      <c r="I183" s="756"/>
      <c r="J183" s="757"/>
      <c r="K183" s="548"/>
    </row>
    <row r="184" spans="1:11" ht="35.25" customHeight="1">
      <c r="A184" s="415"/>
      <c r="B184" s="828" t="s">
        <v>471</v>
      </c>
      <c r="C184" s="756"/>
      <c r="D184" s="756"/>
      <c r="E184" s="756"/>
      <c r="F184" s="756"/>
      <c r="G184" s="756"/>
      <c r="H184" s="756"/>
      <c r="I184" s="756"/>
      <c r="J184" s="757"/>
      <c r="K184" s="427"/>
    </row>
    <row r="185" spans="1:11">
      <c r="A185" s="415"/>
      <c r="B185" s="819"/>
      <c r="C185" s="756"/>
      <c r="D185" s="756"/>
      <c r="E185" s="756"/>
      <c r="F185" s="756"/>
      <c r="G185" s="756"/>
      <c r="H185" s="756"/>
      <c r="I185" s="756"/>
      <c r="J185" s="757"/>
      <c r="K185" s="327"/>
    </row>
    <row r="186" spans="1:11" ht="15.75">
      <c r="A186" s="415"/>
      <c r="B186" s="829" t="s">
        <v>472</v>
      </c>
      <c r="C186" s="756"/>
      <c r="D186" s="756"/>
      <c r="E186" s="756"/>
      <c r="F186" s="756"/>
      <c r="G186" s="756"/>
      <c r="H186" s="756"/>
      <c r="I186" s="756"/>
      <c r="J186" s="757"/>
      <c r="K186" s="511"/>
    </row>
    <row r="187" spans="1:11">
      <c r="A187" s="415"/>
      <c r="B187" s="830" t="s">
        <v>473</v>
      </c>
      <c r="C187" s="756"/>
      <c r="D187" s="756"/>
      <c r="E187" s="756"/>
      <c r="F187" s="756"/>
      <c r="G187" s="756"/>
      <c r="H187" s="756"/>
      <c r="I187" s="757"/>
      <c r="J187" s="506" t="s">
        <v>370</v>
      </c>
      <c r="K187" s="284"/>
    </row>
    <row r="188" spans="1:11">
      <c r="A188" s="415"/>
      <c r="B188" s="549" t="s">
        <v>264</v>
      </c>
      <c r="C188" s="796" t="s">
        <v>474</v>
      </c>
      <c r="D188" s="756"/>
      <c r="E188" s="756"/>
      <c r="F188" s="756"/>
      <c r="G188" s="756"/>
      <c r="H188" s="756"/>
      <c r="I188" s="756"/>
      <c r="J188" s="484">
        <f>J63</f>
        <v>1243.4000000000001</v>
      </c>
      <c r="K188" s="478"/>
    </row>
    <row r="189" spans="1:11">
      <c r="A189" s="415"/>
      <c r="B189" s="549" t="s">
        <v>265</v>
      </c>
      <c r="C189" s="796" t="s">
        <v>475</v>
      </c>
      <c r="D189" s="756"/>
      <c r="E189" s="756"/>
      <c r="F189" s="756"/>
      <c r="G189" s="756"/>
      <c r="H189" s="756"/>
      <c r="I189" s="756"/>
      <c r="J189" s="484">
        <f>J115</f>
        <v>777.67000000000007</v>
      </c>
      <c r="K189" s="478"/>
    </row>
    <row r="190" spans="1:11">
      <c r="A190" s="415"/>
      <c r="B190" s="549" t="s">
        <v>266</v>
      </c>
      <c r="C190" s="796" t="s">
        <v>476</v>
      </c>
      <c r="D190" s="756"/>
      <c r="E190" s="756"/>
      <c r="F190" s="756"/>
      <c r="G190" s="756"/>
      <c r="H190" s="756"/>
      <c r="I190" s="756"/>
      <c r="J190" s="484">
        <f>J124</f>
        <v>76.290000000000006</v>
      </c>
      <c r="K190" s="478"/>
    </row>
    <row r="191" spans="1:11">
      <c r="A191" s="415"/>
      <c r="B191" s="549" t="s">
        <v>267</v>
      </c>
      <c r="C191" s="796" t="s">
        <v>477</v>
      </c>
      <c r="D191" s="756"/>
      <c r="E191" s="756"/>
      <c r="F191" s="756"/>
      <c r="G191" s="756"/>
      <c r="H191" s="756"/>
      <c r="I191" s="756"/>
      <c r="J191" s="484">
        <f>J150</f>
        <v>179.07371999999998</v>
      </c>
      <c r="K191" s="478"/>
    </row>
    <row r="192" spans="1:11">
      <c r="A192" s="415"/>
      <c r="B192" s="549" t="s">
        <v>268</v>
      </c>
      <c r="C192" s="796" t="s">
        <v>478</v>
      </c>
      <c r="D192" s="756"/>
      <c r="E192" s="756"/>
      <c r="F192" s="756"/>
      <c r="G192" s="756"/>
      <c r="H192" s="756"/>
      <c r="I192" s="756"/>
      <c r="J192" s="484">
        <f>J157</f>
        <v>35.909999999999997</v>
      </c>
      <c r="K192" s="478"/>
    </row>
    <row r="193" spans="1:11">
      <c r="A193" s="415"/>
      <c r="B193" s="797" t="s">
        <v>479</v>
      </c>
      <c r="C193" s="756"/>
      <c r="D193" s="756"/>
      <c r="E193" s="756"/>
      <c r="F193" s="756"/>
      <c r="G193" s="756"/>
      <c r="H193" s="756"/>
      <c r="I193" s="756"/>
      <c r="J193" s="477">
        <f>ROUND(SUM(J188:J192),2)</f>
        <v>2312.34</v>
      </c>
      <c r="K193" s="478"/>
    </row>
    <row r="194" spans="1:11">
      <c r="A194" s="415"/>
      <c r="B194" s="550" t="s">
        <v>269</v>
      </c>
      <c r="C194" s="796" t="s">
        <v>451</v>
      </c>
      <c r="D194" s="756"/>
      <c r="E194" s="756"/>
      <c r="F194" s="756"/>
      <c r="G194" s="756"/>
      <c r="H194" s="756"/>
      <c r="I194" s="756"/>
      <c r="J194" s="484">
        <f>J177</f>
        <v>648.5200000000001</v>
      </c>
      <c r="K194" s="478"/>
    </row>
    <row r="195" spans="1:11">
      <c r="A195" s="415"/>
      <c r="B195" s="797" t="s">
        <v>480</v>
      </c>
      <c r="C195" s="756"/>
      <c r="D195" s="756"/>
      <c r="E195" s="756"/>
      <c r="F195" s="756"/>
      <c r="G195" s="756"/>
      <c r="H195" s="756"/>
      <c r="I195" s="756"/>
      <c r="J195" s="477">
        <f>J193+J194</f>
        <v>2960.86</v>
      </c>
      <c r="K195" s="478"/>
    </row>
    <row r="196" spans="1:11" ht="20.25">
      <c r="A196" s="415"/>
      <c r="B196" s="798" t="s">
        <v>481</v>
      </c>
      <c r="C196" s="756"/>
      <c r="D196" s="756"/>
      <c r="E196" s="756"/>
      <c r="F196" s="756"/>
      <c r="G196" s="756"/>
      <c r="H196" s="756"/>
      <c r="I196" s="756"/>
      <c r="J196" s="757"/>
      <c r="K196" s="551"/>
    </row>
    <row r="197" spans="1:11">
      <c r="A197" s="415"/>
      <c r="B197" s="799"/>
      <c r="C197" s="756"/>
      <c r="D197" s="756"/>
      <c r="E197" s="756"/>
      <c r="F197" s="756"/>
      <c r="G197" s="756"/>
      <c r="H197" s="756"/>
      <c r="I197" s="756"/>
      <c r="J197" s="757"/>
      <c r="K197" s="552"/>
    </row>
    <row r="198" spans="1:11">
      <c r="A198" s="415"/>
      <c r="B198" s="553"/>
      <c r="C198" s="420"/>
      <c r="D198" s="420"/>
      <c r="E198" s="420"/>
      <c r="F198" s="420"/>
      <c r="G198" s="420"/>
      <c r="H198" s="420"/>
      <c r="I198" s="554"/>
      <c r="J198" s="555"/>
      <c r="K198" s="554"/>
    </row>
    <row r="199" spans="1:11">
      <c r="A199" s="415"/>
      <c r="B199" s="800" t="s">
        <v>482</v>
      </c>
      <c r="C199" s="754"/>
      <c r="D199" s="754"/>
      <c r="E199" s="754"/>
      <c r="F199" s="754"/>
      <c r="G199" s="754"/>
      <c r="H199" s="754"/>
      <c r="I199" s="754"/>
      <c r="J199" s="801"/>
      <c r="K199" s="421"/>
    </row>
    <row r="200" spans="1:11" ht="25.5">
      <c r="A200" s="415"/>
      <c r="B200" s="795" t="s">
        <v>483</v>
      </c>
      <c r="C200" s="756"/>
      <c r="D200" s="756"/>
      <c r="E200" s="757"/>
      <c r="F200" s="795" t="s">
        <v>484</v>
      </c>
      <c r="G200" s="757"/>
      <c r="H200" s="506" t="s">
        <v>485</v>
      </c>
      <c r="I200" s="795" t="s">
        <v>486</v>
      </c>
      <c r="J200" s="757"/>
      <c r="K200" s="284"/>
    </row>
    <row r="201" spans="1:11" ht="42.75" hidden="1" customHeight="1" outlineLevel="1">
      <c r="A201" s="415"/>
      <c r="B201" s="791" t="s">
        <v>487</v>
      </c>
      <c r="C201" s="756"/>
      <c r="D201" s="756"/>
      <c r="E201" s="757"/>
      <c r="F201" s="789">
        <v>0</v>
      </c>
      <c r="G201" s="757"/>
      <c r="H201" s="556">
        <f t="shared" ref="H201:H202" si="4">E201*F201</f>
        <v>0</v>
      </c>
      <c r="I201" s="789">
        <f t="shared" ref="I201:I203" si="5">F201*H201</f>
        <v>0</v>
      </c>
      <c r="J201" s="757"/>
      <c r="K201" s="462"/>
    </row>
    <row r="202" spans="1:11" ht="42.75" hidden="1" customHeight="1" outlineLevel="1">
      <c r="A202" s="415"/>
      <c r="B202" s="791" t="s">
        <v>488</v>
      </c>
      <c r="C202" s="756"/>
      <c r="D202" s="756"/>
      <c r="E202" s="757"/>
      <c r="F202" s="789">
        <v>0</v>
      </c>
      <c r="G202" s="757"/>
      <c r="H202" s="556">
        <f t="shared" si="4"/>
        <v>0</v>
      </c>
      <c r="I202" s="789">
        <f t="shared" si="5"/>
        <v>0</v>
      </c>
      <c r="J202" s="757"/>
      <c r="K202" s="462"/>
    </row>
    <row r="203" spans="1:11" ht="42.75" customHeight="1" collapsed="1">
      <c r="A203" s="415"/>
      <c r="B203" s="792" t="str">
        <f>B3</f>
        <v>AUX.ENFER_CBO.3222-30_40hs</v>
      </c>
      <c r="C203" s="756"/>
      <c r="D203" s="756"/>
      <c r="E203" s="757"/>
      <c r="F203" s="793">
        <f>J195</f>
        <v>2960.86</v>
      </c>
      <c r="G203" s="757"/>
      <c r="H203" s="556">
        <f>I17</f>
        <v>0</v>
      </c>
      <c r="I203" s="789">
        <f t="shared" si="5"/>
        <v>0</v>
      </c>
      <c r="J203" s="757"/>
      <c r="K203" s="462"/>
    </row>
    <row r="204" spans="1:11" ht="42.75" hidden="1" customHeight="1" outlineLevel="1">
      <c r="A204" s="415"/>
      <c r="B204" s="791" t="s">
        <v>489</v>
      </c>
      <c r="C204" s="756"/>
      <c r="D204" s="756"/>
      <c r="E204" s="757"/>
      <c r="F204" s="793">
        <v>0</v>
      </c>
      <c r="G204" s="757"/>
      <c r="H204" s="556">
        <f t="shared" ref="H204:I204" si="6">E204*G204</f>
        <v>0</v>
      </c>
      <c r="I204" s="789">
        <f t="shared" si="6"/>
        <v>0</v>
      </c>
      <c r="J204" s="757"/>
      <c r="K204" s="462"/>
    </row>
    <row r="205" spans="1:11" ht="42.75" hidden="1" customHeight="1" outlineLevel="1">
      <c r="A205" s="415"/>
      <c r="B205" s="791" t="s">
        <v>490</v>
      </c>
      <c r="C205" s="756"/>
      <c r="D205" s="756"/>
      <c r="E205" s="757"/>
      <c r="F205" s="793">
        <v>0</v>
      </c>
      <c r="G205" s="757"/>
      <c r="H205" s="556">
        <f t="shared" ref="H205:I205" si="7">E205*G205</f>
        <v>0</v>
      </c>
      <c r="I205" s="789">
        <f t="shared" si="7"/>
        <v>0</v>
      </c>
      <c r="J205" s="757"/>
      <c r="K205" s="462"/>
    </row>
    <row r="206" spans="1:11" ht="42.75" hidden="1" customHeight="1" outlineLevel="1">
      <c r="A206" s="415"/>
      <c r="B206" s="816" t="s">
        <v>491</v>
      </c>
      <c r="C206" s="756"/>
      <c r="D206" s="756"/>
      <c r="E206" s="757"/>
      <c r="F206" s="789">
        <v>0</v>
      </c>
      <c r="G206" s="757"/>
      <c r="H206" s="556">
        <f t="shared" ref="H206:I206" si="8">E206*G206</f>
        <v>0</v>
      </c>
      <c r="I206" s="789">
        <f t="shared" si="8"/>
        <v>0</v>
      </c>
      <c r="J206" s="757"/>
      <c r="K206" s="462"/>
    </row>
    <row r="207" spans="1:11" ht="15.75" collapsed="1">
      <c r="A207" s="415"/>
      <c r="B207" s="794" t="s">
        <v>492</v>
      </c>
      <c r="C207" s="756"/>
      <c r="D207" s="756"/>
      <c r="E207" s="756"/>
      <c r="F207" s="756"/>
      <c r="G207" s="757"/>
      <c r="H207" s="557">
        <f>SUM(H201:H206)</f>
        <v>0</v>
      </c>
      <c r="I207" s="790">
        <f>SUM(I201:J206)</f>
        <v>0</v>
      </c>
      <c r="J207" s="757"/>
      <c r="K207" s="558"/>
    </row>
    <row r="208" spans="1:11">
      <c r="A208" s="415"/>
      <c r="B208" s="802"/>
      <c r="C208" s="803"/>
      <c r="D208" s="803"/>
      <c r="E208" s="803"/>
      <c r="F208" s="803"/>
      <c r="G208" s="803"/>
      <c r="H208" s="803"/>
      <c r="I208" s="803"/>
      <c r="J208" s="804"/>
      <c r="K208" s="327"/>
    </row>
    <row r="209" spans="1:11">
      <c r="A209" s="415"/>
      <c r="B209" s="805" t="s">
        <v>493</v>
      </c>
      <c r="C209" s="806"/>
      <c r="D209" s="806"/>
      <c r="E209" s="806"/>
      <c r="F209" s="806"/>
      <c r="G209" s="806"/>
      <c r="H209" s="806"/>
      <c r="I209" s="806"/>
      <c r="J209" s="807"/>
      <c r="K209" s="427"/>
    </row>
    <row r="210" spans="1:11">
      <c r="A210" s="415"/>
      <c r="B210" s="811"/>
      <c r="C210" s="756"/>
      <c r="D210" s="756"/>
      <c r="E210" s="756"/>
      <c r="F210" s="756"/>
      <c r="G210" s="756"/>
      <c r="H210" s="756"/>
      <c r="I210" s="756"/>
      <c r="J210" s="757"/>
      <c r="K210" s="445"/>
    </row>
    <row r="211" spans="1:11" ht="18">
      <c r="A211" s="415"/>
      <c r="B211" s="808" t="s">
        <v>494</v>
      </c>
      <c r="C211" s="756"/>
      <c r="D211" s="756"/>
      <c r="E211" s="756"/>
      <c r="F211" s="756"/>
      <c r="G211" s="757"/>
      <c r="H211" s="809">
        <f>$I$207</f>
        <v>0</v>
      </c>
      <c r="I211" s="756"/>
      <c r="J211" s="757"/>
      <c r="K211" s="559"/>
    </row>
    <row r="212" spans="1:11" ht="18">
      <c r="A212" s="415"/>
      <c r="B212" s="812"/>
      <c r="C212" s="760"/>
      <c r="D212" s="760"/>
      <c r="E212" s="760"/>
      <c r="F212" s="760"/>
      <c r="G212" s="760"/>
      <c r="H212" s="760"/>
      <c r="I212" s="760"/>
      <c r="J212" s="813"/>
      <c r="K212" s="390"/>
    </row>
    <row r="213" spans="1:11" ht="18">
      <c r="A213" s="415"/>
      <c r="B213" s="808" t="s">
        <v>495</v>
      </c>
      <c r="C213" s="756"/>
      <c r="D213" s="756"/>
      <c r="E213" s="756"/>
      <c r="F213" s="756"/>
      <c r="G213" s="757"/>
      <c r="H213" s="814">
        <f>$I$11</f>
        <v>20</v>
      </c>
      <c r="I213" s="756"/>
      <c r="J213" s="757"/>
      <c r="K213" s="560"/>
    </row>
    <row r="214" spans="1:11" ht="18">
      <c r="A214" s="415"/>
      <c r="B214" s="815"/>
      <c r="C214" s="756"/>
      <c r="D214" s="756"/>
      <c r="E214" s="756"/>
      <c r="F214" s="756"/>
      <c r="G214" s="756"/>
      <c r="H214" s="756"/>
      <c r="I214" s="756"/>
      <c r="J214" s="757"/>
      <c r="K214" s="561"/>
    </row>
    <row r="215" spans="1:11" ht="18">
      <c r="A215" s="415"/>
      <c r="B215" s="808" t="s">
        <v>496</v>
      </c>
      <c r="C215" s="756"/>
      <c r="D215" s="756"/>
      <c r="E215" s="756"/>
      <c r="F215" s="756"/>
      <c r="G215" s="757"/>
      <c r="H215" s="809">
        <f>ROUND(H211*H213,2)</f>
        <v>0</v>
      </c>
      <c r="I215" s="756"/>
      <c r="J215" s="757"/>
      <c r="K215" s="559"/>
    </row>
    <row r="216" spans="1:11">
      <c r="A216" s="415"/>
      <c r="B216" s="810"/>
      <c r="C216" s="756"/>
      <c r="D216" s="756"/>
      <c r="E216" s="756"/>
      <c r="F216" s="756"/>
      <c r="G216" s="756"/>
      <c r="H216" s="756"/>
      <c r="I216" s="756"/>
      <c r="J216" s="757"/>
      <c r="K216" s="420"/>
    </row>
    <row r="217" spans="1:11">
      <c r="A217" s="413"/>
      <c r="B217" s="413"/>
      <c r="C217" s="413"/>
      <c r="D217" s="413"/>
      <c r="E217" s="413"/>
      <c r="F217" s="413"/>
      <c r="G217" s="413"/>
      <c r="H217" s="413"/>
      <c r="I217" s="413"/>
      <c r="J217" s="413"/>
      <c r="K217" s="413"/>
    </row>
    <row r="218" spans="1:11">
      <c r="A218" s="413"/>
      <c r="B218" s="413"/>
      <c r="C218" s="413"/>
      <c r="D218" s="413"/>
      <c r="E218" s="413"/>
      <c r="F218" s="413"/>
      <c r="G218" s="413"/>
      <c r="H218" s="413"/>
      <c r="I218" s="413"/>
      <c r="J218" s="413"/>
      <c r="K218" s="413"/>
    </row>
    <row r="219" spans="1:11">
      <c r="A219" s="413"/>
      <c r="B219" s="413"/>
      <c r="C219" s="413"/>
      <c r="D219" s="413"/>
      <c r="E219" s="413"/>
      <c r="F219" s="413"/>
      <c r="G219" s="413"/>
      <c r="H219" s="413"/>
      <c r="I219" s="413"/>
      <c r="J219" s="413"/>
      <c r="K219" s="413"/>
    </row>
    <row r="220" spans="1:11">
      <c r="A220" s="413"/>
      <c r="B220" s="413"/>
      <c r="C220" s="413"/>
      <c r="D220" s="413"/>
      <c r="E220" s="413"/>
      <c r="F220" s="413"/>
      <c r="G220" s="413"/>
      <c r="H220" s="413"/>
      <c r="I220" s="413"/>
      <c r="J220" s="413"/>
      <c r="K220" s="413"/>
    </row>
    <row r="221" spans="1:11">
      <c r="A221" s="413"/>
      <c r="B221" s="413"/>
      <c r="C221" s="413"/>
      <c r="D221" s="413"/>
      <c r="E221" s="413"/>
      <c r="F221" s="413"/>
      <c r="G221" s="413"/>
      <c r="H221" s="413"/>
      <c r="I221" s="413"/>
      <c r="J221" s="413"/>
      <c r="K221" s="413"/>
    </row>
    <row r="222" spans="1:11">
      <c r="A222" s="413"/>
      <c r="B222" s="413"/>
      <c r="C222" s="413"/>
      <c r="D222" s="413"/>
      <c r="E222" s="413"/>
      <c r="F222" s="413"/>
      <c r="G222" s="413"/>
      <c r="H222" s="413"/>
      <c r="I222" s="413"/>
      <c r="J222" s="413"/>
      <c r="K222" s="413"/>
    </row>
    <row r="223" spans="1:11">
      <c r="A223" s="413"/>
      <c r="B223" s="413"/>
      <c r="C223" s="413"/>
      <c r="D223" s="413"/>
      <c r="E223" s="413"/>
      <c r="F223" s="413"/>
      <c r="G223" s="413"/>
      <c r="H223" s="413"/>
      <c r="I223" s="413"/>
      <c r="J223" s="413"/>
      <c r="K223" s="413"/>
    </row>
    <row r="224" spans="1:11">
      <c r="A224" s="413"/>
      <c r="B224" s="413"/>
      <c r="C224" s="413"/>
      <c r="D224" s="413"/>
      <c r="E224" s="413"/>
      <c r="F224" s="413"/>
      <c r="G224" s="413"/>
      <c r="H224" s="413"/>
      <c r="I224" s="413"/>
      <c r="J224" s="413"/>
      <c r="K224" s="413"/>
    </row>
    <row r="225" spans="1:11">
      <c r="A225" s="413"/>
      <c r="B225" s="413"/>
      <c r="C225" s="413"/>
      <c r="D225" s="413"/>
      <c r="E225" s="413"/>
      <c r="F225" s="413"/>
      <c r="G225" s="413"/>
      <c r="H225" s="413"/>
      <c r="I225" s="413"/>
      <c r="J225" s="413"/>
      <c r="K225" s="413"/>
    </row>
    <row r="226" spans="1:11">
      <c r="A226" s="413"/>
      <c r="B226" s="413"/>
      <c r="C226" s="413"/>
      <c r="D226" s="413"/>
      <c r="E226" s="413"/>
      <c r="F226" s="413"/>
      <c r="G226" s="413"/>
      <c r="H226" s="413"/>
      <c r="I226" s="413"/>
      <c r="J226" s="413"/>
      <c r="K226" s="413"/>
    </row>
    <row r="227" spans="1:11">
      <c r="A227" s="413"/>
      <c r="B227" s="413"/>
      <c r="C227" s="413"/>
      <c r="D227" s="413"/>
      <c r="E227" s="413"/>
      <c r="F227" s="413"/>
      <c r="G227" s="413"/>
      <c r="H227" s="413"/>
      <c r="I227" s="413"/>
      <c r="J227" s="413"/>
      <c r="K227" s="413"/>
    </row>
    <row r="228" spans="1:11">
      <c r="A228" s="413"/>
      <c r="B228" s="413"/>
      <c r="C228" s="413"/>
      <c r="D228" s="413"/>
      <c r="E228" s="413"/>
      <c r="F228" s="413"/>
      <c r="G228" s="413"/>
      <c r="H228" s="413"/>
      <c r="I228" s="413"/>
      <c r="J228" s="413"/>
      <c r="K228" s="413"/>
    </row>
    <row r="229" spans="1:11">
      <c r="A229" s="413"/>
      <c r="B229" s="413"/>
      <c r="C229" s="413"/>
      <c r="D229" s="413"/>
      <c r="E229" s="413"/>
      <c r="F229" s="413"/>
      <c r="G229" s="413"/>
      <c r="H229" s="413"/>
      <c r="I229" s="413"/>
      <c r="J229" s="413"/>
      <c r="K229" s="413"/>
    </row>
    <row r="230" spans="1:11">
      <c r="A230" s="413"/>
      <c r="B230" s="413"/>
      <c r="C230" s="413"/>
      <c r="D230" s="413"/>
      <c r="E230" s="413"/>
      <c r="F230" s="413"/>
      <c r="G230" s="413"/>
      <c r="H230" s="413"/>
      <c r="I230" s="413"/>
      <c r="J230" s="413"/>
      <c r="K230" s="413"/>
    </row>
    <row r="231" spans="1:11">
      <c r="A231" s="413"/>
      <c r="B231" s="413"/>
      <c r="C231" s="413"/>
      <c r="D231" s="413"/>
      <c r="E231" s="413"/>
      <c r="F231" s="413"/>
      <c r="G231" s="413"/>
      <c r="H231" s="413"/>
      <c r="I231" s="413"/>
      <c r="J231" s="413"/>
      <c r="K231" s="413"/>
    </row>
    <row r="232" spans="1:11">
      <c r="A232" s="413"/>
      <c r="B232" s="413"/>
      <c r="C232" s="413"/>
      <c r="D232" s="413"/>
      <c r="E232" s="413"/>
      <c r="F232" s="413"/>
      <c r="G232" s="413"/>
      <c r="H232" s="413"/>
      <c r="I232" s="413"/>
      <c r="J232" s="413"/>
      <c r="K232" s="413"/>
    </row>
    <row r="233" spans="1:11">
      <c r="A233" s="413"/>
      <c r="B233" s="413"/>
      <c r="C233" s="413"/>
      <c r="D233" s="413"/>
      <c r="E233" s="413"/>
      <c r="F233" s="413"/>
      <c r="G233" s="413"/>
      <c r="H233" s="413"/>
      <c r="I233" s="413"/>
      <c r="J233" s="413"/>
      <c r="K233" s="413"/>
    </row>
    <row r="234" spans="1:11">
      <c r="A234" s="413"/>
      <c r="B234" s="413"/>
      <c r="C234" s="413"/>
      <c r="D234" s="413"/>
      <c r="E234" s="413"/>
      <c r="F234" s="413"/>
      <c r="G234" s="413"/>
      <c r="H234" s="413"/>
      <c r="I234" s="413"/>
      <c r="J234" s="413"/>
      <c r="K234" s="413"/>
    </row>
    <row r="235" spans="1:11">
      <c r="A235" s="413"/>
      <c r="B235" s="413"/>
      <c r="C235" s="413"/>
      <c r="D235" s="413"/>
      <c r="E235" s="413"/>
      <c r="F235" s="413"/>
      <c r="G235" s="413"/>
      <c r="H235" s="413"/>
      <c r="I235" s="413"/>
      <c r="J235" s="413"/>
      <c r="K235" s="413"/>
    </row>
    <row r="236" spans="1:11">
      <c r="A236" s="413"/>
      <c r="B236" s="413"/>
      <c r="C236" s="413"/>
      <c r="D236" s="413"/>
      <c r="E236" s="413"/>
      <c r="F236" s="413"/>
      <c r="G236" s="413"/>
      <c r="H236" s="413"/>
      <c r="I236" s="413"/>
      <c r="J236" s="413"/>
      <c r="K236" s="413"/>
    </row>
    <row r="237" spans="1:11">
      <c r="A237" s="413"/>
      <c r="B237" s="413"/>
      <c r="C237" s="413"/>
      <c r="D237" s="413"/>
      <c r="E237" s="413"/>
      <c r="F237" s="413"/>
      <c r="G237" s="413"/>
      <c r="H237" s="413"/>
      <c r="I237" s="413"/>
      <c r="J237" s="413"/>
      <c r="K237" s="413"/>
    </row>
    <row r="238" spans="1:11">
      <c r="A238" s="413"/>
      <c r="B238" s="413"/>
      <c r="C238" s="413"/>
      <c r="D238" s="413"/>
      <c r="E238" s="413"/>
      <c r="F238" s="413"/>
      <c r="G238" s="413"/>
      <c r="H238" s="413"/>
      <c r="I238" s="413"/>
      <c r="J238" s="413"/>
      <c r="K238" s="413"/>
    </row>
    <row r="239" spans="1:11">
      <c r="A239" s="413"/>
      <c r="B239" s="413"/>
      <c r="C239" s="413"/>
      <c r="D239" s="413"/>
      <c r="E239" s="413"/>
      <c r="F239" s="413"/>
      <c r="G239" s="413"/>
      <c r="H239" s="413"/>
      <c r="I239" s="413"/>
      <c r="J239" s="413"/>
      <c r="K239" s="413"/>
    </row>
    <row r="240" spans="1:11">
      <c r="A240" s="413"/>
      <c r="B240" s="413"/>
      <c r="C240" s="413"/>
      <c r="D240" s="413"/>
      <c r="E240" s="413"/>
      <c r="F240" s="413"/>
      <c r="G240" s="413"/>
      <c r="H240" s="413"/>
      <c r="I240" s="413"/>
      <c r="J240" s="413"/>
      <c r="K240" s="413"/>
    </row>
    <row r="241" spans="1:11">
      <c r="A241" s="413"/>
      <c r="B241" s="413"/>
      <c r="C241" s="413"/>
      <c r="D241" s="413"/>
      <c r="E241" s="413"/>
      <c r="F241" s="413"/>
      <c r="G241" s="413"/>
      <c r="H241" s="413"/>
      <c r="I241" s="413"/>
      <c r="J241" s="413"/>
      <c r="K241" s="413"/>
    </row>
    <row r="242" spans="1:11">
      <c r="A242" s="413"/>
      <c r="B242" s="413"/>
      <c r="C242" s="413"/>
      <c r="D242" s="413"/>
      <c r="E242" s="413"/>
      <c r="F242" s="413"/>
      <c r="G242" s="413"/>
      <c r="H242" s="413"/>
      <c r="I242" s="413"/>
      <c r="J242" s="413"/>
      <c r="K242" s="413"/>
    </row>
    <row r="243" spans="1:11">
      <c r="A243" s="413"/>
      <c r="B243" s="413"/>
      <c r="C243" s="413"/>
      <c r="D243" s="413"/>
      <c r="E243" s="413"/>
      <c r="F243" s="413"/>
      <c r="G243" s="413"/>
      <c r="H243" s="413"/>
      <c r="I243" s="413"/>
      <c r="J243" s="413"/>
      <c r="K243" s="413"/>
    </row>
    <row r="244" spans="1:11">
      <c r="A244" s="413"/>
      <c r="B244" s="413"/>
      <c r="C244" s="413"/>
      <c r="D244" s="413"/>
      <c r="E244" s="413"/>
      <c r="F244" s="413"/>
      <c r="G244" s="413"/>
      <c r="H244" s="413"/>
      <c r="I244" s="413"/>
      <c r="J244" s="413"/>
      <c r="K244" s="413"/>
    </row>
    <row r="245" spans="1:11">
      <c r="A245" s="413"/>
      <c r="B245" s="413"/>
      <c r="C245" s="413"/>
      <c r="D245" s="413"/>
      <c r="E245" s="413"/>
      <c r="F245" s="413"/>
      <c r="G245" s="413"/>
      <c r="H245" s="413"/>
      <c r="I245" s="413"/>
      <c r="J245" s="413"/>
      <c r="K245" s="413"/>
    </row>
    <row r="246" spans="1:11">
      <c r="A246" s="413"/>
      <c r="B246" s="413"/>
      <c r="C246" s="413"/>
      <c r="D246" s="413"/>
      <c r="E246" s="413"/>
      <c r="F246" s="413"/>
      <c r="G246" s="413"/>
      <c r="H246" s="413"/>
      <c r="I246" s="413"/>
      <c r="J246" s="413"/>
      <c r="K246" s="413"/>
    </row>
    <row r="247" spans="1:11">
      <c r="A247" s="413"/>
      <c r="B247" s="413"/>
      <c r="C247" s="413"/>
      <c r="D247" s="413"/>
      <c r="E247" s="413"/>
      <c r="F247" s="413"/>
      <c r="G247" s="413"/>
      <c r="H247" s="413"/>
      <c r="I247" s="413"/>
      <c r="J247" s="413"/>
      <c r="K247" s="413"/>
    </row>
    <row r="248" spans="1:11">
      <c r="A248" s="413"/>
      <c r="B248" s="413"/>
      <c r="C248" s="413"/>
      <c r="D248" s="413"/>
      <c r="E248" s="413"/>
      <c r="F248" s="413"/>
      <c r="G248" s="413"/>
      <c r="H248" s="413"/>
      <c r="I248" s="413"/>
      <c r="J248" s="413"/>
      <c r="K248" s="413"/>
    </row>
    <row r="249" spans="1:11">
      <c r="A249" s="413"/>
      <c r="B249" s="413"/>
      <c r="C249" s="413"/>
      <c r="D249" s="413"/>
      <c r="E249" s="413"/>
      <c r="F249" s="413"/>
      <c r="G249" s="413"/>
      <c r="H249" s="413"/>
      <c r="I249" s="413"/>
      <c r="J249" s="413"/>
      <c r="K249" s="413"/>
    </row>
    <row r="250" spans="1:11">
      <c r="A250" s="413"/>
      <c r="B250" s="413"/>
      <c r="C250" s="413"/>
      <c r="D250" s="413"/>
      <c r="E250" s="413"/>
      <c r="F250" s="413"/>
      <c r="G250" s="413"/>
      <c r="H250" s="413"/>
      <c r="I250" s="413"/>
      <c r="J250" s="413"/>
      <c r="K250" s="413"/>
    </row>
    <row r="251" spans="1:11">
      <c r="A251" s="413"/>
      <c r="B251" s="413"/>
      <c r="C251" s="413"/>
      <c r="D251" s="413"/>
      <c r="E251" s="413"/>
      <c r="F251" s="413"/>
      <c r="G251" s="413"/>
      <c r="H251" s="413"/>
      <c r="I251" s="413"/>
      <c r="J251" s="413"/>
      <c r="K251" s="413"/>
    </row>
    <row r="252" spans="1:11">
      <c r="A252" s="413"/>
      <c r="B252" s="413"/>
      <c r="C252" s="413"/>
      <c r="D252" s="413"/>
      <c r="E252" s="413"/>
      <c r="F252" s="413"/>
      <c r="G252" s="413"/>
      <c r="H252" s="413"/>
      <c r="I252" s="413"/>
      <c r="J252" s="413"/>
      <c r="K252" s="413"/>
    </row>
    <row r="253" spans="1:11">
      <c r="A253" s="413"/>
      <c r="B253" s="413"/>
      <c r="C253" s="413"/>
      <c r="D253" s="413"/>
      <c r="E253" s="413"/>
      <c r="F253" s="413"/>
      <c r="G253" s="413"/>
      <c r="H253" s="413"/>
      <c r="I253" s="413"/>
      <c r="J253" s="413"/>
      <c r="K253" s="413"/>
    </row>
    <row r="254" spans="1:11">
      <c r="A254" s="413"/>
      <c r="B254" s="413"/>
      <c r="C254" s="413"/>
      <c r="D254" s="413"/>
      <c r="E254" s="413"/>
      <c r="F254" s="413"/>
      <c r="G254" s="413"/>
      <c r="H254" s="413"/>
      <c r="I254" s="413"/>
      <c r="J254" s="413"/>
      <c r="K254" s="413"/>
    </row>
    <row r="255" spans="1:11">
      <c r="A255" s="413"/>
      <c r="B255" s="413"/>
      <c r="C255" s="413"/>
      <c r="D255" s="413"/>
      <c r="E255" s="413"/>
      <c r="F255" s="413"/>
      <c r="G255" s="413"/>
      <c r="H255" s="413"/>
      <c r="I255" s="413"/>
      <c r="J255" s="413"/>
      <c r="K255" s="413"/>
    </row>
    <row r="256" spans="1:11">
      <c r="A256" s="413"/>
      <c r="B256" s="413"/>
      <c r="C256" s="413"/>
      <c r="D256" s="413"/>
      <c r="E256" s="413"/>
      <c r="F256" s="413"/>
      <c r="G256" s="413"/>
      <c r="H256" s="413"/>
      <c r="I256" s="413"/>
      <c r="J256" s="413"/>
      <c r="K256" s="413"/>
    </row>
    <row r="257" spans="1:11">
      <c r="A257" s="413"/>
      <c r="B257" s="413"/>
      <c r="C257" s="413"/>
      <c r="D257" s="413"/>
      <c r="E257" s="413"/>
      <c r="F257" s="413"/>
      <c r="G257" s="413"/>
      <c r="H257" s="413"/>
      <c r="I257" s="413"/>
      <c r="J257" s="413"/>
      <c r="K257" s="413"/>
    </row>
    <row r="258" spans="1:11">
      <c r="A258" s="413"/>
      <c r="B258" s="413"/>
      <c r="C258" s="413"/>
      <c r="D258" s="413"/>
      <c r="E258" s="413"/>
      <c r="F258" s="413"/>
      <c r="G258" s="413"/>
      <c r="H258" s="413"/>
      <c r="I258" s="413"/>
      <c r="J258" s="413"/>
      <c r="K258" s="413"/>
    </row>
    <row r="259" spans="1:11">
      <c r="A259" s="413"/>
      <c r="B259" s="413"/>
      <c r="C259" s="413"/>
      <c r="D259" s="413"/>
      <c r="E259" s="413"/>
      <c r="F259" s="413"/>
      <c r="G259" s="413"/>
      <c r="H259" s="413"/>
      <c r="I259" s="413"/>
      <c r="J259" s="413"/>
      <c r="K259" s="413"/>
    </row>
    <row r="260" spans="1:11">
      <c r="A260" s="413"/>
      <c r="B260" s="413"/>
      <c r="C260" s="413"/>
      <c r="D260" s="413"/>
      <c r="E260" s="413"/>
      <c r="F260" s="413"/>
      <c r="G260" s="413"/>
      <c r="H260" s="413"/>
      <c r="I260" s="413"/>
      <c r="J260" s="413"/>
      <c r="K260" s="413"/>
    </row>
    <row r="261" spans="1:11">
      <c r="A261" s="413"/>
      <c r="B261" s="413"/>
      <c r="C261" s="413"/>
      <c r="D261" s="413"/>
      <c r="E261" s="413"/>
      <c r="F261" s="413"/>
      <c r="G261" s="413"/>
      <c r="H261" s="413"/>
      <c r="I261" s="413"/>
      <c r="J261" s="413"/>
      <c r="K261" s="413"/>
    </row>
    <row r="262" spans="1:11">
      <c r="A262" s="413"/>
      <c r="B262" s="413"/>
      <c r="C262" s="413"/>
      <c r="D262" s="413"/>
      <c r="E262" s="413"/>
      <c r="F262" s="413"/>
      <c r="G262" s="413"/>
      <c r="H262" s="413"/>
      <c r="I262" s="413"/>
      <c r="J262" s="413"/>
      <c r="K262" s="413"/>
    </row>
    <row r="263" spans="1:11">
      <c r="A263" s="413"/>
      <c r="B263" s="413"/>
      <c r="C263" s="413"/>
      <c r="D263" s="413"/>
      <c r="E263" s="413"/>
      <c r="F263" s="413"/>
      <c r="G263" s="413"/>
      <c r="H263" s="413"/>
      <c r="I263" s="413"/>
      <c r="J263" s="413"/>
      <c r="K263" s="413"/>
    </row>
    <row r="264" spans="1:11">
      <c r="A264" s="413"/>
      <c r="B264" s="413"/>
      <c r="C264" s="413"/>
      <c r="D264" s="413"/>
      <c r="E264" s="413"/>
      <c r="F264" s="413"/>
      <c r="G264" s="413"/>
      <c r="H264" s="413"/>
      <c r="I264" s="413"/>
      <c r="J264" s="413"/>
      <c r="K264" s="413"/>
    </row>
    <row r="265" spans="1:11">
      <c r="A265" s="413"/>
      <c r="B265" s="413"/>
      <c r="C265" s="413"/>
      <c r="D265" s="413"/>
      <c r="E265" s="413"/>
      <c r="F265" s="413"/>
      <c r="G265" s="413"/>
      <c r="H265" s="413"/>
      <c r="I265" s="413"/>
      <c r="J265" s="413"/>
      <c r="K265" s="413"/>
    </row>
    <row r="266" spans="1:11">
      <c r="A266" s="413"/>
      <c r="B266" s="413"/>
      <c r="C266" s="413"/>
      <c r="D266" s="413"/>
      <c r="E266" s="413"/>
      <c r="F266" s="413"/>
      <c r="G266" s="413"/>
      <c r="H266" s="413"/>
      <c r="I266" s="413"/>
      <c r="J266" s="413"/>
      <c r="K266" s="413"/>
    </row>
    <row r="267" spans="1:11">
      <c r="A267" s="413"/>
      <c r="B267" s="413"/>
      <c r="C267" s="413"/>
      <c r="D267" s="413"/>
      <c r="E267" s="413"/>
      <c r="F267" s="413"/>
      <c r="G267" s="413"/>
      <c r="H267" s="413"/>
      <c r="I267" s="413"/>
      <c r="J267" s="413"/>
      <c r="K267" s="413"/>
    </row>
    <row r="268" spans="1:11">
      <c r="A268" s="413"/>
      <c r="B268" s="413"/>
      <c r="C268" s="413"/>
      <c r="D268" s="413"/>
      <c r="E268" s="413"/>
      <c r="F268" s="413"/>
      <c r="G268" s="413"/>
      <c r="H268" s="413"/>
      <c r="I268" s="413"/>
      <c r="J268" s="413"/>
      <c r="K268" s="413"/>
    </row>
    <row r="269" spans="1:11">
      <c r="A269" s="413"/>
      <c r="B269" s="413"/>
      <c r="C269" s="413"/>
      <c r="D269" s="413"/>
      <c r="E269" s="413"/>
      <c r="F269" s="413"/>
      <c r="G269" s="413"/>
      <c r="H269" s="413"/>
      <c r="I269" s="413"/>
      <c r="J269" s="413"/>
      <c r="K269" s="413"/>
    </row>
    <row r="270" spans="1:11">
      <c r="A270" s="413"/>
      <c r="B270" s="413"/>
      <c r="C270" s="413"/>
      <c r="D270" s="413"/>
      <c r="E270" s="413"/>
      <c r="F270" s="413"/>
      <c r="G270" s="413"/>
      <c r="H270" s="413"/>
      <c r="I270" s="413"/>
      <c r="J270" s="413"/>
      <c r="K270" s="413"/>
    </row>
    <row r="271" spans="1:11">
      <c r="A271" s="413"/>
      <c r="B271" s="413"/>
      <c r="C271" s="413"/>
      <c r="D271" s="413"/>
      <c r="E271" s="413"/>
      <c r="F271" s="413"/>
      <c r="G271" s="413"/>
      <c r="H271" s="413"/>
      <c r="I271" s="413"/>
      <c r="J271" s="413"/>
      <c r="K271" s="413"/>
    </row>
    <row r="272" spans="1:11">
      <c r="A272" s="413"/>
      <c r="B272" s="413"/>
      <c r="C272" s="413"/>
      <c r="D272" s="413"/>
      <c r="E272" s="413"/>
      <c r="F272" s="413"/>
      <c r="G272" s="413"/>
      <c r="H272" s="413"/>
      <c r="I272" s="413"/>
      <c r="J272" s="413"/>
      <c r="K272" s="413"/>
    </row>
    <row r="273" spans="1:11">
      <c r="A273" s="413"/>
      <c r="B273" s="413"/>
      <c r="C273" s="413"/>
      <c r="D273" s="413"/>
      <c r="E273" s="413"/>
      <c r="F273" s="413"/>
      <c r="G273" s="413"/>
      <c r="H273" s="413"/>
      <c r="I273" s="413"/>
      <c r="J273" s="413"/>
      <c r="K273" s="413"/>
    </row>
    <row r="274" spans="1:11">
      <c r="A274" s="413"/>
      <c r="B274" s="413"/>
      <c r="C274" s="413"/>
      <c r="D274" s="413"/>
      <c r="E274" s="413"/>
      <c r="F274" s="413"/>
      <c r="G274" s="413"/>
      <c r="H274" s="413"/>
      <c r="I274" s="413"/>
      <c r="J274" s="413"/>
      <c r="K274" s="413"/>
    </row>
    <row r="275" spans="1:11">
      <c r="A275" s="413"/>
      <c r="B275" s="413"/>
      <c r="C275" s="413"/>
      <c r="D275" s="413"/>
      <c r="E275" s="413"/>
      <c r="F275" s="413"/>
      <c r="G275" s="413"/>
      <c r="H275" s="413"/>
      <c r="I275" s="413"/>
      <c r="J275" s="413"/>
      <c r="K275" s="413"/>
    </row>
    <row r="276" spans="1:11">
      <c r="A276" s="413"/>
      <c r="B276" s="413"/>
      <c r="C276" s="413"/>
      <c r="D276" s="413"/>
      <c r="E276" s="413"/>
      <c r="F276" s="413"/>
      <c r="G276" s="413"/>
      <c r="H276" s="413"/>
      <c r="I276" s="413"/>
      <c r="J276" s="413"/>
      <c r="K276" s="413"/>
    </row>
    <row r="277" spans="1:11">
      <c r="A277" s="413"/>
      <c r="B277" s="413"/>
      <c r="C277" s="413"/>
      <c r="D277" s="413"/>
      <c r="E277" s="413"/>
      <c r="F277" s="413"/>
      <c r="G277" s="413"/>
      <c r="H277" s="413"/>
      <c r="I277" s="413"/>
      <c r="J277" s="413"/>
      <c r="K277" s="413"/>
    </row>
    <row r="278" spans="1:11">
      <c r="A278" s="413"/>
      <c r="B278" s="413"/>
      <c r="C278" s="413"/>
      <c r="D278" s="413"/>
      <c r="E278" s="413"/>
      <c r="F278" s="413"/>
      <c r="G278" s="413"/>
      <c r="H278" s="413"/>
      <c r="I278" s="413"/>
      <c r="J278" s="413"/>
      <c r="K278" s="413"/>
    </row>
    <row r="279" spans="1:11">
      <c r="A279" s="413"/>
      <c r="B279" s="413"/>
      <c r="C279" s="413"/>
      <c r="D279" s="413"/>
      <c r="E279" s="413"/>
      <c r="F279" s="413"/>
      <c r="G279" s="413"/>
      <c r="H279" s="413"/>
      <c r="I279" s="413"/>
      <c r="J279" s="413"/>
      <c r="K279" s="413"/>
    </row>
    <row r="280" spans="1:11">
      <c r="A280" s="413"/>
      <c r="B280" s="413"/>
      <c r="C280" s="413"/>
      <c r="D280" s="413"/>
      <c r="E280" s="413"/>
      <c r="F280" s="413"/>
      <c r="G280" s="413"/>
      <c r="H280" s="413"/>
      <c r="I280" s="413"/>
      <c r="J280" s="413"/>
      <c r="K280" s="413"/>
    </row>
    <row r="281" spans="1:11">
      <c r="A281" s="413"/>
      <c r="B281" s="413"/>
      <c r="C281" s="413"/>
      <c r="D281" s="413"/>
      <c r="E281" s="413"/>
      <c r="F281" s="413"/>
      <c r="G281" s="413"/>
      <c r="H281" s="413"/>
      <c r="I281" s="413"/>
      <c r="J281" s="413"/>
      <c r="K281" s="413"/>
    </row>
    <row r="282" spans="1:11">
      <c r="A282" s="413"/>
      <c r="B282" s="413"/>
      <c r="C282" s="413"/>
      <c r="D282" s="413"/>
      <c r="E282" s="413"/>
      <c r="F282" s="413"/>
      <c r="G282" s="413"/>
      <c r="H282" s="413"/>
      <c r="I282" s="413"/>
      <c r="J282" s="413"/>
      <c r="K282" s="413"/>
    </row>
    <row r="283" spans="1:11">
      <c r="A283" s="413"/>
      <c r="B283" s="413"/>
      <c r="C283" s="413"/>
      <c r="D283" s="413"/>
      <c r="E283" s="413"/>
      <c r="F283" s="413"/>
      <c r="G283" s="413"/>
      <c r="H283" s="413"/>
      <c r="I283" s="413"/>
      <c r="J283" s="413"/>
      <c r="K283" s="413"/>
    </row>
    <row r="284" spans="1:11">
      <c r="A284" s="413"/>
      <c r="B284" s="413"/>
      <c r="C284" s="413"/>
      <c r="D284" s="413"/>
      <c r="E284" s="413"/>
      <c r="F284" s="413"/>
      <c r="G284" s="413"/>
      <c r="H284" s="413"/>
      <c r="I284" s="413"/>
      <c r="J284" s="413"/>
      <c r="K284" s="413"/>
    </row>
    <row r="285" spans="1:11">
      <c r="A285" s="413"/>
      <c r="B285" s="413"/>
      <c r="C285" s="413"/>
      <c r="D285" s="413"/>
      <c r="E285" s="413"/>
      <c r="F285" s="413"/>
      <c r="G285" s="413"/>
      <c r="H285" s="413"/>
      <c r="I285" s="413"/>
      <c r="J285" s="413"/>
      <c r="K285" s="413"/>
    </row>
    <row r="286" spans="1:11">
      <c r="A286" s="413"/>
      <c r="B286" s="413"/>
      <c r="C286" s="413"/>
      <c r="D286" s="413"/>
      <c r="E286" s="413"/>
      <c r="F286" s="413"/>
      <c r="G286" s="413"/>
      <c r="H286" s="413"/>
      <c r="I286" s="413"/>
      <c r="J286" s="413"/>
      <c r="K286" s="413"/>
    </row>
    <row r="287" spans="1:11">
      <c r="A287" s="413"/>
      <c r="B287" s="413"/>
      <c r="C287" s="413"/>
      <c r="D287" s="413"/>
      <c r="E287" s="413"/>
      <c r="F287" s="413"/>
      <c r="G287" s="413"/>
      <c r="H287" s="413"/>
      <c r="I287" s="413"/>
      <c r="J287" s="413"/>
      <c r="K287" s="413"/>
    </row>
    <row r="288" spans="1:11">
      <c r="A288" s="413"/>
      <c r="B288" s="413"/>
      <c r="C288" s="413"/>
      <c r="D288" s="413"/>
      <c r="E288" s="413"/>
      <c r="F288" s="413"/>
      <c r="G288" s="413"/>
      <c r="H288" s="413"/>
      <c r="I288" s="413"/>
      <c r="J288" s="413"/>
      <c r="K288" s="413"/>
    </row>
    <row r="289" spans="1:11">
      <c r="A289" s="413"/>
      <c r="B289" s="413"/>
      <c r="C289" s="413"/>
      <c r="D289" s="413"/>
      <c r="E289" s="413"/>
      <c r="F289" s="413"/>
      <c r="G289" s="413"/>
      <c r="H289" s="413"/>
      <c r="I289" s="413"/>
      <c r="J289" s="413"/>
      <c r="K289" s="413"/>
    </row>
    <row r="290" spans="1:11">
      <c r="A290" s="413"/>
      <c r="B290" s="413"/>
      <c r="C290" s="413"/>
      <c r="D290" s="413"/>
      <c r="E290" s="413"/>
      <c r="F290" s="413"/>
      <c r="G290" s="413"/>
      <c r="H290" s="413"/>
      <c r="I290" s="413"/>
      <c r="J290" s="413"/>
      <c r="K290" s="413"/>
    </row>
    <row r="291" spans="1:11">
      <c r="A291" s="413"/>
      <c r="B291" s="413"/>
      <c r="C291" s="413"/>
      <c r="D291" s="413"/>
      <c r="E291" s="413"/>
      <c r="F291" s="413"/>
      <c r="G291" s="413"/>
      <c r="H291" s="413"/>
      <c r="I291" s="413"/>
      <c r="J291" s="413"/>
      <c r="K291" s="413"/>
    </row>
    <row r="292" spans="1:11">
      <c r="A292" s="413"/>
      <c r="B292" s="413"/>
      <c r="C292" s="413"/>
      <c r="D292" s="413"/>
      <c r="E292" s="413"/>
      <c r="F292" s="413"/>
      <c r="G292" s="413"/>
      <c r="H292" s="413"/>
      <c r="I292" s="413"/>
      <c r="J292" s="413"/>
      <c r="K292" s="413"/>
    </row>
    <row r="293" spans="1:11">
      <c r="A293" s="413"/>
      <c r="B293" s="413"/>
      <c r="C293" s="413"/>
      <c r="D293" s="413"/>
      <c r="E293" s="413"/>
      <c r="F293" s="413"/>
      <c r="G293" s="413"/>
      <c r="H293" s="413"/>
      <c r="I293" s="413"/>
      <c r="J293" s="413"/>
      <c r="K293" s="413"/>
    </row>
    <row r="294" spans="1:11">
      <c r="A294" s="413"/>
      <c r="B294" s="413"/>
      <c r="C294" s="413"/>
      <c r="D294" s="413"/>
      <c r="E294" s="413"/>
      <c r="F294" s="413"/>
      <c r="G294" s="413"/>
      <c r="H294" s="413"/>
      <c r="I294" s="413"/>
      <c r="J294" s="413"/>
      <c r="K294" s="413"/>
    </row>
    <row r="295" spans="1:11">
      <c r="A295" s="413"/>
      <c r="B295" s="413"/>
      <c r="C295" s="413"/>
      <c r="D295" s="413"/>
      <c r="E295" s="413"/>
      <c r="F295" s="413"/>
      <c r="G295" s="413"/>
      <c r="H295" s="413"/>
      <c r="I295" s="413"/>
      <c r="J295" s="413"/>
      <c r="K295" s="413"/>
    </row>
    <row r="296" spans="1:11">
      <c r="A296" s="413"/>
      <c r="B296" s="413"/>
      <c r="C296" s="413"/>
      <c r="D296" s="413"/>
      <c r="E296" s="413"/>
      <c r="F296" s="413"/>
      <c r="G296" s="413"/>
      <c r="H296" s="413"/>
      <c r="I296" s="413"/>
      <c r="J296" s="413"/>
      <c r="K296" s="413"/>
    </row>
    <row r="297" spans="1:11">
      <c r="A297" s="413"/>
      <c r="B297" s="413"/>
      <c r="C297" s="413"/>
      <c r="D297" s="413"/>
      <c r="E297" s="413"/>
      <c r="F297" s="413"/>
      <c r="G297" s="413"/>
      <c r="H297" s="413"/>
      <c r="I297" s="413"/>
      <c r="J297" s="413"/>
      <c r="K297" s="413"/>
    </row>
    <row r="298" spans="1:11">
      <c r="A298" s="413"/>
      <c r="B298" s="413"/>
      <c r="C298" s="413"/>
      <c r="D298" s="413"/>
      <c r="E298" s="413"/>
      <c r="F298" s="413"/>
      <c r="G298" s="413"/>
      <c r="H298" s="413"/>
      <c r="I298" s="413"/>
      <c r="J298" s="413"/>
      <c r="K298" s="413"/>
    </row>
    <row r="299" spans="1:11">
      <c r="A299" s="413"/>
      <c r="B299" s="413"/>
      <c r="C299" s="413"/>
      <c r="D299" s="413"/>
      <c r="E299" s="413"/>
      <c r="F299" s="413"/>
      <c r="G299" s="413"/>
      <c r="H299" s="413"/>
      <c r="I299" s="413"/>
      <c r="J299" s="413"/>
      <c r="K299" s="413"/>
    </row>
    <row r="300" spans="1:11">
      <c r="A300" s="413"/>
      <c r="B300" s="413"/>
      <c r="C300" s="413"/>
      <c r="D300" s="413"/>
      <c r="E300" s="413"/>
      <c r="F300" s="413"/>
      <c r="G300" s="413"/>
      <c r="H300" s="413"/>
      <c r="I300" s="413"/>
      <c r="J300" s="413"/>
      <c r="K300" s="413"/>
    </row>
    <row r="301" spans="1:11">
      <c r="A301" s="413"/>
      <c r="B301" s="413"/>
      <c r="C301" s="413"/>
      <c r="D301" s="413"/>
      <c r="E301" s="413"/>
      <c r="F301" s="413"/>
      <c r="G301" s="413"/>
      <c r="H301" s="413"/>
      <c r="I301" s="413"/>
      <c r="J301" s="413"/>
      <c r="K301" s="413"/>
    </row>
    <row r="302" spans="1:11">
      <c r="A302" s="413"/>
      <c r="B302" s="413"/>
      <c r="C302" s="413"/>
      <c r="D302" s="413"/>
      <c r="E302" s="413"/>
      <c r="F302" s="413"/>
      <c r="G302" s="413"/>
      <c r="H302" s="413"/>
      <c r="I302" s="413"/>
      <c r="J302" s="413"/>
      <c r="K302" s="413"/>
    </row>
    <row r="303" spans="1:11">
      <c r="A303" s="413"/>
      <c r="B303" s="413"/>
      <c r="C303" s="413"/>
      <c r="D303" s="413"/>
      <c r="E303" s="413"/>
      <c r="F303" s="413"/>
      <c r="G303" s="413"/>
      <c r="H303" s="413"/>
      <c r="I303" s="413"/>
      <c r="J303" s="413"/>
      <c r="K303" s="413"/>
    </row>
    <row r="304" spans="1:11">
      <c r="A304" s="413"/>
      <c r="B304" s="413"/>
      <c r="C304" s="413"/>
      <c r="D304" s="413"/>
      <c r="E304" s="413"/>
      <c r="F304" s="413"/>
      <c r="G304" s="413"/>
      <c r="H304" s="413"/>
      <c r="I304" s="413"/>
      <c r="J304" s="413"/>
      <c r="K304" s="413"/>
    </row>
    <row r="305" spans="1:11">
      <c r="A305" s="413"/>
      <c r="B305" s="413"/>
      <c r="C305" s="413"/>
      <c r="D305" s="413"/>
      <c r="E305" s="413"/>
      <c r="F305" s="413"/>
      <c r="G305" s="413"/>
      <c r="H305" s="413"/>
      <c r="I305" s="413"/>
      <c r="J305" s="413"/>
      <c r="K305" s="413"/>
    </row>
    <row r="306" spans="1:11">
      <c r="A306" s="413"/>
      <c r="B306" s="413"/>
      <c r="C306" s="413"/>
      <c r="D306" s="413"/>
      <c r="E306" s="413"/>
      <c r="F306" s="413"/>
      <c r="G306" s="413"/>
      <c r="H306" s="413"/>
      <c r="I306" s="413"/>
      <c r="J306" s="413"/>
      <c r="K306" s="413"/>
    </row>
    <row r="307" spans="1:11">
      <c r="A307" s="413"/>
      <c r="B307" s="413"/>
      <c r="C307" s="413"/>
      <c r="D307" s="413"/>
      <c r="E307" s="413"/>
      <c r="F307" s="413"/>
      <c r="G307" s="413"/>
      <c r="H307" s="413"/>
      <c r="I307" s="413"/>
      <c r="J307" s="413"/>
      <c r="K307" s="413"/>
    </row>
    <row r="308" spans="1:11">
      <c r="A308" s="413"/>
      <c r="B308" s="413"/>
      <c r="C308" s="413"/>
      <c r="D308" s="413"/>
      <c r="E308" s="413"/>
      <c r="F308" s="413"/>
      <c r="G308" s="413"/>
      <c r="H308" s="413"/>
      <c r="I308" s="413"/>
      <c r="J308" s="413"/>
      <c r="K308" s="413"/>
    </row>
    <row r="309" spans="1:11">
      <c r="A309" s="413"/>
      <c r="B309" s="413"/>
      <c r="C309" s="413"/>
      <c r="D309" s="413"/>
      <c r="E309" s="413"/>
      <c r="F309" s="413"/>
      <c r="G309" s="413"/>
      <c r="H309" s="413"/>
      <c r="I309" s="413"/>
      <c r="J309" s="413"/>
      <c r="K309" s="413"/>
    </row>
    <row r="310" spans="1:11">
      <c r="A310" s="413"/>
      <c r="B310" s="413"/>
      <c r="C310" s="413"/>
      <c r="D310" s="413"/>
      <c r="E310" s="413"/>
      <c r="F310" s="413"/>
      <c r="G310" s="413"/>
      <c r="H310" s="413"/>
      <c r="I310" s="413"/>
      <c r="J310" s="413"/>
      <c r="K310" s="413"/>
    </row>
    <row r="311" spans="1:11">
      <c r="A311" s="413"/>
      <c r="B311" s="413"/>
      <c r="C311" s="413"/>
      <c r="D311" s="413"/>
      <c r="E311" s="413"/>
      <c r="F311" s="413"/>
      <c r="G311" s="413"/>
      <c r="H311" s="413"/>
      <c r="I311" s="413"/>
      <c r="J311" s="413"/>
      <c r="K311" s="413"/>
    </row>
    <row r="312" spans="1:11">
      <c r="A312" s="413"/>
      <c r="B312" s="413"/>
      <c r="C312" s="413"/>
      <c r="D312" s="413"/>
      <c r="E312" s="413"/>
      <c r="F312" s="413"/>
      <c r="G312" s="413"/>
      <c r="H312" s="413"/>
      <c r="I312" s="413"/>
      <c r="J312" s="413"/>
      <c r="K312" s="413"/>
    </row>
    <row r="313" spans="1:11">
      <c r="A313" s="413"/>
      <c r="B313" s="413"/>
      <c r="C313" s="413"/>
      <c r="D313" s="413"/>
      <c r="E313" s="413"/>
      <c r="F313" s="413"/>
      <c r="G313" s="413"/>
      <c r="H313" s="413"/>
      <c r="I313" s="413"/>
      <c r="J313" s="413"/>
      <c r="K313" s="413"/>
    </row>
    <row r="314" spans="1:11">
      <c r="A314" s="413"/>
      <c r="B314" s="413"/>
      <c r="C314" s="413"/>
      <c r="D314" s="413"/>
      <c r="E314" s="413"/>
      <c r="F314" s="413"/>
      <c r="G314" s="413"/>
      <c r="H314" s="413"/>
      <c r="I314" s="413"/>
      <c r="J314" s="413"/>
      <c r="K314" s="413"/>
    </row>
    <row r="315" spans="1:11">
      <c r="A315" s="413"/>
      <c r="B315" s="413"/>
      <c r="C315" s="413"/>
      <c r="D315" s="413"/>
      <c r="E315" s="413"/>
      <c r="F315" s="413"/>
      <c r="G315" s="413"/>
      <c r="H315" s="413"/>
      <c r="I315" s="413"/>
      <c r="J315" s="413"/>
      <c r="K315" s="413"/>
    </row>
    <row r="316" spans="1:11">
      <c r="A316" s="413"/>
      <c r="B316" s="413"/>
      <c r="C316" s="413"/>
      <c r="D316" s="413"/>
      <c r="E316" s="413"/>
      <c r="F316" s="413"/>
      <c r="G316" s="413"/>
      <c r="H316" s="413"/>
      <c r="I316" s="413"/>
      <c r="J316" s="413"/>
      <c r="K316" s="413"/>
    </row>
    <row r="317" spans="1:11">
      <c r="A317" s="413"/>
      <c r="B317" s="413"/>
      <c r="C317" s="413"/>
      <c r="D317" s="413"/>
      <c r="E317" s="413"/>
      <c r="F317" s="413"/>
      <c r="G317" s="413"/>
      <c r="H317" s="413"/>
      <c r="I317" s="413"/>
      <c r="J317" s="413"/>
      <c r="K317" s="413"/>
    </row>
    <row r="318" spans="1:11">
      <c r="A318" s="413"/>
      <c r="B318" s="413"/>
      <c r="C318" s="413"/>
      <c r="D318" s="413"/>
      <c r="E318" s="413"/>
      <c r="F318" s="413"/>
      <c r="G318" s="413"/>
      <c r="H318" s="413"/>
      <c r="I318" s="413"/>
      <c r="J318" s="413"/>
      <c r="K318" s="413"/>
    </row>
    <row r="319" spans="1:11">
      <c r="A319" s="413"/>
      <c r="B319" s="413"/>
      <c r="C319" s="413"/>
      <c r="D319" s="413"/>
      <c r="E319" s="413"/>
      <c r="F319" s="413"/>
      <c r="G319" s="413"/>
      <c r="H319" s="413"/>
      <c r="I319" s="413"/>
      <c r="J319" s="413"/>
      <c r="K319" s="413"/>
    </row>
    <row r="320" spans="1:11">
      <c r="A320" s="413"/>
      <c r="B320" s="413"/>
      <c r="C320" s="413"/>
      <c r="D320" s="413"/>
      <c r="E320" s="413"/>
      <c r="F320" s="413"/>
      <c r="G320" s="413"/>
      <c r="H320" s="413"/>
      <c r="I320" s="413"/>
      <c r="J320" s="413"/>
      <c r="K320" s="413"/>
    </row>
    <row r="321" spans="1:11">
      <c r="A321" s="413"/>
      <c r="B321" s="413"/>
      <c r="C321" s="413"/>
      <c r="D321" s="413"/>
      <c r="E321" s="413"/>
      <c r="F321" s="413"/>
      <c r="G321" s="413"/>
      <c r="H321" s="413"/>
      <c r="I321" s="413"/>
      <c r="J321" s="413"/>
      <c r="K321" s="413"/>
    </row>
    <row r="322" spans="1:11">
      <c r="A322" s="413"/>
      <c r="B322" s="413"/>
      <c r="C322" s="413"/>
      <c r="D322" s="413"/>
      <c r="E322" s="413"/>
      <c r="F322" s="413"/>
      <c r="G322" s="413"/>
      <c r="H322" s="413"/>
      <c r="I322" s="413"/>
      <c r="J322" s="413"/>
      <c r="K322" s="413"/>
    </row>
    <row r="323" spans="1:11">
      <c r="A323" s="413"/>
      <c r="B323" s="413"/>
      <c r="C323" s="413"/>
      <c r="D323" s="413"/>
      <c r="E323" s="413"/>
      <c r="F323" s="413"/>
      <c r="G323" s="413"/>
      <c r="H323" s="413"/>
      <c r="I323" s="413"/>
      <c r="J323" s="413"/>
      <c r="K323" s="413"/>
    </row>
    <row r="324" spans="1:11">
      <c r="A324" s="413"/>
      <c r="B324" s="413"/>
      <c r="C324" s="413"/>
      <c r="D324" s="413"/>
      <c r="E324" s="413"/>
      <c r="F324" s="413"/>
      <c r="G324" s="413"/>
      <c r="H324" s="413"/>
      <c r="I324" s="413"/>
      <c r="J324" s="413"/>
      <c r="K324" s="413"/>
    </row>
    <row r="325" spans="1:11">
      <c r="A325" s="413"/>
      <c r="B325" s="413"/>
      <c r="C325" s="413"/>
      <c r="D325" s="413"/>
      <c r="E325" s="413"/>
      <c r="F325" s="413"/>
      <c r="G325" s="413"/>
      <c r="H325" s="413"/>
      <c r="I325" s="413"/>
      <c r="J325" s="413"/>
      <c r="K325" s="413"/>
    </row>
    <row r="326" spans="1:11">
      <c r="A326" s="413"/>
      <c r="B326" s="413"/>
      <c r="C326" s="413"/>
      <c r="D326" s="413"/>
      <c r="E326" s="413"/>
      <c r="F326" s="413"/>
      <c r="G326" s="413"/>
      <c r="H326" s="413"/>
      <c r="I326" s="413"/>
      <c r="J326" s="413"/>
      <c r="K326" s="413"/>
    </row>
    <row r="327" spans="1:11">
      <c r="A327" s="413"/>
      <c r="B327" s="413"/>
      <c r="C327" s="413"/>
      <c r="D327" s="413"/>
      <c r="E327" s="413"/>
      <c r="F327" s="413"/>
      <c r="G327" s="413"/>
      <c r="H327" s="413"/>
      <c r="I327" s="413"/>
      <c r="J327" s="413"/>
      <c r="K327" s="413"/>
    </row>
    <row r="328" spans="1:11">
      <c r="A328" s="413"/>
      <c r="B328" s="413"/>
      <c r="C328" s="413"/>
      <c r="D328" s="413"/>
      <c r="E328" s="413"/>
      <c r="F328" s="413"/>
      <c r="G328" s="413"/>
      <c r="H328" s="413"/>
      <c r="I328" s="413"/>
      <c r="J328" s="413"/>
      <c r="K328" s="413"/>
    </row>
    <row r="329" spans="1:11">
      <c r="A329" s="413"/>
      <c r="B329" s="413"/>
      <c r="C329" s="413"/>
      <c r="D329" s="413"/>
      <c r="E329" s="413"/>
      <c r="F329" s="413"/>
      <c r="G329" s="413"/>
      <c r="H329" s="413"/>
      <c r="I329" s="413"/>
      <c r="J329" s="413"/>
      <c r="K329" s="413"/>
    </row>
    <row r="330" spans="1:11">
      <c r="A330" s="413"/>
      <c r="B330" s="413"/>
      <c r="C330" s="413"/>
      <c r="D330" s="413"/>
      <c r="E330" s="413"/>
      <c r="F330" s="413"/>
      <c r="G330" s="413"/>
      <c r="H330" s="413"/>
      <c r="I330" s="413"/>
      <c r="J330" s="413"/>
      <c r="K330" s="413"/>
    </row>
    <row r="331" spans="1:11">
      <c r="A331" s="413"/>
      <c r="B331" s="413"/>
      <c r="C331" s="413"/>
      <c r="D331" s="413"/>
      <c r="E331" s="413"/>
      <c r="F331" s="413"/>
      <c r="G331" s="413"/>
      <c r="H331" s="413"/>
      <c r="I331" s="413"/>
      <c r="J331" s="413"/>
      <c r="K331" s="413"/>
    </row>
    <row r="332" spans="1:11">
      <c r="A332" s="413"/>
      <c r="B332" s="413"/>
      <c r="C332" s="413"/>
      <c r="D332" s="413"/>
      <c r="E332" s="413"/>
      <c r="F332" s="413"/>
      <c r="G332" s="413"/>
      <c r="H332" s="413"/>
      <c r="I332" s="413"/>
      <c r="J332" s="413"/>
      <c r="K332" s="413"/>
    </row>
    <row r="333" spans="1:11">
      <c r="A333" s="413"/>
      <c r="B333" s="413"/>
      <c r="C333" s="413"/>
      <c r="D333" s="413"/>
      <c r="E333" s="413"/>
      <c r="F333" s="413"/>
      <c r="G333" s="413"/>
      <c r="H333" s="413"/>
      <c r="I333" s="413"/>
      <c r="J333" s="413"/>
      <c r="K333" s="413"/>
    </row>
    <row r="334" spans="1:11">
      <c r="A334" s="413"/>
      <c r="B334" s="413"/>
      <c r="C334" s="413"/>
      <c r="D334" s="413"/>
      <c r="E334" s="413"/>
      <c r="F334" s="413"/>
      <c r="G334" s="413"/>
      <c r="H334" s="413"/>
      <c r="I334" s="413"/>
      <c r="J334" s="413"/>
      <c r="K334" s="413"/>
    </row>
    <row r="335" spans="1:11">
      <c r="A335" s="413"/>
      <c r="B335" s="413"/>
      <c r="C335" s="413"/>
      <c r="D335" s="413"/>
      <c r="E335" s="413"/>
      <c r="F335" s="413"/>
      <c r="G335" s="413"/>
      <c r="H335" s="413"/>
      <c r="I335" s="413"/>
      <c r="J335" s="413"/>
      <c r="K335" s="413"/>
    </row>
    <row r="336" spans="1:11">
      <c r="A336" s="413"/>
      <c r="B336" s="413"/>
      <c r="C336" s="413"/>
      <c r="D336" s="413"/>
      <c r="E336" s="413"/>
      <c r="F336" s="413"/>
      <c r="G336" s="413"/>
      <c r="H336" s="413"/>
      <c r="I336" s="413"/>
      <c r="J336" s="413"/>
      <c r="K336" s="413"/>
    </row>
    <row r="337" spans="1:11">
      <c r="A337" s="413"/>
      <c r="B337" s="413"/>
      <c r="C337" s="413"/>
      <c r="D337" s="413"/>
      <c r="E337" s="413"/>
      <c r="F337" s="413"/>
      <c r="G337" s="413"/>
      <c r="H337" s="413"/>
      <c r="I337" s="413"/>
      <c r="J337" s="413"/>
      <c r="K337" s="413"/>
    </row>
    <row r="338" spans="1:11">
      <c r="A338" s="413"/>
      <c r="B338" s="413"/>
      <c r="C338" s="413"/>
      <c r="D338" s="413"/>
      <c r="E338" s="413"/>
      <c r="F338" s="413"/>
      <c r="G338" s="413"/>
      <c r="H338" s="413"/>
      <c r="I338" s="413"/>
      <c r="J338" s="413"/>
      <c r="K338" s="413"/>
    </row>
    <row r="339" spans="1:11">
      <c r="A339" s="413"/>
      <c r="B339" s="413"/>
      <c r="C339" s="413"/>
      <c r="D339" s="413"/>
      <c r="E339" s="413"/>
      <c r="F339" s="413"/>
      <c r="G339" s="413"/>
      <c r="H339" s="413"/>
      <c r="I339" s="413"/>
      <c r="J339" s="413"/>
      <c r="K339" s="413"/>
    </row>
    <row r="340" spans="1:11">
      <c r="A340" s="413"/>
      <c r="B340" s="413"/>
      <c r="C340" s="413"/>
      <c r="D340" s="413"/>
      <c r="E340" s="413"/>
      <c r="F340" s="413"/>
      <c r="G340" s="413"/>
      <c r="H340" s="413"/>
      <c r="I340" s="413"/>
      <c r="J340" s="413"/>
      <c r="K340" s="413"/>
    </row>
    <row r="341" spans="1:11">
      <c r="A341" s="413"/>
      <c r="B341" s="413"/>
      <c r="C341" s="413"/>
      <c r="D341" s="413"/>
      <c r="E341" s="413"/>
      <c r="F341" s="413"/>
      <c r="G341" s="413"/>
      <c r="H341" s="413"/>
      <c r="I341" s="413"/>
      <c r="J341" s="413"/>
      <c r="K341" s="413"/>
    </row>
    <row r="342" spans="1:11">
      <c r="A342" s="413"/>
      <c r="B342" s="413"/>
      <c r="C342" s="413"/>
      <c r="D342" s="413"/>
      <c r="E342" s="413"/>
      <c r="F342" s="413"/>
      <c r="G342" s="413"/>
      <c r="H342" s="413"/>
      <c r="I342" s="413"/>
      <c r="J342" s="413"/>
      <c r="K342" s="413"/>
    </row>
    <row r="343" spans="1:11">
      <c r="A343" s="413"/>
      <c r="B343" s="413"/>
      <c r="C343" s="413"/>
      <c r="D343" s="413"/>
      <c r="E343" s="413"/>
      <c r="F343" s="413"/>
      <c r="G343" s="413"/>
      <c r="H343" s="413"/>
      <c r="I343" s="413"/>
      <c r="J343" s="413"/>
      <c r="K343" s="413"/>
    </row>
    <row r="344" spans="1:11">
      <c r="A344" s="413"/>
      <c r="B344" s="413"/>
      <c r="C344" s="413"/>
      <c r="D344" s="413"/>
      <c r="E344" s="413"/>
      <c r="F344" s="413"/>
      <c r="G344" s="413"/>
      <c r="H344" s="413"/>
      <c r="I344" s="413"/>
      <c r="J344" s="413"/>
      <c r="K344" s="413"/>
    </row>
    <row r="345" spans="1:11">
      <c r="A345" s="413"/>
      <c r="B345" s="413"/>
      <c r="C345" s="413"/>
      <c r="D345" s="413"/>
      <c r="E345" s="413"/>
      <c r="F345" s="413"/>
      <c r="G345" s="413"/>
      <c r="H345" s="413"/>
      <c r="I345" s="413"/>
      <c r="J345" s="413"/>
      <c r="K345" s="413"/>
    </row>
    <row r="346" spans="1:11">
      <c r="A346" s="413"/>
      <c r="B346" s="413"/>
      <c r="C346" s="413"/>
      <c r="D346" s="413"/>
      <c r="E346" s="413"/>
      <c r="F346" s="413"/>
      <c r="G346" s="413"/>
      <c r="H346" s="413"/>
      <c r="I346" s="413"/>
      <c r="J346" s="413"/>
      <c r="K346" s="413"/>
    </row>
    <row r="347" spans="1:11">
      <c r="A347" s="413"/>
      <c r="B347" s="413"/>
      <c r="C347" s="413"/>
      <c r="D347" s="413"/>
      <c r="E347" s="413"/>
      <c r="F347" s="413"/>
      <c r="G347" s="413"/>
      <c r="H347" s="413"/>
      <c r="I347" s="413"/>
      <c r="J347" s="413"/>
      <c r="K347" s="413"/>
    </row>
    <row r="348" spans="1:11">
      <c r="A348" s="413"/>
      <c r="B348" s="413"/>
      <c r="C348" s="413"/>
      <c r="D348" s="413"/>
      <c r="E348" s="413"/>
      <c r="F348" s="413"/>
      <c r="G348" s="413"/>
      <c r="H348" s="413"/>
      <c r="I348" s="413"/>
      <c r="J348" s="413"/>
      <c r="K348" s="413"/>
    </row>
    <row r="349" spans="1:11">
      <c r="A349" s="413"/>
      <c r="B349" s="413"/>
      <c r="C349" s="413"/>
      <c r="D349" s="413"/>
      <c r="E349" s="413"/>
      <c r="F349" s="413"/>
      <c r="G349" s="413"/>
      <c r="H349" s="413"/>
      <c r="I349" s="413"/>
      <c r="J349" s="413"/>
      <c r="K349" s="413"/>
    </row>
    <row r="350" spans="1:11">
      <c r="A350" s="413"/>
      <c r="B350" s="413"/>
      <c r="C350" s="413"/>
      <c r="D350" s="413"/>
      <c r="E350" s="413"/>
      <c r="F350" s="413"/>
      <c r="G350" s="413"/>
      <c r="H350" s="413"/>
      <c r="I350" s="413"/>
      <c r="J350" s="413"/>
      <c r="K350" s="413"/>
    </row>
    <row r="351" spans="1:11">
      <c r="A351" s="413"/>
      <c r="B351" s="413"/>
      <c r="C351" s="413"/>
      <c r="D351" s="413"/>
      <c r="E351" s="413"/>
      <c r="F351" s="413"/>
      <c r="G351" s="413"/>
      <c r="H351" s="413"/>
      <c r="I351" s="413"/>
      <c r="J351" s="413"/>
      <c r="K351" s="413"/>
    </row>
    <row r="352" spans="1:11">
      <c r="A352" s="413"/>
      <c r="B352" s="413"/>
      <c r="C352" s="413"/>
      <c r="D352" s="413"/>
      <c r="E352" s="413"/>
      <c r="F352" s="413"/>
      <c r="G352" s="413"/>
      <c r="H352" s="413"/>
      <c r="I352" s="413"/>
      <c r="J352" s="413"/>
      <c r="K352" s="413"/>
    </row>
    <row r="353" spans="1:11">
      <c r="A353" s="413"/>
      <c r="B353" s="413"/>
      <c r="C353" s="413"/>
      <c r="D353" s="413"/>
      <c r="E353" s="413"/>
      <c r="F353" s="413"/>
      <c r="G353" s="413"/>
      <c r="H353" s="413"/>
      <c r="I353" s="413"/>
      <c r="J353" s="413"/>
      <c r="K353" s="413"/>
    </row>
    <row r="354" spans="1:11">
      <c r="A354" s="413"/>
      <c r="B354" s="413"/>
      <c r="C354" s="413"/>
      <c r="D354" s="413"/>
      <c r="E354" s="413"/>
      <c r="F354" s="413"/>
      <c r="G354" s="413"/>
      <c r="H354" s="413"/>
      <c r="I354" s="413"/>
      <c r="J354" s="413"/>
      <c r="K354" s="413"/>
    </row>
    <row r="355" spans="1:11">
      <c r="A355" s="413"/>
      <c r="B355" s="413"/>
      <c r="C355" s="413"/>
      <c r="D355" s="413"/>
      <c r="E355" s="413"/>
      <c r="F355" s="413"/>
      <c r="G355" s="413"/>
      <c r="H355" s="413"/>
      <c r="I355" s="413"/>
      <c r="J355" s="413"/>
      <c r="K355" s="413"/>
    </row>
    <row r="356" spans="1:11">
      <c r="A356" s="413"/>
      <c r="B356" s="413"/>
      <c r="C356" s="413"/>
      <c r="D356" s="413"/>
      <c r="E356" s="413"/>
      <c r="F356" s="413"/>
      <c r="G356" s="413"/>
      <c r="H356" s="413"/>
      <c r="I356" s="413"/>
      <c r="J356" s="413"/>
      <c r="K356" s="413"/>
    </row>
    <row r="357" spans="1:11">
      <c r="A357" s="413"/>
      <c r="B357" s="413"/>
      <c r="C357" s="413"/>
      <c r="D357" s="413"/>
      <c r="E357" s="413"/>
      <c r="F357" s="413"/>
      <c r="G357" s="413"/>
      <c r="H357" s="413"/>
      <c r="I357" s="413"/>
      <c r="J357" s="413"/>
      <c r="K357" s="413"/>
    </row>
    <row r="358" spans="1:11">
      <c r="A358" s="413"/>
      <c r="B358" s="413"/>
      <c r="C358" s="413"/>
      <c r="D358" s="413"/>
      <c r="E358" s="413"/>
      <c r="F358" s="413"/>
      <c r="G358" s="413"/>
      <c r="H358" s="413"/>
      <c r="I358" s="413"/>
      <c r="J358" s="413"/>
      <c r="K358" s="413"/>
    </row>
    <row r="359" spans="1:11">
      <c r="A359" s="413"/>
      <c r="B359" s="413"/>
      <c r="C359" s="413"/>
      <c r="D359" s="413"/>
      <c r="E359" s="413"/>
      <c r="F359" s="413"/>
      <c r="G359" s="413"/>
      <c r="H359" s="413"/>
      <c r="I359" s="413"/>
      <c r="J359" s="413"/>
      <c r="K359" s="413"/>
    </row>
    <row r="360" spans="1:11">
      <c r="A360" s="413"/>
      <c r="B360" s="413"/>
      <c r="C360" s="413"/>
      <c r="D360" s="413"/>
      <c r="E360" s="413"/>
      <c r="F360" s="413"/>
      <c r="G360" s="413"/>
      <c r="H360" s="413"/>
      <c r="I360" s="413"/>
      <c r="J360" s="413"/>
      <c r="K360" s="413"/>
    </row>
    <row r="361" spans="1:11">
      <c r="A361" s="413"/>
      <c r="B361" s="413"/>
      <c r="C361" s="413"/>
      <c r="D361" s="413"/>
      <c r="E361" s="413"/>
      <c r="F361" s="413"/>
      <c r="G361" s="413"/>
      <c r="H361" s="413"/>
      <c r="I361" s="413"/>
      <c r="J361" s="413"/>
      <c r="K361" s="413"/>
    </row>
    <row r="362" spans="1:11">
      <c r="A362" s="413"/>
      <c r="B362" s="413"/>
      <c r="C362" s="413"/>
      <c r="D362" s="413"/>
      <c r="E362" s="413"/>
      <c r="F362" s="413"/>
      <c r="G362" s="413"/>
      <c r="H362" s="413"/>
      <c r="I362" s="413"/>
      <c r="J362" s="413"/>
      <c r="K362" s="413"/>
    </row>
    <row r="363" spans="1:11">
      <c r="A363" s="413"/>
      <c r="B363" s="413"/>
      <c r="C363" s="413"/>
      <c r="D363" s="413"/>
      <c r="E363" s="413"/>
      <c r="F363" s="413"/>
      <c r="G363" s="413"/>
      <c r="H363" s="413"/>
      <c r="I363" s="413"/>
      <c r="J363" s="413"/>
      <c r="K363" s="413"/>
    </row>
    <row r="364" spans="1:11">
      <c r="A364" s="413"/>
      <c r="B364" s="413"/>
      <c r="C364" s="413"/>
      <c r="D364" s="413"/>
      <c r="E364" s="413"/>
      <c r="F364" s="413"/>
      <c r="G364" s="413"/>
      <c r="H364" s="413"/>
      <c r="I364" s="413"/>
      <c r="J364" s="413"/>
      <c r="K364" s="413"/>
    </row>
    <row r="365" spans="1:11">
      <c r="A365" s="413"/>
      <c r="B365" s="413"/>
      <c r="C365" s="413"/>
      <c r="D365" s="413"/>
      <c r="E365" s="413"/>
      <c r="F365" s="413"/>
      <c r="G365" s="413"/>
      <c r="H365" s="413"/>
      <c r="I365" s="413"/>
      <c r="J365" s="413"/>
      <c r="K365" s="413"/>
    </row>
    <row r="366" spans="1:11">
      <c r="A366" s="413"/>
      <c r="B366" s="413"/>
      <c r="C366" s="413"/>
      <c r="D366" s="413"/>
      <c r="E366" s="413"/>
      <c r="F366" s="413"/>
      <c r="G366" s="413"/>
      <c r="H366" s="413"/>
      <c r="I366" s="413"/>
      <c r="J366" s="413"/>
      <c r="K366" s="413"/>
    </row>
    <row r="367" spans="1:11">
      <c r="A367" s="413"/>
      <c r="B367" s="413"/>
      <c r="C367" s="413"/>
      <c r="D367" s="413"/>
      <c r="E367" s="413"/>
      <c r="F367" s="413"/>
      <c r="G367" s="413"/>
      <c r="H367" s="413"/>
      <c r="I367" s="413"/>
      <c r="J367" s="413"/>
      <c r="K367" s="413"/>
    </row>
    <row r="368" spans="1:11">
      <c r="A368" s="413"/>
      <c r="B368" s="413"/>
      <c r="C368" s="413"/>
      <c r="D368" s="413"/>
      <c r="E368" s="413"/>
      <c r="F368" s="413"/>
      <c r="G368" s="413"/>
      <c r="H368" s="413"/>
      <c r="I368" s="413"/>
      <c r="J368" s="413"/>
      <c r="K368" s="413"/>
    </row>
    <row r="369" spans="1:11">
      <c r="A369" s="413"/>
      <c r="B369" s="413"/>
      <c r="C369" s="413"/>
      <c r="D369" s="413"/>
      <c r="E369" s="413"/>
      <c r="F369" s="413"/>
      <c r="G369" s="413"/>
      <c r="H369" s="413"/>
      <c r="I369" s="413"/>
      <c r="J369" s="413"/>
      <c r="K369" s="413"/>
    </row>
    <row r="370" spans="1:11">
      <c r="A370" s="413"/>
      <c r="B370" s="413"/>
      <c r="C370" s="413"/>
      <c r="D370" s="413"/>
      <c r="E370" s="413"/>
      <c r="F370" s="413"/>
      <c r="G370" s="413"/>
      <c r="H370" s="413"/>
      <c r="I370" s="413"/>
      <c r="J370" s="413"/>
      <c r="K370" s="413"/>
    </row>
    <row r="371" spans="1:11">
      <c r="A371" s="413"/>
      <c r="B371" s="413"/>
      <c r="C371" s="413"/>
      <c r="D371" s="413"/>
      <c r="E371" s="413"/>
      <c r="F371" s="413"/>
      <c r="G371" s="413"/>
      <c r="H371" s="413"/>
      <c r="I371" s="413"/>
      <c r="J371" s="413"/>
      <c r="K371" s="413"/>
    </row>
    <row r="372" spans="1:11">
      <c r="A372" s="413"/>
      <c r="B372" s="413"/>
      <c r="C372" s="413"/>
      <c r="D372" s="413"/>
      <c r="E372" s="413"/>
      <c r="F372" s="413"/>
      <c r="G372" s="413"/>
      <c r="H372" s="413"/>
      <c r="I372" s="413"/>
      <c r="J372" s="413"/>
      <c r="K372" s="413"/>
    </row>
    <row r="373" spans="1:11">
      <c r="A373" s="413"/>
      <c r="B373" s="413"/>
      <c r="C373" s="413"/>
      <c r="D373" s="413"/>
      <c r="E373" s="413"/>
      <c r="F373" s="413"/>
      <c r="G373" s="413"/>
      <c r="H373" s="413"/>
      <c r="I373" s="413"/>
      <c r="J373" s="413"/>
      <c r="K373" s="413"/>
    </row>
    <row r="374" spans="1:11">
      <c r="A374" s="413"/>
      <c r="B374" s="413"/>
      <c r="C374" s="413"/>
      <c r="D374" s="413"/>
      <c r="E374" s="413"/>
      <c r="F374" s="413"/>
      <c r="G374" s="413"/>
      <c r="H374" s="413"/>
      <c r="I374" s="413"/>
      <c r="J374" s="413"/>
      <c r="K374" s="413"/>
    </row>
    <row r="375" spans="1:11">
      <c r="A375" s="413"/>
      <c r="B375" s="413"/>
      <c r="C375" s="413"/>
      <c r="D375" s="413"/>
      <c r="E375" s="413"/>
      <c r="F375" s="413"/>
      <c r="G375" s="413"/>
      <c r="H375" s="413"/>
      <c r="I375" s="413"/>
      <c r="J375" s="413"/>
      <c r="K375" s="413"/>
    </row>
    <row r="376" spans="1:11">
      <c r="A376" s="413"/>
      <c r="B376" s="413"/>
      <c r="C376" s="413"/>
      <c r="D376" s="413"/>
      <c r="E376" s="413"/>
      <c r="F376" s="413"/>
      <c r="G376" s="413"/>
      <c r="H376" s="413"/>
      <c r="I376" s="413"/>
      <c r="J376" s="413"/>
      <c r="K376" s="413"/>
    </row>
    <row r="377" spans="1:11">
      <c r="A377" s="413"/>
      <c r="B377" s="413"/>
      <c r="C377" s="413"/>
      <c r="D377" s="413"/>
      <c r="E377" s="413"/>
      <c r="F377" s="413"/>
      <c r="G377" s="413"/>
      <c r="H377" s="413"/>
      <c r="I377" s="413"/>
      <c r="J377" s="413"/>
      <c r="K377" s="413"/>
    </row>
    <row r="378" spans="1:11">
      <c r="A378" s="413"/>
      <c r="B378" s="413"/>
      <c r="C378" s="413"/>
      <c r="D378" s="413"/>
      <c r="E378" s="413"/>
      <c r="F378" s="413"/>
      <c r="G378" s="413"/>
      <c r="H378" s="413"/>
      <c r="I378" s="413"/>
      <c r="J378" s="413"/>
      <c r="K378" s="413"/>
    </row>
    <row r="379" spans="1:11">
      <c r="A379" s="413"/>
      <c r="B379" s="413"/>
      <c r="C379" s="413"/>
      <c r="D379" s="413"/>
      <c r="E379" s="413"/>
      <c r="F379" s="413"/>
      <c r="G379" s="413"/>
      <c r="H379" s="413"/>
      <c r="I379" s="413"/>
      <c r="J379" s="413"/>
      <c r="K379" s="413"/>
    </row>
    <row r="380" spans="1:11">
      <c r="A380" s="413"/>
      <c r="B380" s="413"/>
      <c r="C380" s="413"/>
      <c r="D380" s="413"/>
      <c r="E380" s="413"/>
      <c r="F380" s="413"/>
      <c r="G380" s="413"/>
      <c r="H380" s="413"/>
      <c r="I380" s="413"/>
      <c r="J380" s="413"/>
      <c r="K380" s="413"/>
    </row>
    <row r="381" spans="1:11">
      <c r="A381" s="413"/>
      <c r="B381" s="413"/>
      <c r="C381" s="413"/>
      <c r="D381" s="413"/>
      <c r="E381" s="413"/>
      <c r="F381" s="413"/>
      <c r="G381" s="413"/>
      <c r="H381" s="413"/>
      <c r="I381" s="413"/>
      <c r="J381" s="413"/>
      <c r="K381" s="413"/>
    </row>
    <row r="382" spans="1:11">
      <c r="A382" s="413"/>
      <c r="B382" s="413"/>
      <c r="C382" s="413"/>
      <c r="D382" s="413"/>
      <c r="E382" s="413"/>
      <c r="F382" s="413"/>
      <c r="G382" s="413"/>
      <c r="H382" s="413"/>
      <c r="I382" s="413"/>
      <c r="J382" s="413"/>
      <c r="K382" s="413"/>
    </row>
    <row r="383" spans="1:11">
      <c r="A383" s="413"/>
      <c r="B383" s="413"/>
      <c r="C383" s="413"/>
      <c r="D383" s="413"/>
      <c r="E383" s="413"/>
      <c r="F383" s="413"/>
      <c r="G383" s="413"/>
      <c r="H383" s="413"/>
      <c r="I383" s="413"/>
      <c r="J383" s="413"/>
      <c r="K383" s="413"/>
    </row>
    <row r="384" spans="1:11">
      <c r="A384" s="413"/>
      <c r="B384" s="413"/>
      <c r="C384" s="413"/>
      <c r="D384" s="413"/>
      <c r="E384" s="413"/>
      <c r="F384" s="413"/>
      <c r="G384" s="413"/>
      <c r="H384" s="413"/>
      <c r="I384" s="413"/>
      <c r="J384" s="413"/>
      <c r="K384" s="413"/>
    </row>
    <row r="385" spans="1:11">
      <c r="A385" s="413"/>
      <c r="B385" s="413"/>
      <c r="C385" s="413"/>
      <c r="D385" s="413"/>
      <c r="E385" s="413"/>
      <c r="F385" s="413"/>
      <c r="G385" s="413"/>
      <c r="H385" s="413"/>
      <c r="I385" s="413"/>
      <c r="J385" s="413"/>
      <c r="K385" s="413"/>
    </row>
    <row r="386" spans="1:11">
      <c r="A386" s="413"/>
      <c r="B386" s="413"/>
      <c r="C386" s="413"/>
      <c r="D386" s="413"/>
      <c r="E386" s="413"/>
      <c r="F386" s="413"/>
      <c r="G386" s="413"/>
      <c r="H386" s="413"/>
      <c r="I386" s="413"/>
      <c r="J386" s="413"/>
      <c r="K386" s="413"/>
    </row>
    <row r="387" spans="1:11">
      <c r="A387" s="413"/>
      <c r="B387" s="413"/>
      <c r="C387" s="413"/>
      <c r="D387" s="413"/>
      <c r="E387" s="413"/>
      <c r="F387" s="413"/>
      <c r="G387" s="413"/>
      <c r="H387" s="413"/>
      <c r="I387" s="413"/>
      <c r="J387" s="413"/>
      <c r="K387" s="413"/>
    </row>
    <row r="388" spans="1:11">
      <c r="A388" s="413"/>
      <c r="B388" s="413"/>
      <c r="C388" s="413"/>
      <c r="D388" s="413"/>
      <c r="E388" s="413"/>
      <c r="F388" s="413"/>
      <c r="G388" s="413"/>
      <c r="H388" s="413"/>
      <c r="I388" s="413"/>
      <c r="J388" s="413"/>
      <c r="K388" s="413"/>
    </row>
    <row r="389" spans="1:11">
      <c r="A389" s="413"/>
      <c r="B389" s="413"/>
      <c r="C389" s="413"/>
      <c r="D389" s="413"/>
      <c r="E389" s="413"/>
      <c r="F389" s="413"/>
      <c r="G389" s="413"/>
      <c r="H389" s="413"/>
      <c r="I389" s="413"/>
      <c r="J389" s="413"/>
      <c r="K389" s="413"/>
    </row>
    <row r="390" spans="1:11">
      <c r="A390" s="413"/>
      <c r="B390" s="413"/>
      <c r="C390" s="413"/>
      <c r="D390" s="413"/>
      <c r="E390" s="413"/>
      <c r="F390" s="413"/>
      <c r="G390" s="413"/>
      <c r="H390" s="413"/>
      <c r="I390" s="413"/>
      <c r="J390" s="413"/>
      <c r="K390" s="413"/>
    </row>
    <row r="391" spans="1:11">
      <c r="A391" s="413"/>
      <c r="B391" s="413"/>
      <c r="C391" s="413"/>
      <c r="D391" s="413"/>
      <c r="E391" s="413"/>
      <c r="F391" s="413"/>
      <c r="G391" s="413"/>
      <c r="H391" s="413"/>
      <c r="I391" s="413"/>
      <c r="J391" s="413"/>
      <c r="K391" s="413"/>
    </row>
    <row r="392" spans="1:11">
      <c r="A392" s="413"/>
      <c r="B392" s="413"/>
      <c r="C392" s="413"/>
      <c r="D392" s="413"/>
      <c r="E392" s="413"/>
      <c r="F392" s="413"/>
      <c r="G392" s="413"/>
      <c r="H392" s="413"/>
      <c r="I392" s="413"/>
      <c r="J392" s="413"/>
      <c r="K392" s="413"/>
    </row>
    <row r="393" spans="1:11">
      <c r="A393" s="413"/>
      <c r="B393" s="413"/>
      <c r="C393" s="413"/>
      <c r="D393" s="413"/>
      <c r="E393" s="413"/>
      <c r="F393" s="413"/>
      <c r="G393" s="413"/>
      <c r="H393" s="413"/>
      <c r="I393" s="413"/>
      <c r="J393" s="413"/>
      <c r="K393" s="413"/>
    </row>
    <row r="394" spans="1:11">
      <c r="A394" s="413"/>
      <c r="B394" s="413"/>
      <c r="C394" s="413"/>
      <c r="D394" s="413"/>
      <c r="E394" s="413"/>
      <c r="F394" s="413"/>
      <c r="G394" s="413"/>
      <c r="H394" s="413"/>
      <c r="I394" s="413"/>
      <c r="J394" s="413"/>
      <c r="K394" s="413"/>
    </row>
    <row r="395" spans="1:11">
      <c r="A395" s="413"/>
      <c r="B395" s="413"/>
      <c r="C395" s="413"/>
      <c r="D395" s="413"/>
      <c r="E395" s="413"/>
      <c r="F395" s="413"/>
      <c r="G395" s="413"/>
      <c r="H395" s="413"/>
      <c r="I395" s="413"/>
      <c r="J395" s="413"/>
      <c r="K395" s="413"/>
    </row>
    <row r="396" spans="1:11">
      <c r="A396" s="413"/>
      <c r="B396" s="413"/>
      <c r="C396" s="413"/>
      <c r="D396" s="413"/>
      <c r="E396" s="413"/>
      <c r="F396" s="413"/>
      <c r="G396" s="413"/>
      <c r="H396" s="413"/>
      <c r="I396" s="413"/>
      <c r="J396" s="413"/>
      <c r="K396" s="413"/>
    </row>
    <row r="397" spans="1:11">
      <c r="A397" s="413"/>
      <c r="B397" s="413"/>
      <c r="C397" s="413"/>
      <c r="D397" s="413"/>
      <c r="E397" s="413"/>
      <c r="F397" s="413"/>
      <c r="G397" s="413"/>
      <c r="H397" s="413"/>
      <c r="I397" s="413"/>
      <c r="J397" s="413"/>
      <c r="K397" s="413"/>
    </row>
    <row r="398" spans="1:11">
      <c r="A398" s="413"/>
      <c r="B398" s="413"/>
      <c r="C398" s="413"/>
      <c r="D398" s="413"/>
      <c r="E398" s="413"/>
      <c r="F398" s="413"/>
      <c r="G398" s="413"/>
      <c r="H398" s="413"/>
      <c r="I398" s="413"/>
      <c r="J398" s="413"/>
      <c r="K398" s="413"/>
    </row>
    <row r="399" spans="1:11">
      <c r="A399" s="413"/>
      <c r="B399" s="413"/>
      <c r="C399" s="413"/>
      <c r="D399" s="413"/>
      <c r="E399" s="413"/>
      <c r="F399" s="413"/>
      <c r="G399" s="413"/>
      <c r="H399" s="413"/>
      <c r="I399" s="413"/>
      <c r="J399" s="413"/>
      <c r="K399" s="413"/>
    </row>
    <row r="400" spans="1:11">
      <c r="A400" s="413"/>
      <c r="B400" s="413"/>
      <c r="C400" s="413"/>
      <c r="D400" s="413"/>
      <c r="E400" s="413"/>
      <c r="F400" s="413"/>
      <c r="G400" s="413"/>
      <c r="H400" s="413"/>
      <c r="I400" s="413"/>
      <c r="J400" s="413"/>
      <c r="K400" s="413"/>
    </row>
    <row r="401" spans="1:11">
      <c r="A401" s="413"/>
      <c r="B401" s="413"/>
      <c r="C401" s="413"/>
      <c r="D401" s="413"/>
      <c r="E401" s="413"/>
      <c r="F401" s="413"/>
      <c r="G401" s="413"/>
      <c r="H401" s="413"/>
      <c r="I401" s="413"/>
      <c r="J401" s="413"/>
      <c r="K401" s="413"/>
    </row>
    <row r="402" spans="1:11">
      <c r="A402" s="413"/>
      <c r="B402" s="413"/>
      <c r="C402" s="413"/>
      <c r="D402" s="413"/>
      <c r="E402" s="413"/>
      <c r="F402" s="413"/>
      <c r="G402" s="413"/>
      <c r="H402" s="413"/>
      <c r="I402" s="413"/>
      <c r="J402" s="413"/>
      <c r="K402" s="413"/>
    </row>
    <row r="403" spans="1:11">
      <c r="A403" s="413"/>
      <c r="B403" s="413"/>
      <c r="C403" s="413"/>
      <c r="D403" s="413"/>
      <c r="E403" s="413"/>
      <c r="F403" s="413"/>
      <c r="G403" s="413"/>
      <c r="H403" s="413"/>
      <c r="I403" s="413"/>
      <c r="J403" s="413"/>
      <c r="K403" s="413"/>
    </row>
    <row r="404" spans="1:11">
      <c r="A404" s="413"/>
      <c r="B404" s="413"/>
      <c r="C404" s="413"/>
      <c r="D404" s="413"/>
      <c r="E404" s="413"/>
      <c r="F404" s="413"/>
      <c r="G404" s="413"/>
      <c r="H404" s="413"/>
      <c r="I404" s="413"/>
      <c r="J404" s="413"/>
      <c r="K404" s="413"/>
    </row>
    <row r="405" spans="1:11">
      <c r="A405" s="413"/>
      <c r="B405" s="413"/>
      <c r="C405" s="413"/>
      <c r="D405" s="413"/>
      <c r="E405" s="413"/>
      <c r="F405" s="413"/>
      <c r="G405" s="413"/>
      <c r="H405" s="413"/>
      <c r="I405" s="413"/>
      <c r="J405" s="413"/>
      <c r="K405" s="413"/>
    </row>
    <row r="406" spans="1:11">
      <c r="A406" s="413"/>
      <c r="B406" s="413"/>
      <c r="C406" s="413"/>
      <c r="D406" s="413"/>
      <c r="E406" s="413"/>
      <c r="F406" s="413"/>
      <c r="G406" s="413"/>
      <c r="H406" s="413"/>
      <c r="I406" s="413"/>
      <c r="J406" s="413"/>
      <c r="K406" s="413"/>
    </row>
    <row r="407" spans="1:11">
      <c r="A407" s="413"/>
      <c r="B407" s="413"/>
      <c r="C407" s="413"/>
      <c r="D407" s="413"/>
      <c r="E407" s="413"/>
      <c r="F407" s="413"/>
      <c r="G407" s="413"/>
      <c r="H407" s="413"/>
      <c r="I407" s="413"/>
      <c r="J407" s="413"/>
      <c r="K407" s="413"/>
    </row>
    <row r="408" spans="1:11">
      <c r="A408" s="413"/>
      <c r="B408" s="413"/>
      <c r="C408" s="413"/>
      <c r="D408" s="413"/>
      <c r="E408" s="413"/>
      <c r="F408" s="413"/>
      <c r="G408" s="413"/>
      <c r="H408" s="413"/>
      <c r="I408" s="413"/>
      <c r="J408" s="413"/>
      <c r="K408" s="413"/>
    </row>
    <row r="409" spans="1:11">
      <c r="A409" s="413"/>
      <c r="B409" s="413"/>
      <c r="C409" s="413"/>
      <c r="D409" s="413"/>
      <c r="E409" s="413"/>
      <c r="F409" s="413"/>
      <c r="G409" s="413"/>
      <c r="H409" s="413"/>
      <c r="I409" s="413"/>
      <c r="J409" s="413"/>
      <c r="K409" s="413"/>
    </row>
    <row r="410" spans="1:11">
      <c r="A410" s="413"/>
      <c r="B410" s="413"/>
      <c r="C410" s="413"/>
      <c r="D410" s="413"/>
      <c r="E410" s="413"/>
      <c r="F410" s="413"/>
      <c r="G410" s="413"/>
      <c r="H410" s="413"/>
      <c r="I410" s="413"/>
      <c r="J410" s="413"/>
      <c r="K410" s="413"/>
    </row>
    <row r="411" spans="1:11">
      <c r="A411" s="413"/>
      <c r="B411" s="413"/>
      <c r="C411" s="413"/>
      <c r="D411" s="413"/>
      <c r="E411" s="413"/>
      <c r="F411" s="413"/>
      <c r="G411" s="413"/>
      <c r="H411" s="413"/>
      <c r="I411" s="413"/>
      <c r="J411" s="413"/>
      <c r="K411" s="413"/>
    </row>
    <row r="412" spans="1:11">
      <c r="A412" s="413"/>
      <c r="B412" s="413"/>
      <c r="C412" s="413"/>
      <c r="D412" s="413"/>
      <c r="E412" s="413"/>
      <c r="F412" s="413"/>
      <c r="G412" s="413"/>
      <c r="H412" s="413"/>
      <c r="I412" s="413"/>
      <c r="J412" s="413"/>
      <c r="K412" s="413"/>
    </row>
    <row r="413" spans="1:11">
      <c r="A413" s="413"/>
      <c r="B413" s="413"/>
      <c r="C413" s="413"/>
      <c r="D413" s="413"/>
      <c r="E413" s="413"/>
      <c r="F413" s="413"/>
      <c r="G413" s="413"/>
      <c r="H413" s="413"/>
      <c r="I413" s="413"/>
      <c r="J413" s="413"/>
      <c r="K413" s="413"/>
    </row>
    <row r="414" spans="1:11">
      <c r="A414" s="413"/>
      <c r="B414" s="413"/>
      <c r="C414" s="413"/>
      <c r="D414" s="413"/>
      <c r="E414" s="413"/>
      <c r="F414" s="413"/>
      <c r="G414" s="413"/>
      <c r="H414" s="413"/>
      <c r="I414" s="413"/>
      <c r="J414" s="413"/>
      <c r="K414" s="413"/>
    </row>
    <row r="415" spans="1:11">
      <c r="A415" s="413"/>
      <c r="B415" s="413"/>
      <c r="C415" s="413"/>
      <c r="D415" s="413"/>
      <c r="E415" s="413"/>
      <c r="F415" s="413"/>
      <c r="G415" s="413"/>
      <c r="H415" s="413"/>
      <c r="I415" s="413"/>
      <c r="J415" s="413"/>
      <c r="K415" s="413"/>
    </row>
    <row r="416" spans="1:11">
      <c r="A416" s="413"/>
      <c r="B416" s="413"/>
      <c r="C416" s="413"/>
      <c r="D416" s="413"/>
      <c r="E416" s="413"/>
      <c r="F416" s="413"/>
      <c r="G416" s="413"/>
      <c r="H416" s="413"/>
      <c r="I416" s="413"/>
      <c r="J416" s="413"/>
      <c r="K416" s="413"/>
    </row>
    <row r="417" spans="1:11">
      <c r="A417" s="413"/>
      <c r="B417" s="413"/>
      <c r="C417" s="413"/>
      <c r="D417" s="413"/>
      <c r="E417" s="413"/>
      <c r="F417" s="413"/>
      <c r="G417" s="413"/>
      <c r="H417" s="413"/>
      <c r="I417" s="413"/>
      <c r="J417" s="413"/>
      <c r="K417" s="413"/>
    </row>
    <row r="418" spans="1:11">
      <c r="A418" s="413"/>
      <c r="B418" s="413"/>
      <c r="C418" s="413"/>
      <c r="D418" s="413"/>
      <c r="E418" s="413"/>
      <c r="F418" s="413"/>
      <c r="G418" s="413"/>
      <c r="H418" s="413"/>
      <c r="I418" s="413"/>
      <c r="J418" s="413"/>
      <c r="K418" s="413"/>
    </row>
    <row r="419" spans="1:11">
      <c r="A419" s="413"/>
      <c r="B419" s="413"/>
      <c r="C419" s="413"/>
      <c r="D419" s="413"/>
      <c r="E419" s="413"/>
      <c r="F419" s="413"/>
      <c r="G419" s="413"/>
      <c r="H419" s="413"/>
      <c r="I419" s="413"/>
      <c r="J419" s="413"/>
      <c r="K419" s="413"/>
    </row>
    <row r="420" spans="1:11">
      <c r="A420" s="413"/>
      <c r="B420" s="413"/>
      <c r="C420" s="413"/>
      <c r="D420" s="413"/>
      <c r="E420" s="413"/>
      <c r="F420" s="413"/>
      <c r="G420" s="413"/>
      <c r="H420" s="413"/>
      <c r="I420" s="413"/>
      <c r="J420" s="413"/>
      <c r="K420" s="413"/>
    </row>
    <row r="421" spans="1:11">
      <c r="A421" s="413"/>
      <c r="B421" s="413"/>
      <c r="C421" s="413"/>
      <c r="D421" s="413"/>
      <c r="E421" s="413"/>
      <c r="F421" s="413"/>
      <c r="G421" s="413"/>
      <c r="H421" s="413"/>
      <c r="I421" s="413"/>
      <c r="J421" s="413"/>
      <c r="K421" s="413"/>
    </row>
    <row r="422" spans="1:11">
      <c r="A422" s="413"/>
      <c r="B422" s="413"/>
      <c r="C422" s="413"/>
      <c r="D422" s="413"/>
      <c r="E422" s="413"/>
      <c r="F422" s="413"/>
      <c r="G422" s="413"/>
      <c r="H422" s="413"/>
      <c r="I422" s="413"/>
      <c r="J422" s="413"/>
      <c r="K422" s="413"/>
    </row>
    <row r="423" spans="1:11">
      <c r="A423" s="413"/>
      <c r="B423" s="413"/>
      <c r="C423" s="413"/>
      <c r="D423" s="413"/>
      <c r="E423" s="413"/>
      <c r="F423" s="413"/>
      <c r="G423" s="413"/>
      <c r="H423" s="413"/>
      <c r="I423" s="413"/>
      <c r="J423" s="413"/>
      <c r="K423" s="413"/>
    </row>
    <row r="424" spans="1:11">
      <c r="A424" s="413"/>
      <c r="B424" s="413"/>
      <c r="C424" s="413"/>
      <c r="D424" s="413"/>
      <c r="E424" s="413"/>
      <c r="F424" s="413"/>
      <c r="G424" s="413"/>
      <c r="H424" s="413"/>
      <c r="I424" s="413"/>
      <c r="J424" s="413"/>
      <c r="K424" s="413"/>
    </row>
    <row r="425" spans="1:11">
      <c r="A425" s="413"/>
      <c r="B425" s="413"/>
      <c r="C425" s="413"/>
      <c r="D425" s="413"/>
      <c r="E425" s="413"/>
      <c r="F425" s="413"/>
      <c r="G425" s="413"/>
      <c r="H425" s="413"/>
      <c r="I425" s="413"/>
      <c r="J425" s="413"/>
      <c r="K425" s="413"/>
    </row>
    <row r="426" spans="1:11">
      <c r="A426" s="413"/>
      <c r="B426" s="413"/>
      <c r="C426" s="413"/>
      <c r="D426" s="413"/>
      <c r="E426" s="413"/>
      <c r="F426" s="413"/>
      <c r="G426" s="413"/>
      <c r="H426" s="413"/>
      <c r="I426" s="413"/>
      <c r="J426" s="413"/>
      <c r="K426" s="413"/>
    </row>
    <row r="427" spans="1:11">
      <c r="A427" s="413"/>
      <c r="B427" s="413"/>
      <c r="C427" s="413"/>
      <c r="D427" s="413"/>
      <c r="E427" s="413"/>
      <c r="F427" s="413"/>
      <c r="G427" s="413"/>
      <c r="H427" s="413"/>
      <c r="I427" s="413"/>
      <c r="J427" s="413"/>
      <c r="K427" s="413"/>
    </row>
    <row r="428" spans="1:11">
      <c r="A428" s="413"/>
      <c r="B428" s="413"/>
      <c r="C428" s="413"/>
      <c r="D428" s="413"/>
      <c r="E428" s="413"/>
      <c r="F428" s="413"/>
      <c r="G428" s="413"/>
      <c r="H428" s="413"/>
      <c r="I428" s="413"/>
      <c r="J428" s="413"/>
      <c r="K428" s="413"/>
    </row>
    <row r="429" spans="1:11">
      <c r="A429" s="413"/>
      <c r="B429" s="413"/>
      <c r="C429" s="413"/>
      <c r="D429" s="413"/>
      <c r="E429" s="413"/>
      <c r="F429" s="413"/>
      <c r="G429" s="413"/>
      <c r="H429" s="413"/>
      <c r="I429" s="413"/>
      <c r="J429" s="413"/>
      <c r="K429" s="413"/>
    </row>
    <row r="430" spans="1:11">
      <c r="A430" s="413"/>
      <c r="B430" s="413"/>
      <c r="C430" s="413"/>
      <c r="D430" s="413"/>
      <c r="E430" s="413"/>
      <c r="F430" s="413"/>
      <c r="G430" s="413"/>
      <c r="H430" s="413"/>
      <c r="I430" s="413"/>
      <c r="J430" s="413"/>
      <c r="K430" s="413"/>
    </row>
    <row r="431" spans="1:11">
      <c r="A431" s="413"/>
      <c r="B431" s="413"/>
      <c r="C431" s="413"/>
      <c r="D431" s="413"/>
      <c r="E431" s="413"/>
      <c r="F431" s="413"/>
      <c r="G431" s="413"/>
      <c r="H431" s="413"/>
      <c r="I431" s="413"/>
      <c r="J431" s="413"/>
      <c r="K431" s="413"/>
    </row>
    <row r="432" spans="1:11">
      <c r="A432" s="413"/>
      <c r="B432" s="413"/>
      <c r="C432" s="413"/>
      <c r="D432" s="413"/>
      <c r="E432" s="413"/>
      <c r="F432" s="413"/>
      <c r="G432" s="413"/>
      <c r="H432" s="413"/>
      <c r="I432" s="413"/>
      <c r="J432" s="413"/>
      <c r="K432" s="413"/>
    </row>
    <row r="433" spans="1:11">
      <c r="A433" s="413"/>
      <c r="B433" s="413"/>
      <c r="C433" s="413"/>
      <c r="D433" s="413"/>
      <c r="E433" s="413"/>
      <c r="F433" s="413"/>
      <c r="G433" s="413"/>
      <c r="H433" s="413"/>
      <c r="I433" s="413"/>
      <c r="J433" s="413"/>
      <c r="K433" s="413"/>
    </row>
    <row r="434" spans="1:11">
      <c r="A434" s="413"/>
      <c r="B434" s="413"/>
      <c r="C434" s="413"/>
      <c r="D434" s="413"/>
      <c r="E434" s="413"/>
      <c r="F434" s="413"/>
      <c r="G434" s="413"/>
      <c r="H434" s="413"/>
      <c r="I434" s="413"/>
      <c r="J434" s="413"/>
      <c r="K434" s="413"/>
    </row>
    <row r="435" spans="1:11">
      <c r="A435" s="413"/>
      <c r="B435" s="413"/>
      <c r="C435" s="413"/>
      <c r="D435" s="413"/>
      <c r="E435" s="413"/>
      <c r="F435" s="413"/>
      <c r="G435" s="413"/>
      <c r="H435" s="413"/>
      <c r="I435" s="413"/>
      <c r="J435" s="413"/>
      <c r="K435" s="413"/>
    </row>
    <row r="436" spans="1:11">
      <c r="A436" s="413"/>
      <c r="B436" s="413"/>
      <c r="C436" s="413"/>
      <c r="D436" s="413"/>
      <c r="E436" s="413"/>
      <c r="F436" s="413"/>
      <c r="G436" s="413"/>
      <c r="H436" s="413"/>
      <c r="I436" s="413"/>
      <c r="J436" s="413"/>
      <c r="K436" s="413"/>
    </row>
    <row r="437" spans="1:11">
      <c r="A437" s="413"/>
      <c r="B437" s="413"/>
      <c r="C437" s="413"/>
      <c r="D437" s="413"/>
      <c r="E437" s="413"/>
      <c r="F437" s="413"/>
      <c r="G437" s="413"/>
      <c r="H437" s="413"/>
      <c r="I437" s="413"/>
      <c r="J437" s="413"/>
      <c r="K437" s="413"/>
    </row>
    <row r="438" spans="1:11">
      <c r="A438" s="413"/>
      <c r="B438" s="413"/>
      <c r="C438" s="413"/>
      <c r="D438" s="413"/>
      <c r="E438" s="413"/>
      <c r="F438" s="413"/>
      <c r="G438" s="413"/>
      <c r="H438" s="413"/>
      <c r="I438" s="413"/>
      <c r="J438" s="413"/>
      <c r="K438" s="413"/>
    </row>
    <row r="439" spans="1:11">
      <c r="A439" s="413"/>
      <c r="B439" s="413"/>
      <c r="C439" s="413"/>
      <c r="D439" s="413"/>
      <c r="E439" s="413"/>
      <c r="F439" s="413"/>
      <c r="G439" s="413"/>
      <c r="H439" s="413"/>
      <c r="I439" s="413"/>
      <c r="J439" s="413"/>
      <c r="K439" s="413"/>
    </row>
    <row r="440" spans="1:11">
      <c r="A440" s="413"/>
      <c r="B440" s="413"/>
      <c r="C440" s="413"/>
      <c r="D440" s="413"/>
      <c r="E440" s="413"/>
      <c r="F440" s="413"/>
      <c r="G440" s="413"/>
      <c r="H440" s="413"/>
      <c r="I440" s="413"/>
      <c r="J440" s="413"/>
      <c r="K440" s="413"/>
    </row>
    <row r="441" spans="1:11">
      <c r="A441" s="413"/>
      <c r="B441" s="413"/>
      <c r="C441" s="413"/>
      <c r="D441" s="413"/>
      <c r="E441" s="413"/>
      <c r="F441" s="413"/>
      <c r="G441" s="413"/>
      <c r="H441" s="413"/>
      <c r="I441" s="413"/>
      <c r="J441" s="413"/>
      <c r="K441" s="413"/>
    </row>
    <row r="442" spans="1:11">
      <c r="A442" s="413"/>
      <c r="B442" s="413"/>
      <c r="C442" s="413"/>
      <c r="D442" s="413"/>
      <c r="E442" s="413"/>
      <c r="F442" s="413"/>
      <c r="G442" s="413"/>
      <c r="H442" s="413"/>
      <c r="I442" s="413"/>
      <c r="J442" s="413"/>
      <c r="K442" s="413"/>
    </row>
    <row r="443" spans="1:11">
      <c r="A443" s="413"/>
      <c r="B443" s="413"/>
      <c r="C443" s="413"/>
      <c r="D443" s="413"/>
      <c r="E443" s="413"/>
      <c r="F443" s="413"/>
      <c r="G443" s="413"/>
      <c r="H443" s="413"/>
      <c r="I443" s="413"/>
      <c r="J443" s="413"/>
      <c r="K443" s="413"/>
    </row>
    <row r="444" spans="1:11">
      <c r="A444" s="413"/>
      <c r="B444" s="413"/>
      <c r="C444" s="413"/>
      <c r="D444" s="413"/>
      <c r="E444" s="413"/>
      <c r="F444" s="413"/>
      <c r="G444" s="413"/>
      <c r="H444" s="413"/>
      <c r="I444" s="413"/>
      <c r="J444" s="413"/>
      <c r="K444" s="413"/>
    </row>
    <row r="445" spans="1:11">
      <c r="A445" s="413"/>
      <c r="B445" s="413"/>
      <c r="C445" s="413"/>
      <c r="D445" s="413"/>
      <c r="E445" s="413"/>
      <c r="F445" s="413"/>
      <c r="G445" s="413"/>
      <c r="H445" s="413"/>
      <c r="I445" s="413"/>
      <c r="J445" s="413"/>
      <c r="K445" s="413"/>
    </row>
    <row r="446" spans="1:11">
      <c r="A446" s="413"/>
      <c r="B446" s="413"/>
      <c r="C446" s="413"/>
      <c r="D446" s="413"/>
      <c r="E446" s="413"/>
      <c r="F446" s="413"/>
      <c r="G446" s="413"/>
      <c r="H446" s="413"/>
      <c r="I446" s="413"/>
      <c r="J446" s="413"/>
      <c r="K446" s="413"/>
    </row>
    <row r="447" spans="1:11">
      <c r="A447" s="413"/>
      <c r="B447" s="413"/>
      <c r="C447" s="413"/>
      <c r="D447" s="413"/>
      <c r="E447" s="413"/>
      <c r="F447" s="413"/>
      <c r="G447" s="413"/>
      <c r="H447" s="413"/>
      <c r="I447" s="413"/>
      <c r="J447" s="413"/>
      <c r="K447" s="413"/>
    </row>
    <row r="448" spans="1:11">
      <c r="A448" s="413"/>
      <c r="B448" s="413"/>
      <c r="C448" s="413"/>
      <c r="D448" s="413"/>
      <c r="E448" s="413"/>
      <c r="F448" s="413"/>
      <c r="G448" s="413"/>
      <c r="H448" s="413"/>
      <c r="I448" s="413"/>
      <c r="J448" s="413"/>
      <c r="K448" s="413"/>
    </row>
    <row r="449" spans="1:11">
      <c r="A449" s="413"/>
      <c r="B449" s="413"/>
      <c r="C449" s="413"/>
      <c r="D449" s="413"/>
      <c r="E449" s="413"/>
      <c r="F449" s="413"/>
      <c r="G449" s="413"/>
      <c r="H449" s="413"/>
      <c r="I449" s="413"/>
      <c r="J449" s="413"/>
      <c r="K449" s="413"/>
    </row>
    <row r="450" spans="1:11">
      <c r="A450" s="413"/>
      <c r="B450" s="413"/>
      <c r="C450" s="413"/>
      <c r="D450" s="413"/>
      <c r="E450" s="413"/>
      <c r="F450" s="413"/>
      <c r="G450" s="413"/>
      <c r="H450" s="413"/>
      <c r="I450" s="413"/>
      <c r="J450" s="413"/>
      <c r="K450" s="413"/>
    </row>
    <row r="451" spans="1:11">
      <c r="A451" s="413"/>
      <c r="B451" s="413"/>
      <c r="C451" s="413"/>
      <c r="D451" s="413"/>
      <c r="E451" s="413"/>
      <c r="F451" s="413"/>
      <c r="G451" s="413"/>
      <c r="H451" s="413"/>
      <c r="I451" s="413"/>
      <c r="J451" s="413"/>
      <c r="K451" s="413"/>
    </row>
    <row r="452" spans="1:11">
      <c r="A452" s="413"/>
      <c r="B452" s="413"/>
      <c r="C452" s="413"/>
      <c r="D452" s="413"/>
      <c r="E452" s="413"/>
      <c r="F452" s="413"/>
      <c r="G452" s="413"/>
      <c r="H452" s="413"/>
      <c r="I452" s="413"/>
      <c r="J452" s="413"/>
      <c r="K452" s="413"/>
    </row>
    <row r="453" spans="1:11">
      <c r="A453" s="413"/>
      <c r="B453" s="413"/>
      <c r="C453" s="413"/>
      <c r="D453" s="413"/>
      <c r="E453" s="413"/>
      <c r="F453" s="413"/>
      <c r="G453" s="413"/>
      <c r="H453" s="413"/>
      <c r="I453" s="413"/>
      <c r="J453" s="413"/>
      <c r="K453" s="413"/>
    </row>
    <row r="454" spans="1:11">
      <c r="A454" s="413"/>
      <c r="B454" s="413"/>
      <c r="C454" s="413"/>
      <c r="D454" s="413"/>
      <c r="E454" s="413"/>
      <c r="F454" s="413"/>
      <c r="G454" s="413"/>
      <c r="H454" s="413"/>
      <c r="I454" s="413"/>
      <c r="J454" s="413"/>
      <c r="K454" s="413"/>
    </row>
    <row r="455" spans="1:11">
      <c r="A455" s="413"/>
      <c r="B455" s="413"/>
      <c r="C455" s="413"/>
      <c r="D455" s="413"/>
      <c r="E455" s="413"/>
      <c r="F455" s="413"/>
      <c r="G455" s="413"/>
      <c r="H455" s="413"/>
      <c r="I455" s="413"/>
      <c r="J455" s="413"/>
      <c r="K455" s="413"/>
    </row>
    <row r="456" spans="1:11">
      <c r="A456" s="413"/>
      <c r="B456" s="413"/>
      <c r="C456" s="413"/>
      <c r="D456" s="413"/>
      <c r="E456" s="413"/>
      <c r="F456" s="413"/>
      <c r="G456" s="413"/>
      <c r="H456" s="413"/>
      <c r="I456" s="413"/>
      <c r="J456" s="413"/>
      <c r="K456" s="413"/>
    </row>
    <row r="457" spans="1:11">
      <c r="A457" s="413"/>
      <c r="B457" s="413"/>
      <c r="C457" s="413"/>
      <c r="D457" s="413"/>
      <c r="E457" s="413"/>
      <c r="F457" s="413"/>
      <c r="G457" s="413"/>
      <c r="H457" s="413"/>
      <c r="I457" s="413"/>
      <c r="J457" s="413"/>
      <c r="K457" s="413"/>
    </row>
    <row r="458" spans="1:11">
      <c r="A458" s="413"/>
      <c r="B458" s="413"/>
      <c r="C458" s="413"/>
      <c r="D458" s="413"/>
      <c r="E458" s="413"/>
      <c r="F458" s="413"/>
      <c r="G458" s="413"/>
      <c r="H458" s="413"/>
      <c r="I458" s="413"/>
      <c r="J458" s="413"/>
      <c r="K458" s="413"/>
    </row>
    <row r="459" spans="1:11">
      <c r="A459" s="413"/>
      <c r="B459" s="413"/>
      <c r="C459" s="413"/>
      <c r="D459" s="413"/>
      <c r="E459" s="413"/>
      <c r="F459" s="413"/>
      <c r="G459" s="413"/>
      <c r="H459" s="413"/>
      <c r="I459" s="413"/>
      <c r="J459" s="413"/>
      <c r="K459" s="413"/>
    </row>
    <row r="460" spans="1:11">
      <c r="A460" s="413"/>
      <c r="B460" s="413"/>
      <c r="C460" s="413"/>
      <c r="D460" s="413"/>
      <c r="E460" s="413"/>
      <c r="F460" s="413"/>
      <c r="G460" s="413"/>
      <c r="H460" s="413"/>
      <c r="I460" s="413"/>
      <c r="J460" s="413"/>
      <c r="K460" s="413"/>
    </row>
    <row r="461" spans="1:11">
      <c r="A461" s="413"/>
      <c r="B461" s="413"/>
      <c r="C461" s="413"/>
      <c r="D461" s="413"/>
      <c r="E461" s="413"/>
      <c r="F461" s="413"/>
      <c r="G461" s="413"/>
      <c r="H461" s="413"/>
      <c r="I461" s="413"/>
      <c r="J461" s="413"/>
      <c r="K461" s="413"/>
    </row>
    <row r="462" spans="1:11">
      <c r="A462" s="413"/>
      <c r="B462" s="413"/>
      <c r="C462" s="413"/>
      <c r="D462" s="413"/>
      <c r="E462" s="413"/>
      <c r="F462" s="413"/>
      <c r="G462" s="413"/>
      <c r="H462" s="413"/>
      <c r="I462" s="413"/>
      <c r="J462" s="413"/>
      <c r="K462" s="413"/>
    </row>
    <row r="463" spans="1:11">
      <c r="A463" s="413"/>
      <c r="B463" s="413"/>
      <c r="C463" s="413"/>
      <c r="D463" s="413"/>
      <c r="E463" s="413"/>
      <c r="F463" s="413"/>
      <c r="G463" s="413"/>
      <c r="H463" s="413"/>
      <c r="I463" s="413"/>
      <c r="J463" s="413"/>
      <c r="K463" s="413"/>
    </row>
    <row r="464" spans="1:11">
      <c r="A464" s="413"/>
      <c r="B464" s="413"/>
      <c r="C464" s="413"/>
      <c r="D464" s="413"/>
      <c r="E464" s="413"/>
      <c r="F464" s="413"/>
      <c r="G464" s="413"/>
      <c r="H464" s="413"/>
      <c r="I464" s="413"/>
      <c r="J464" s="413"/>
      <c r="K464" s="413"/>
    </row>
    <row r="465" spans="1:11">
      <c r="A465" s="413"/>
      <c r="B465" s="413"/>
      <c r="C465" s="413"/>
      <c r="D465" s="413"/>
      <c r="E465" s="413"/>
      <c r="F465" s="413"/>
      <c r="G465" s="413"/>
      <c r="H465" s="413"/>
      <c r="I465" s="413"/>
      <c r="J465" s="413"/>
      <c r="K465" s="413"/>
    </row>
    <row r="466" spans="1:11">
      <c r="A466" s="413"/>
      <c r="B466" s="413"/>
      <c r="C466" s="413"/>
      <c r="D466" s="413"/>
      <c r="E466" s="413"/>
      <c r="F466" s="413"/>
      <c r="G466" s="413"/>
      <c r="H466" s="413"/>
      <c r="I466" s="413"/>
      <c r="J466" s="413"/>
      <c r="K466" s="413"/>
    </row>
    <row r="467" spans="1:11">
      <c r="A467" s="413"/>
      <c r="B467" s="413"/>
      <c r="C467" s="413"/>
      <c r="D467" s="413"/>
      <c r="E467" s="413"/>
      <c r="F467" s="413"/>
      <c r="G467" s="413"/>
      <c r="H467" s="413"/>
      <c r="I467" s="413"/>
      <c r="J467" s="413"/>
      <c r="K467" s="413"/>
    </row>
    <row r="468" spans="1:11">
      <c r="A468" s="413"/>
      <c r="B468" s="413"/>
      <c r="C468" s="413"/>
      <c r="D468" s="413"/>
      <c r="E468" s="413"/>
      <c r="F468" s="413"/>
      <c r="G468" s="413"/>
      <c r="H468" s="413"/>
      <c r="I468" s="413"/>
      <c r="J468" s="413"/>
      <c r="K468" s="413"/>
    </row>
    <row r="469" spans="1:11">
      <c r="A469" s="413"/>
      <c r="B469" s="413"/>
      <c r="C469" s="413"/>
      <c r="D469" s="413"/>
      <c r="E469" s="413"/>
      <c r="F469" s="413"/>
      <c r="G469" s="413"/>
      <c r="H469" s="413"/>
      <c r="I469" s="413"/>
      <c r="J469" s="413"/>
      <c r="K469" s="413"/>
    </row>
    <row r="470" spans="1:11">
      <c r="A470" s="413"/>
      <c r="B470" s="413"/>
      <c r="C470" s="413"/>
      <c r="D470" s="413"/>
      <c r="E470" s="413"/>
      <c r="F470" s="413"/>
      <c r="G470" s="413"/>
      <c r="H470" s="413"/>
      <c r="I470" s="413"/>
      <c r="J470" s="413"/>
      <c r="K470" s="413"/>
    </row>
    <row r="471" spans="1:11">
      <c r="A471" s="413"/>
      <c r="B471" s="413"/>
      <c r="C471" s="413"/>
      <c r="D471" s="413"/>
      <c r="E471" s="413"/>
      <c r="F471" s="413"/>
      <c r="G471" s="413"/>
      <c r="H471" s="413"/>
      <c r="I471" s="413"/>
      <c r="J471" s="413"/>
      <c r="K471" s="413"/>
    </row>
    <row r="472" spans="1:11">
      <c r="A472" s="413"/>
      <c r="B472" s="413"/>
      <c r="C472" s="413"/>
      <c r="D472" s="413"/>
      <c r="E472" s="413"/>
      <c r="F472" s="413"/>
      <c r="G472" s="413"/>
      <c r="H472" s="413"/>
      <c r="I472" s="413"/>
      <c r="J472" s="413"/>
      <c r="K472" s="413"/>
    </row>
    <row r="473" spans="1:11">
      <c r="A473" s="413"/>
      <c r="B473" s="413"/>
      <c r="C473" s="413"/>
      <c r="D473" s="413"/>
      <c r="E473" s="413"/>
      <c r="F473" s="413"/>
      <c r="G473" s="413"/>
      <c r="H473" s="413"/>
      <c r="I473" s="413"/>
      <c r="J473" s="413"/>
      <c r="K473" s="413"/>
    </row>
    <row r="474" spans="1:11">
      <c r="A474" s="413"/>
      <c r="B474" s="413"/>
      <c r="C474" s="413"/>
      <c r="D474" s="413"/>
      <c r="E474" s="413"/>
      <c r="F474" s="413"/>
      <c r="G474" s="413"/>
      <c r="H474" s="413"/>
      <c r="I474" s="413"/>
      <c r="J474" s="413"/>
      <c r="K474" s="413"/>
    </row>
    <row r="475" spans="1:11">
      <c r="A475" s="413"/>
      <c r="B475" s="413"/>
      <c r="C475" s="413"/>
      <c r="D475" s="413"/>
      <c r="E475" s="413"/>
      <c r="F475" s="413"/>
      <c r="G475" s="413"/>
      <c r="H475" s="413"/>
      <c r="I475" s="413"/>
      <c r="J475" s="413"/>
      <c r="K475" s="413"/>
    </row>
    <row r="476" spans="1:11">
      <c r="A476" s="413"/>
      <c r="B476" s="413"/>
      <c r="C476" s="413"/>
      <c r="D476" s="413"/>
      <c r="E476" s="413"/>
      <c r="F476" s="413"/>
      <c r="G476" s="413"/>
      <c r="H476" s="413"/>
      <c r="I476" s="413"/>
      <c r="J476" s="413"/>
      <c r="K476" s="413"/>
    </row>
    <row r="477" spans="1:11">
      <c r="A477" s="413"/>
      <c r="B477" s="413"/>
      <c r="C477" s="413"/>
      <c r="D477" s="413"/>
      <c r="E477" s="413"/>
      <c r="F477" s="413"/>
      <c r="G477" s="413"/>
      <c r="H477" s="413"/>
      <c r="I477" s="413"/>
      <c r="J477" s="413"/>
      <c r="K477" s="413"/>
    </row>
    <row r="478" spans="1:11">
      <c r="A478" s="413"/>
      <c r="B478" s="413"/>
      <c r="C478" s="413"/>
      <c r="D478" s="413"/>
      <c r="E478" s="413"/>
      <c r="F478" s="413"/>
      <c r="G478" s="413"/>
      <c r="H478" s="413"/>
      <c r="I478" s="413"/>
      <c r="J478" s="413"/>
      <c r="K478" s="413"/>
    </row>
    <row r="479" spans="1:11">
      <c r="A479" s="413"/>
      <c r="B479" s="413"/>
      <c r="C479" s="413"/>
      <c r="D479" s="413"/>
      <c r="E479" s="413"/>
      <c r="F479" s="413"/>
      <c r="G479" s="413"/>
      <c r="H479" s="413"/>
      <c r="I479" s="413"/>
      <c r="J479" s="413"/>
      <c r="K479" s="413"/>
    </row>
    <row r="480" spans="1:11">
      <c r="A480" s="413"/>
      <c r="B480" s="413"/>
      <c r="C480" s="413"/>
      <c r="D480" s="413"/>
      <c r="E480" s="413"/>
      <c r="F480" s="413"/>
      <c r="G480" s="413"/>
      <c r="H480" s="413"/>
      <c r="I480" s="413"/>
      <c r="J480" s="413"/>
      <c r="K480" s="413"/>
    </row>
    <row r="481" spans="1:11">
      <c r="A481" s="413"/>
      <c r="B481" s="413"/>
      <c r="C481" s="413"/>
      <c r="D481" s="413"/>
      <c r="E481" s="413"/>
      <c r="F481" s="413"/>
      <c r="G481" s="413"/>
      <c r="H481" s="413"/>
      <c r="I481" s="413"/>
      <c r="J481" s="413"/>
      <c r="K481" s="413"/>
    </row>
    <row r="482" spans="1:11">
      <c r="A482" s="413"/>
      <c r="B482" s="413"/>
      <c r="C482" s="413"/>
      <c r="D482" s="413"/>
      <c r="E482" s="413"/>
      <c r="F482" s="413"/>
      <c r="G482" s="413"/>
      <c r="H482" s="413"/>
      <c r="I482" s="413"/>
      <c r="J482" s="413"/>
      <c r="K482" s="413"/>
    </row>
    <row r="483" spans="1:11">
      <c r="A483" s="413"/>
      <c r="B483" s="413"/>
      <c r="C483" s="413"/>
      <c r="D483" s="413"/>
      <c r="E483" s="413"/>
      <c r="F483" s="413"/>
      <c r="G483" s="413"/>
      <c r="H483" s="413"/>
      <c r="I483" s="413"/>
      <c r="J483" s="413"/>
      <c r="K483" s="413"/>
    </row>
    <row r="484" spans="1:11">
      <c r="A484" s="413"/>
      <c r="B484" s="413"/>
      <c r="C484" s="413"/>
      <c r="D484" s="413"/>
      <c r="E484" s="413"/>
      <c r="F484" s="413"/>
      <c r="G484" s="413"/>
      <c r="H484" s="413"/>
      <c r="I484" s="413"/>
      <c r="J484" s="413"/>
      <c r="K484" s="413"/>
    </row>
    <row r="485" spans="1:11">
      <c r="A485" s="413"/>
      <c r="B485" s="413"/>
      <c r="C485" s="413"/>
      <c r="D485" s="413"/>
      <c r="E485" s="413"/>
      <c r="F485" s="413"/>
      <c r="G485" s="413"/>
      <c r="H485" s="413"/>
      <c r="I485" s="413"/>
      <c r="J485" s="413"/>
      <c r="K485" s="413"/>
    </row>
    <row r="486" spans="1:11">
      <c r="A486" s="413"/>
      <c r="B486" s="413"/>
      <c r="C486" s="413"/>
      <c r="D486" s="413"/>
      <c r="E486" s="413"/>
      <c r="F486" s="413"/>
      <c r="G486" s="413"/>
      <c r="H486" s="413"/>
      <c r="I486" s="413"/>
      <c r="J486" s="413"/>
      <c r="K486" s="413"/>
    </row>
    <row r="487" spans="1:11">
      <c r="A487" s="413"/>
      <c r="B487" s="413"/>
      <c r="C487" s="413"/>
      <c r="D487" s="413"/>
      <c r="E487" s="413"/>
      <c r="F487" s="413"/>
      <c r="G487" s="413"/>
      <c r="H487" s="413"/>
      <c r="I487" s="413"/>
      <c r="J487" s="413"/>
      <c r="K487" s="413"/>
    </row>
    <row r="488" spans="1:11">
      <c r="A488" s="413"/>
      <c r="B488" s="413"/>
      <c r="C488" s="413"/>
      <c r="D488" s="413"/>
      <c r="E488" s="413"/>
      <c r="F488" s="413"/>
      <c r="G488" s="413"/>
      <c r="H488" s="413"/>
      <c r="I488" s="413"/>
      <c r="J488" s="413"/>
      <c r="K488" s="413"/>
    </row>
    <row r="489" spans="1:11">
      <c r="A489" s="413"/>
      <c r="B489" s="413"/>
      <c r="C489" s="413"/>
      <c r="D489" s="413"/>
      <c r="E489" s="413"/>
      <c r="F489" s="413"/>
      <c r="G489" s="413"/>
      <c r="H489" s="413"/>
      <c r="I489" s="413"/>
      <c r="J489" s="413"/>
      <c r="K489" s="413"/>
    </row>
    <row r="490" spans="1:11">
      <c r="A490" s="413"/>
      <c r="B490" s="413"/>
      <c r="C490" s="413"/>
      <c r="D490" s="413"/>
      <c r="E490" s="413"/>
      <c r="F490" s="413"/>
      <c r="G490" s="413"/>
      <c r="H490" s="413"/>
      <c r="I490" s="413"/>
      <c r="J490" s="413"/>
      <c r="K490" s="413"/>
    </row>
    <row r="491" spans="1:11">
      <c r="A491" s="413"/>
      <c r="B491" s="413"/>
      <c r="C491" s="413"/>
      <c r="D491" s="413"/>
      <c r="E491" s="413"/>
      <c r="F491" s="413"/>
      <c r="G491" s="413"/>
      <c r="H491" s="413"/>
      <c r="I491" s="413"/>
      <c r="J491" s="413"/>
      <c r="K491" s="413"/>
    </row>
    <row r="492" spans="1:11">
      <c r="A492" s="413"/>
      <c r="B492" s="413"/>
      <c r="C492" s="413"/>
      <c r="D492" s="413"/>
      <c r="E492" s="413"/>
      <c r="F492" s="413"/>
      <c r="G492" s="413"/>
      <c r="H492" s="413"/>
      <c r="I492" s="413"/>
      <c r="J492" s="413"/>
      <c r="K492" s="413"/>
    </row>
    <row r="493" spans="1:11">
      <c r="A493" s="413"/>
      <c r="B493" s="413"/>
      <c r="C493" s="413"/>
      <c r="D493" s="413"/>
      <c r="E493" s="413"/>
      <c r="F493" s="413"/>
      <c r="G493" s="413"/>
      <c r="H493" s="413"/>
      <c r="I493" s="413"/>
      <c r="J493" s="413"/>
      <c r="K493" s="413"/>
    </row>
    <row r="494" spans="1:11">
      <c r="A494" s="413"/>
      <c r="B494" s="413"/>
      <c r="C494" s="413"/>
      <c r="D494" s="413"/>
      <c r="E494" s="413"/>
      <c r="F494" s="413"/>
      <c r="G494" s="413"/>
      <c r="H494" s="413"/>
      <c r="I494" s="413"/>
      <c r="J494" s="413"/>
      <c r="K494" s="413"/>
    </row>
    <row r="495" spans="1:11">
      <c r="A495" s="413"/>
      <c r="B495" s="413"/>
      <c r="C495" s="413"/>
      <c r="D495" s="413"/>
      <c r="E495" s="413"/>
      <c r="F495" s="413"/>
      <c r="G495" s="413"/>
      <c r="H495" s="413"/>
      <c r="I495" s="413"/>
      <c r="J495" s="413"/>
      <c r="K495" s="413"/>
    </row>
    <row r="496" spans="1:11">
      <c r="A496" s="413"/>
      <c r="B496" s="413"/>
      <c r="C496" s="413"/>
      <c r="D496" s="413"/>
      <c r="E496" s="413"/>
      <c r="F496" s="413"/>
      <c r="G496" s="413"/>
      <c r="H496" s="413"/>
      <c r="I496" s="413"/>
      <c r="J496" s="413"/>
      <c r="K496" s="413"/>
    </row>
    <row r="497" spans="1:11">
      <c r="A497" s="413"/>
      <c r="B497" s="413"/>
      <c r="C497" s="413"/>
      <c r="D497" s="413"/>
      <c r="E497" s="413"/>
      <c r="F497" s="413"/>
      <c r="G497" s="413"/>
      <c r="H497" s="413"/>
      <c r="I497" s="413"/>
      <c r="J497" s="413"/>
      <c r="K497" s="413"/>
    </row>
    <row r="498" spans="1:11">
      <c r="A498" s="413"/>
      <c r="B498" s="413"/>
      <c r="C498" s="413"/>
      <c r="D498" s="413"/>
      <c r="E498" s="413"/>
      <c r="F498" s="413"/>
      <c r="G498" s="413"/>
      <c r="H498" s="413"/>
      <c r="I498" s="413"/>
      <c r="J498" s="413"/>
      <c r="K498" s="413"/>
    </row>
    <row r="499" spans="1:11">
      <c r="A499" s="413"/>
      <c r="B499" s="413"/>
      <c r="C499" s="413"/>
      <c r="D499" s="413"/>
      <c r="E499" s="413"/>
      <c r="F499" s="413"/>
      <c r="G499" s="413"/>
      <c r="H499" s="413"/>
      <c r="I499" s="413"/>
      <c r="J499" s="413"/>
      <c r="K499" s="413"/>
    </row>
    <row r="500" spans="1:11">
      <c r="A500" s="413"/>
      <c r="B500" s="413"/>
      <c r="C500" s="413"/>
      <c r="D500" s="413"/>
      <c r="E500" s="413"/>
      <c r="F500" s="413"/>
      <c r="G500" s="413"/>
      <c r="H500" s="413"/>
      <c r="I500" s="413"/>
      <c r="J500" s="413"/>
      <c r="K500" s="413"/>
    </row>
    <row r="501" spans="1:11">
      <c r="A501" s="413"/>
      <c r="B501" s="413"/>
      <c r="C501" s="413"/>
      <c r="D501" s="413"/>
      <c r="E501" s="413"/>
      <c r="F501" s="413"/>
      <c r="G501" s="413"/>
      <c r="H501" s="413"/>
      <c r="I501" s="413"/>
      <c r="J501" s="413"/>
      <c r="K501" s="413"/>
    </row>
    <row r="502" spans="1:11">
      <c r="A502" s="413"/>
      <c r="B502" s="413"/>
      <c r="C502" s="413"/>
      <c r="D502" s="413"/>
      <c r="E502" s="413"/>
      <c r="F502" s="413"/>
      <c r="G502" s="413"/>
      <c r="H502" s="413"/>
      <c r="I502" s="413"/>
      <c r="J502" s="413"/>
      <c r="K502" s="413"/>
    </row>
    <row r="503" spans="1:11">
      <c r="A503" s="413"/>
      <c r="B503" s="413"/>
      <c r="C503" s="413"/>
      <c r="D503" s="413"/>
      <c r="E503" s="413"/>
      <c r="F503" s="413"/>
      <c r="G503" s="413"/>
      <c r="H503" s="413"/>
      <c r="I503" s="413"/>
      <c r="J503" s="413"/>
      <c r="K503" s="413"/>
    </row>
    <row r="504" spans="1:11">
      <c r="A504" s="413"/>
      <c r="B504" s="413"/>
      <c r="C504" s="413"/>
      <c r="D504" s="413"/>
      <c r="E504" s="413"/>
      <c r="F504" s="413"/>
      <c r="G504" s="413"/>
      <c r="H504" s="413"/>
      <c r="I504" s="413"/>
      <c r="J504" s="413"/>
      <c r="K504" s="413"/>
    </row>
    <row r="505" spans="1:11">
      <c r="A505" s="413"/>
      <c r="B505" s="413"/>
      <c r="C505" s="413"/>
      <c r="D505" s="413"/>
      <c r="E505" s="413"/>
      <c r="F505" s="413"/>
      <c r="G505" s="413"/>
      <c r="H505" s="413"/>
      <c r="I505" s="413"/>
      <c r="J505" s="413"/>
      <c r="K505" s="413"/>
    </row>
    <row r="506" spans="1:11">
      <c r="A506" s="413"/>
      <c r="B506" s="413"/>
      <c r="C506" s="413"/>
      <c r="D506" s="413"/>
      <c r="E506" s="413"/>
      <c r="F506" s="413"/>
      <c r="G506" s="413"/>
      <c r="H506" s="413"/>
      <c r="I506" s="413"/>
      <c r="J506" s="413"/>
      <c r="K506" s="413"/>
    </row>
    <row r="507" spans="1:11">
      <c r="A507" s="413"/>
      <c r="B507" s="413"/>
      <c r="C507" s="413"/>
      <c r="D507" s="413"/>
      <c r="E507" s="413"/>
      <c r="F507" s="413"/>
      <c r="G507" s="413"/>
      <c r="H507" s="413"/>
      <c r="I507" s="413"/>
      <c r="J507" s="413"/>
      <c r="K507" s="413"/>
    </row>
    <row r="508" spans="1:11">
      <c r="A508" s="413"/>
      <c r="B508" s="413"/>
      <c r="C508" s="413"/>
      <c r="D508" s="413"/>
      <c r="E508" s="413"/>
      <c r="F508" s="413"/>
      <c r="G508" s="413"/>
      <c r="H508" s="413"/>
      <c r="I508" s="413"/>
      <c r="J508" s="413"/>
      <c r="K508" s="413"/>
    </row>
    <row r="509" spans="1:11">
      <c r="A509" s="413"/>
      <c r="B509" s="413"/>
      <c r="C509" s="413"/>
      <c r="D509" s="413"/>
      <c r="E509" s="413"/>
      <c r="F509" s="413"/>
      <c r="G509" s="413"/>
      <c r="H509" s="413"/>
      <c r="I509" s="413"/>
      <c r="J509" s="413"/>
      <c r="K509" s="413"/>
    </row>
    <row r="510" spans="1:11">
      <c r="A510" s="413"/>
      <c r="B510" s="413"/>
      <c r="C510" s="413"/>
      <c r="D510" s="413"/>
      <c r="E510" s="413"/>
      <c r="F510" s="413"/>
      <c r="G510" s="413"/>
      <c r="H510" s="413"/>
      <c r="I510" s="413"/>
      <c r="J510" s="413"/>
      <c r="K510" s="413"/>
    </row>
    <row r="511" spans="1:11">
      <c r="A511" s="413"/>
      <c r="B511" s="413"/>
      <c r="C511" s="413"/>
      <c r="D511" s="413"/>
      <c r="E511" s="413"/>
      <c r="F511" s="413"/>
      <c r="G511" s="413"/>
      <c r="H511" s="413"/>
      <c r="I511" s="413"/>
      <c r="J511" s="413"/>
      <c r="K511" s="413"/>
    </row>
    <row r="512" spans="1:11">
      <c r="A512" s="413"/>
      <c r="B512" s="413"/>
      <c r="C512" s="413"/>
      <c r="D512" s="413"/>
      <c r="E512" s="413"/>
      <c r="F512" s="413"/>
      <c r="G512" s="413"/>
      <c r="H512" s="413"/>
      <c r="I512" s="413"/>
      <c r="J512" s="413"/>
      <c r="K512" s="413"/>
    </row>
    <row r="513" spans="1:11">
      <c r="A513" s="413"/>
      <c r="B513" s="413"/>
      <c r="C513" s="413"/>
      <c r="D513" s="413"/>
      <c r="E513" s="413"/>
      <c r="F513" s="413"/>
      <c r="G513" s="413"/>
      <c r="H513" s="413"/>
      <c r="I513" s="413"/>
      <c r="J513" s="413"/>
      <c r="K513" s="413"/>
    </row>
    <row r="514" spans="1:11">
      <c r="A514" s="413"/>
      <c r="B514" s="413"/>
      <c r="C514" s="413"/>
      <c r="D514" s="413"/>
      <c r="E514" s="413"/>
      <c r="F514" s="413"/>
      <c r="G514" s="413"/>
      <c r="H514" s="413"/>
      <c r="I514" s="413"/>
      <c r="J514" s="413"/>
      <c r="K514" s="413"/>
    </row>
    <row r="515" spans="1:11">
      <c r="A515" s="413"/>
      <c r="B515" s="413"/>
      <c r="C515" s="413"/>
      <c r="D515" s="413"/>
      <c r="E515" s="413"/>
      <c r="F515" s="413"/>
      <c r="G515" s="413"/>
      <c r="H515" s="413"/>
      <c r="I515" s="413"/>
      <c r="J515" s="413"/>
      <c r="K515" s="413"/>
    </row>
    <row r="516" spans="1:11">
      <c r="A516" s="413"/>
      <c r="B516" s="413"/>
      <c r="C516" s="413"/>
      <c r="D516" s="413"/>
      <c r="E516" s="413"/>
      <c r="F516" s="413"/>
      <c r="G516" s="413"/>
      <c r="H516" s="413"/>
      <c r="I516" s="413"/>
      <c r="J516" s="413"/>
      <c r="K516" s="413"/>
    </row>
    <row r="517" spans="1:11">
      <c r="A517" s="413"/>
      <c r="B517" s="413"/>
      <c r="C517" s="413"/>
      <c r="D517" s="413"/>
      <c r="E517" s="413"/>
      <c r="F517" s="413"/>
      <c r="G517" s="413"/>
      <c r="H517" s="413"/>
      <c r="I517" s="413"/>
      <c r="J517" s="413"/>
      <c r="K517" s="413"/>
    </row>
    <row r="518" spans="1:11">
      <c r="A518" s="413"/>
      <c r="B518" s="413"/>
      <c r="C518" s="413"/>
      <c r="D518" s="413"/>
      <c r="E518" s="413"/>
      <c r="F518" s="413"/>
      <c r="G518" s="413"/>
      <c r="H518" s="413"/>
      <c r="I518" s="413"/>
      <c r="J518" s="413"/>
      <c r="K518" s="413"/>
    </row>
    <row r="519" spans="1:11">
      <c r="A519" s="413"/>
      <c r="B519" s="413"/>
      <c r="C519" s="413"/>
      <c r="D519" s="413"/>
      <c r="E519" s="413"/>
      <c r="F519" s="413"/>
      <c r="G519" s="413"/>
      <c r="H519" s="413"/>
      <c r="I519" s="413"/>
      <c r="J519" s="413"/>
      <c r="K519" s="413"/>
    </row>
    <row r="520" spans="1:11">
      <c r="A520" s="413"/>
      <c r="B520" s="413"/>
      <c r="C520" s="413"/>
      <c r="D520" s="413"/>
      <c r="E520" s="413"/>
      <c r="F520" s="413"/>
      <c r="G520" s="413"/>
      <c r="H520" s="413"/>
      <c r="I520" s="413"/>
      <c r="J520" s="413"/>
      <c r="K520" s="413"/>
    </row>
    <row r="521" spans="1:11">
      <c r="A521" s="413"/>
      <c r="B521" s="413"/>
      <c r="C521" s="413"/>
      <c r="D521" s="413"/>
      <c r="E521" s="413"/>
      <c r="F521" s="413"/>
      <c r="G521" s="413"/>
      <c r="H521" s="413"/>
      <c r="I521" s="413"/>
      <c r="J521" s="413"/>
      <c r="K521" s="413"/>
    </row>
    <row r="522" spans="1:11">
      <c r="A522" s="413"/>
      <c r="B522" s="413"/>
      <c r="C522" s="413"/>
      <c r="D522" s="413"/>
      <c r="E522" s="413"/>
      <c r="F522" s="413"/>
      <c r="G522" s="413"/>
      <c r="H522" s="413"/>
      <c r="I522" s="413"/>
      <c r="J522" s="413"/>
      <c r="K522" s="413"/>
    </row>
    <row r="523" spans="1:11">
      <c r="A523" s="413"/>
      <c r="B523" s="413"/>
      <c r="C523" s="413"/>
      <c r="D523" s="413"/>
      <c r="E523" s="413"/>
      <c r="F523" s="413"/>
      <c r="G523" s="413"/>
      <c r="H523" s="413"/>
      <c r="I523" s="413"/>
      <c r="J523" s="413"/>
      <c r="K523" s="413"/>
    </row>
    <row r="524" spans="1:11">
      <c r="A524" s="413"/>
      <c r="B524" s="413"/>
      <c r="C524" s="413"/>
      <c r="D524" s="413"/>
      <c r="E524" s="413"/>
      <c r="F524" s="413"/>
      <c r="G524" s="413"/>
      <c r="H524" s="413"/>
      <c r="I524" s="413"/>
      <c r="J524" s="413"/>
      <c r="K524" s="413"/>
    </row>
    <row r="525" spans="1:11">
      <c r="A525" s="413"/>
      <c r="B525" s="413"/>
      <c r="C525" s="413"/>
      <c r="D525" s="413"/>
      <c r="E525" s="413"/>
      <c r="F525" s="413"/>
      <c r="G525" s="413"/>
      <c r="H525" s="413"/>
      <c r="I525" s="413"/>
      <c r="J525" s="413"/>
      <c r="K525" s="413"/>
    </row>
    <row r="526" spans="1:11">
      <c r="A526" s="413"/>
      <c r="B526" s="413"/>
      <c r="C526" s="413"/>
      <c r="D526" s="413"/>
      <c r="E526" s="413"/>
      <c r="F526" s="413"/>
      <c r="G526" s="413"/>
      <c r="H526" s="413"/>
      <c r="I526" s="413"/>
      <c r="J526" s="413"/>
      <c r="K526" s="413"/>
    </row>
    <row r="527" spans="1:11">
      <c r="A527" s="413"/>
      <c r="B527" s="413"/>
      <c r="C527" s="413"/>
      <c r="D527" s="413"/>
      <c r="E527" s="413"/>
      <c r="F527" s="413"/>
      <c r="G527" s="413"/>
      <c r="H527" s="413"/>
      <c r="I527" s="413"/>
      <c r="J527" s="413"/>
      <c r="K527" s="413"/>
    </row>
    <row r="528" spans="1:11">
      <c r="A528" s="413"/>
      <c r="B528" s="413"/>
      <c r="C528" s="413"/>
      <c r="D528" s="413"/>
      <c r="E528" s="413"/>
      <c r="F528" s="413"/>
      <c r="G528" s="413"/>
      <c r="H528" s="413"/>
      <c r="I528" s="413"/>
      <c r="J528" s="413"/>
      <c r="K528" s="413"/>
    </row>
    <row r="529" spans="1:11">
      <c r="A529" s="413"/>
      <c r="B529" s="413"/>
      <c r="C529" s="413"/>
      <c r="D529" s="413"/>
      <c r="E529" s="413"/>
      <c r="F529" s="413"/>
      <c r="G529" s="413"/>
      <c r="H529" s="413"/>
      <c r="I529" s="413"/>
      <c r="J529" s="413"/>
      <c r="K529" s="413"/>
    </row>
    <row r="530" spans="1:11">
      <c r="A530" s="413"/>
      <c r="B530" s="413"/>
      <c r="C530" s="413"/>
      <c r="D530" s="413"/>
      <c r="E530" s="413"/>
      <c r="F530" s="413"/>
      <c r="G530" s="413"/>
      <c r="H530" s="413"/>
      <c r="I530" s="413"/>
      <c r="J530" s="413"/>
      <c r="K530" s="413"/>
    </row>
    <row r="531" spans="1:11">
      <c r="A531" s="413"/>
      <c r="B531" s="413"/>
      <c r="C531" s="413"/>
      <c r="D531" s="413"/>
      <c r="E531" s="413"/>
      <c r="F531" s="413"/>
      <c r="G531" s="413"/>
      <c r="H531" s="413"/>
      <c r="I531" s="413"/>
      <c r="J531" s="413"/>
      <c r="K531" s="413"/>
    </row>
    <row r="532" spans="1:11">
      <c r="A532" s="413"/>
      <c r="B532" s="413"/>
      <c r="C532" s="413"/>
      <c r="D532" s="413"/>
      <c r="E532" s="413"/>
      <c r="F532" s="413"/>
      <c r="G532" s="413"/>
      <c r="H532" s="413"/>
      <c r="I532" s="413"/>
      <c r="J532" s="413"/>
      <c r="K532" s="413"/>
    </row>
    <row r="533" spans="1:11">
      <c r="A533" s="413"/>
      <c r="B533" s="413"/>
      <c r="C533" s="413"/>
      <c r="D533" s="413"/>
      <c r="E533" s="413"/>
      <c r="F533" s="413"/>
      <c r="G533" s="413"/>
      <c r="H533" s="413"/>
      <c r="I533" s="413"/>
      <c r="J533" s="413"/>
      <c r="K533" s="413"/>
    </row>
    <row r="534" spans="1:11">
      <c r="A534" s="413"/>
      <c r="B534" s="413"/>
      <c r="C534" s="413"/>
      <c r="D534" s="413"/>
      <c r="E534" s="413"/>
      <c r="F534" s="413"/>
      <c r="G534" s="413"/>
      <c r="H534" s="413"/>
      <c r="I534" s="413"/>
      <c r="J534" s="413"/>
      <c r="K534" s="413"/>
    </row>
    <row r="535" spans="1:11">
      <c r="A535" s="413"/>
      <c r="B535" s="413"/>
      <c r="C535" s="413"/>
      <c r="D535" s="413"/>
      <c r="E535" s="413"/>
      <c r="F535" s="413"/>
      <c r="G535" s="413"/>
      <c r="H535" s="413"/>
      <c r="I535" s="413"/>
      <c r="J535" s="413"/>
      <c r="K535" s="413"/>
    </row>
    <row r="536" spans="1:11">
      <c r="A536" s="413"/>
      <c r="B536" s="413"/>
      <c r="C536" s="413"/>
      <c r="D536" s="413"/>
      <c r="E536" s="413"/>
      <c r="F536" s="413"/>
      <c r="G536" s="413"/>
      <c r="H536" s="413"/>
      <c r="I536" s="413"/>
      <c r="J536" s="413"/>
      <c r="K536" s="413"/>
    </row>
    <row r="537" spans="1:11">
      <c r="A537" s="413"/>
      <c r="B537" s="413"/>
      <c r="C537" s="413"/>
      <c r="D537" s="413"/>
      <c r="E537" s="413"/>
      <c r="F537" s="413"/>
      <c r="G537" s="413"/>
      <c r="H537" s="413"/>
      <c r="I537" s="413"/>
      <c r="J537" s="413"/>
      <c r="K537" s="413"/>
    </row>
    <row r="538" spans="1:11">
      <c r="A538" s="413"/>
      <c r="B538" s="413"/>
      <c r="C538" s="413"/>
      <c r="D538" s="413"/>
      <c r="E538" s="413"/>
      <c r="F538" s="413"/>
      <c r="G538" s="413"/>
      <c r="H538" s="413"/>
      <c r="I538" s="413"/>
      <c r="J538" s="413"/>
      <c r="K538" s="413"/>
    </row>
    <row r="539" spans="1:11">
      <c r="A539" s="413"/>
      <c r="B539" s="413"/>
      <c r="C539" s="413"/>
      <c r="D539" s="413"/>
      <c r="E539" s="413"/>
      <c r="F539" s="413"/>
      <c r="G539" s="413"/>
      <c r="H539" s="413"/>
      <c r="I539" s="413"/>
      <c r="J539" s="413"/>
      <c r="K539" s="413"/>
    </row>
    <row r="540" spans="1:11">
      <c r="A540" s="413"/>
      <c r="B540" s="413"/>
      <c r="C540" s="413"/>
      <c r="D540" s="413"/>
      <c r="E540" s="413"/>
      <c r="F540" s="413"/>
      <c r="G540" s="413"/>
      <c r="H540" s="413"/>
      <c r="I540" s="413"/>
      <c r="J540" s="413"/>
      <c r="K540" s="413"/>
    </row>
    <row r="541" spans="1:11">
      <c r="A541" s="413"/>
      <c r="B541" s="413"/>
      <c r="C541" s="413"/>
      <c r="D541" s="413"/>
      <c r="E541" s="413"/>
      <c r="F541" s="413"/>
      <c r="G541" s="413"/>
      <c r="H541" s="413"/>
      <c r="I541" s="413"/>
      <c r="J541" s="413"/>
      <c r="K541" s="413"/>
    </row>
    <row r="542" spans="1:11">
      <c r="A542" s="413"/>
      <c r="B542" s="413"/>
      <c r="C542" s="413"/>
      <c r="D542" s="413"/>
      <c r="E542" s="413"/>
      <c r="F542" s="413"/>
      <c r="G542" s="413"/>
      <c r="H542" s="413"/>
      <c r="I542" s="413"/>
      <c r="J542" s="413"/>
      <c r="K542" s="413"/>
    </row>
    <row r="543" spans="1:11">
      <c r="A543" s="413"/>
      <c r="B543" s="413"/>
      <c r="C543" s="413"/>
      <c r="D543" s="413"/>
      <c r="E543" s="413"/>
      <c r="F543" s="413"/>
      <c r="G543" s="413"/>
      <c r="H543" s="413"/>
      <c r="I543" s="413"/>
      <c r="J543" s="413"/>
      <c r="K543" s="413"/>
    </row>
    <row r="544" spans="1:11">
      <c r="A544" s="413"/>
      <c r="B544" s="413"/>
      <c r="C544" s="413"/>
      <c r="D544" s="413"/>
      <c r="E544" s="413"/>
      <c r="F544" s="413"/>
      <c r="G544" s="413"/>
      <c r="H544" s="413"/>
      <c r="I544" s="413"/>
      <c r="J544" s="413"/>
      <c r="K544" s="413"/>
    </row>
    <row r="545" spans="1:11">
      <c r="A545" s="413"/>
      <c r="B545" s="413"/>
      <c r="C545" s="413"/>
      <c r="D545" s="413"/>
      <c r="E545" s="413"/>
      <c r="F545" s="413"/>
      <c r="G545" s="413"/>
      <c r="H545" s="413"/>
      <c r="I545" s="413"/>
      <c r="J545" s="413"/>
      <c r="K545" s="413"/>
    </row>
    <row r="546" spans="1:11">
      <c r="A546" s="413"/>
      <c r="B546" s="413"/>
      <c r="C546" s="413"/>
      <c r="D546" s="413"/>
      <c r="E546" s="413"/>
      <c r="F546" s="413"/>
      <c r="G546" s="413"/>
      <c r="H546" s="413"/>
      <c r="I546" s="413"/>
      <c r="J546" s="413"/>
      <c r="K546" s="413"/>
    </row>
    <row r="547" spans="1:11">
      <c r="A547" s="413"/>
      <c r="B547" s="413"/>
      <c r="C547" s="413"/>
      <c r="D547" s="413"/>
      <c r="E547" s="413"/>
      <c r="F547" s="413"/>
      <c r="G547" s="413"/>
      <c r="H547" s="413"/>
      <c r="I547" s="413"/>
      <c r="J547" s="413"/>
      <c r="K547" s="413"/>
    </row>
    <row r="548" spans="1:11">
      <c r="A548" s="413"/>
      <c r="B548" s="413"/>
      <c r="C548" s="413"/>
      <c r="D548" s="413"/>
      <c r="E548" s="413"/>
      <c r="F548" s="413"/>
      <c r="G548" s="413"/>
      <c r="H548" s="413"/>
      <c r="I548" s="413"/>
      <c r="J548" s="413"/>
      <c r="K548" s="413"/>
    </row>
    <row r="549" spans="1:11">
      <c r="A549" s="413"/>
      <c r="B549" s="413"/>
      <c r="C549" s="413"/>
      <c r="D549" s="413"/>
      <c r="E549" s="413"/>
      <c r="F549" s="413"/>
      <c r="G549" s="413"/>
      <c r="H549" s="413"/>
      <c r="I549" s="413"/>
      <c r="J549" s="413"/>
      <c r="K549" s="413"/>
    </row>
    <row r="550" spans="1:11">
      <c r="A550" s="413"/>
      <c r="B550" s="413"/>
      <c r="C550" s="413"/>
      <c r="D550" s="413"/>
      <c r="E550" s="413"/>
      <c r="F550" s="413"/>
      <c r="G550" s="413"/>
      <c r="H550" s="413"/>
      <c r="I550" s="413"/>
      <c r="J550" s="413"/>
      <c r="K550" s="413"/>
    </row>
    <row r="551" spans="1:11">
      <c r="A551" s="413"/>
      <c r="B551" s="413"/>
      <c r="C551" s="413"/>
      <c r="D551" s="413"/>
      <c r="E551" s="413"/>
      <c r="F551" s="413"/>
      <c r="G551" s="413"/>
      <c r="H551" s="413"/>
      <c r="I551" s="413"/>
      <c r="J551" s="413"/>
      <c r="K551" s="413"/>
    </row>
    <row r="552" spans="1:11">
      <c r="A552" s="413"/>
      <c r="B552" s="413"/>
      <c r="C552" s="413"/>
      <c r="D552" s="413"/>
      <c r="E552" s="413"/>
      <c r="F552" s="413"/>
      <c r="G552" s="413"/>
      <c r="H552" s="413"/>
      <c r="I552" s="413"/>
      <c r="J552" s="413"/>
      <c r="K552" s="413"/>
    </row>
    <row r="553" spans="1:11">
      <c r="A553" s="413"/>
      <c r="B553" s="413"/>
      <c r="C553" s="413"/>
      <c r="D553" s="413"/>
      <c r="E553" s="413"/>
      <c r="F553" s="413"/>
      <c r="G553" s="413"/>
      <c r="H553" s="413"/>
      <c r="I553" s="413"/>
      <c r="J553" s="413"/>
      <c r="K553" s="413"/>
    </row>
    <row r="554" spans="1:11">
      <c r="A554" s="413"/>
      <c r="B554" s="413"/>
      <c r="C554" s="413"/>
      <c r="D554" s="413"/>
      <c r="E554" s="413"/>
      <c r="F554" s="413"/>
      <c r="G554" s="413"/>
      <c r="H554" s="413"/>
      <c r="I554" s="413"/>
      <c r="J554" s="413"/>
      <c r="K554" s="413"/>
    </row>
    <row r="555" spans="1:11">
      <c r="A555" s="413"/>
      <c r="B555" s="413"/>
      <c r="C555" s="413"/>
      <c r="D555" s="413"/>
      <c r="E555" s="413"/>
      <c r="F555" s="413"/>
      <c r="G555" s="413"/>
      <c r="H555" s="413"/>
      <c r="I555" s="413"/>
      <c r="J555" s="413"/>
      <c r="K555" s="413"/>
    </row>
    <row r="556" spans="1:11">
      <c r="A556" s="413"/>
      <c r="B556" s="413"/>
      <c r="C556" s="413"/>
      <c r="D556" s="413"/>
      <c r="E556" s="413"/>
      <c r="F556" s="413"/>
      <c r="G556" s="413"/>
      <c r="H556" s="413"/>
      <c r="I556" s="413"/>
      <c r="J556" s="413"/>
      <c r="K556" s="413"/>
    </row>
    <row r="557" spans="1:11">
      <c r="A557" s="413"/>
      <c r="B557" s="413"/>
      <c r="C557" s="413"/>
      <c r="D557" s="413"/>
      <c r="E557" s="413"/>
      <c r="F557" s="413"/>
      <c r="G557" s="413"/>
      <c r="H557" s="413"/>
      <c r="I557" s="413"/>
      <c r="J557" s="413"/>
      <c r="K557" s="413"/>
    </row>
    <row r="558" spans="1:11">
      <c r="A558" s="413"/>
      <c r="B558" s="413"/>
      <c r="C558" s="413"/>
      <c r="D558" s="413"/>
      <c r="E558" s="413"/>
      <c r="F558" s="413"/>
      <c r="G558" s="413"/>
      <c r="H558" s="413"/>
      <c r="I558" s="413"/>
      <c r="J558" s="413"/>
      <c r="K558" s="413"/>
    </row>
    <row r="559" spans="1:11">
      <c r="A559" s="413"/>
      <c r="B559" s="413"/>
      <c r="C559" s="413"/>
      <c r="D559" s="413"/>
      <c r="E559" s="413"/>
      <c r="F559" s="413"/>
      <c r="G559" s="413"/>
      <c r="H559" s="413"/>
      <c r="I559" s="413"/>
      <c r="J559" s="413"/>
      <c r="K559" s="413"/>
    </row>
    <row r="560" spans="1:11">
      <c r="A560" s="413"/>
      <c r="B560" s="413"/>
      <c r="C560" s="413"/>
      <c r="D560" s="413"/>
      <c r="E560" s="413"/>
      <c r="F560" s="413"/>
      <c r="G560" s="413"/>
      <c r="H560" s="413"/>
      <c r="I560" s="413"/>
      <c r="J560" s="413"/>
      <c r="K560" s="413"/>
    </row>
    <row r="561" spans="1:11">
      <c r="A561" s="413"/>
      <c r="B561" s="413"/>
      <c r="C561" s="413"/>
      <c r="D561" s="413"/>
      <c r="E561" s="413"/>
      <c r="F561" s="413"/>
      <c r="G561" s="413"/>
      <c r="H561" s="413"/>
      <c r="I561" s="413"/>
      <c r="J561" s="413"/>
      <c r="K561" s="413"/>
    </row>
    <row r="562" spans="1:11">
      <c r="A562" s="413"/>
      <c r="B562" s="413"/>
      <c r="C562" s="413"/>
      <c r="D562" s="413"/>
      <c r="E562" s="413"/>
      <c r="F562" s="413"/>
      <c r="G562" s="413"/>
      <c r="H562" s="413"/>
      <c r="I562" s="413"/>
      <c r="J562" s="413"/>
      <c r="K562" s="413"/>
    </row>
    <row r="563" spans="1:11">
      <c r="A563" s="413"/>
      <c r="B563" s="413"/>
      <c r="C563" s="413"/>
      <c r="D563" s="413"/>
      <c r="E563" s="413"/>
      <c r="F563" s="413"/>
      <c r="G563" s="413"/>
      <c r="H563" s="413"/>
      <c r="I563" s="413"/>
      <c r="J563" s="413"/>
      <c r="K563" s="413"/>
    </row>
    <row r="564" spans="1:11">
      <c r="A564" s="413"/>
      <c r="B564" s="413"/>
      <c r="C564" s="413"/>
      <c r="D564" s="413"/>
      <c r="E564" s="413"/>
      <c r="F564" s="413"/>
      <c r="G564" s="413"/>
      <c r="H564" s="413"/>
      <c r="I564" s="413"/>
      <c r="J564" s="413"/>
      <c r="K564" s="413"/>
    </row>
    <row r="565" spans="1:11">
      <c r="A565" s="413"/>
      <c r="B565" s="413"/>
      <c r="C565" s="413"/>
      <c r="D565" s="413"/>
      <c r="E565" s="413"/>
      <c r="F565" s="413"/>
      <c r="G565" s="413"/>
      <c r="H565" s="413"/>
      <c r="I565" s="413"/>
      <c r="J565" s="413"/>
      <c r="K565" s="413"/>
    </row>
    <row r="566" spans="1:11">
      <c r="A566" s="413"/>
      <c r="B566" s="413"/>
      <c r="C566" s="413"/>
      <c r="D566" s="413"/>
      <c r="E566" s="413"/>
      <c r="F566" s="413"/>
      <c r="G566" s="413"/>
      <c r="H566" s="413"/>
      <c r="I566" s="413"/>
      <c r="J566" s="413"/>
      <c r="K566" s="413"/>
    </row>
    <row r="567" spans="1:11">
      <c r="A567" s="413"/>
      <c r="B567" s="413"/>
      <c r="C567" s="413"/>
      <c r="D567" s="413"/>
      <c r="E567" s="413"/>
      <c r="F567" s="413"/>
      <c r="G567" s="413"/>
      <c r="H567" s="413"/>
      <c r="I567" s="413"/>
      <c r="J567" s="413"/>
      <c r="K567" s="413"/>
    </row>
    <row r="568" spans="1:11">
      <c r="A568" s="413"/>
      <c r="B568" s="413"/>
      <c r="C568" s="413"/>
      <c r="D568" s="413"/>
      <c r="E568" s="413"/>
      <c r="F568" s="413"/>
      <c r="G568" s="413"/>
      <c r="H568" s="413"/>
      <c r="I568" s="413"/>
      <c r="J568" s="413"/>
      <c r="K568" s="413"/>
    </row>
    <row r="569" spans="1:11">
      <c r="A569" s="413"/>
      <c r="B569" s="413"/>
      <c r="C569" s="413"/>
      <c r="D569" s="413"/>
      <c r="E569" s="413"/>
      <c r="F569" s="413"/>
      <c r="G569" s="413"/>
      <c r="H569" s="413"/>
      <c r="I569" s="413"/>
      <c r="J569" s="413"/>
      <c r="K569" s="413"/>
    </row>
    <row r="570" spans="1:11">
      <c r="A570" s="413"/>
      <c r="B570" s="413"/>
      <c r="C570" s="413"/>
      <c r="D570" s="413"/>
      <c r="E570" s="413"/>
      <c r="F570" s="413"/>
      <c r="G570" s="413"/>
      <c r="H570" s="413"/>
      <c r="I570" s="413"/>
      <c r="J570" s="413"/>
      <c r="K570" s="413"/>
    </row>
    <row r="571" spans="1:11">
      <c r="A571" s="413"/>
      <c r="B571" s="413"/>
      <c r="C571" s="413"/>
      <c r="D571" s="413"/>
      <c r="E571" s="413"/>
      <c r="F571" s="413"/>
      <c r="G571" s="413"/>
      <c r="H571" s="413"/>
      <c r="I571" s="413"/>
      <c r="J571" s="413"/>
      <c r="K571" s="413"/>
    </row>
    <row r="572" spans="1:11">
      <c r="A572" s="413"/>
      <c r="B572" s="413"/>
      <c r="C572" s="413"/>
      <c r="D572" s="413"/>
      <c r="E572" s="413"/>
      <c r="F572" s="413"/>
      <c r="G572" s="413"/>
      <c r="H572" s="413"/>
      <c r="I572" s="413"/>
      <c r="J572" s="413"/>
      <c r="K572" s="413"/>
    </row>
    <row r="573" spans="1:11">
      <c r="A573" s="413"/>
      <c r="B573" s="413"/>
      <c r="C573" s="413"/>
      <c r="D573" s="413"/>
      <c r="E573" s="413"/>
      <c r="F573" s="413"/>
      <c r="G573" s="413"/>
      <c r="H573" s="413"/>
      <c r="I573" s="413"/>
      <c r="J573" s="413"/>
      <c r="K573" s="413"/>
    </row>
    <row r="574" spans="1:11">
      <c r="A574" s="413"/>
      <c r="B574" s="413"/>
      <c r="C574" s="413"/>
      <c r="D574" s="413"/>
      <c r="E574" s="413"/>
      <c r="F574" s="413"/>
      <c r="G574" s="413"/>
      <c r="H574" s="413"/>
      <c r="I574" s="413"/>
      <c r="J574" s="413"/>
      <c r="K574" s="413"/>
    </row>
    <row r="575" spans="1:11">
      <c r="A575" s="413"/>
      <c r="B575" s="413"/>
      <c r="C575" s="413"/>
      <c r="D575" s="413"/>
      <c r="E575" s="413"/>
      <c r="F575" s="413"/>
      <c r="G575" s="413"/>
      <c r="H575" s="413"/>
      <c r="I575" s="413"/>
      <c r="J575" s="413"/>
      <c r="K575" s="413"/>
    </row>
    <row r="576" spans="1:11">
      <c r="A576" s="413"/>
      <c r="B576" s="413"/>
      <c r="C576" s="413"/>
      <c r="D576" s="413"/>
      <c r="E576" s="413"/>
      <c r="F576" s="413"/>
      <c r="G576" s="413"/>
      <c r="H576" s="413"/>
      <c r="I576" s="413"/>
      <c r="J576" s="413"/>
      <c r="K576" s="413"/>
    </row>
    <row r="577" spans="1:11">
      <c r="A577" s="413"/>
      <c r="B577" s="413"/>
      <c r="C577" s="413"/>
      <c r="D577" s="413"/>
      <c r="E577" s="413"/>
      <c r="F577" s="413"/>
      <c r="G577" s="413"/>
      <c r="H577" s="413"/>
      <c r="I577" s="413"/>
      <c r="J577" s="413"/>
      <c r="K577" s="413"/>
    </row>
    <row r="578" spans="1:11">
      <c r="A578" s="413"/>
      <c r="B578" s="413"/>
      <c r="C578" s="413"/>
      <c r="D578" s="413"/>
      <c r="E578" s="413"/>
      <c r="F578" s="413"/>
      <c r="G578" s="413"/>
      <c r="H578" s="413"/>
      <c r="I578" s="413"/>
      <c r="J578" s="413"/>
      <c r="K578" s="413"/>
    </row>
    <row r="579" spans="1:11">
      <c r="A579" s="413"/>
      <c r="B579" s="413"/>
      <c r="C579" s="413"/>
      <c r="D579" s="413"/>
      <c r="E579" s="413"/>
      <c r="F579" s="413"/>
      <c r="G579" s="413"/>
      <c r="H579" s="413"/>
      <c r="I579" s="413"/>
      <c r="J579" s="413"/>
      <c r="K579" s="413"/>
    </row>
    <row r="580" spans="1:11">
      <c r="A580" s="413"/>
      <c r="B580" s="413"/>
      <c r="C580" s="413"/>
      <c r="D580" s="413"/>
      <c r="E580" s="413"/>
      <c r="F580" s="413"/>
      <c r="G580" s="413"/>
      <c r="H580" s="413"/>
      <c r="I580" s="413"/>
      <c r="J580" s="413"/>
      <c r="K580" s="413"/>
    </row>
    <row r="581" spans="1:11">
      <c r="A581" s="413"/>
      <c r="B581" s="413"/>
      <c r="C581" s="413"/>
      <c r="D581" s="413"/>
      <c r="E581" s="413"/>
      <c r="F581" s="413"/>
      <c r="G581" s="413"/>
      <c r="H581" s="413"/>
      <c r="I581" s="413"/>
      <c r="J581" s="413"/>
      <c r="K581" s="413"/>
    </row>
    <row r="582" spans="1:11">
      <c r="A582" s="413"/>
      <c r="B582" s="413"/>
      <c r="C582" s="413"/>
      <c r="D582" s="413"/>
      <c r="E582" s="413"/>
      <c r="F582" s="413"/>
      <c r="G582" s="413"/>
      <c r="H582" s="413"/>
      <c r="I582" s="413"/>
      <c r="J582" s="413"/>
      <c r="K582" s="413"/>
    </row>
    <row r="583" spans="1:11">
      <c r="A583" s="413"/>
      <c r="B583" s="413"/>
      <c r="C583" s="413"/>
      <c r="D583" s="413"/>
      <c r="E583" s="413"/>
      <c r="F583" s="413"/>
      <c r="G583" s="413"/>
      <c r="H583" s="413"/>
      <c r="I583" s="413"/>
      <c r="J583" s="413"/>
      <c r="K583" s="413"/>
    </row>
    <row r="584" spans="1:11">
      <c r="A584" s="413"/>
      <c r="B584" s="413"/>
      <c r="C584" s="413"/>
      <c r="D584" s="413"/>
      <c r="E584" s="413"/>
      <c r="F584" s="413"/>
      <c r="G584" s="413"/>
      <c r="H584" s="413"/>
      <c r="I584" s="413"/>
      <c r="J584" s="413"/>
      <c r="K584" s="413"/>
    </row>
    <row r="585" spans="1:11">
      <c r="A585" s="413"/>
      <c r="B585" s="413"/>
      <c r="C585" s="413"/>
      <c r="D585" s="413"/>
      <c r="E585" s="413"/>
      <c r="F585" s="413"/>
      <c r="G585" s="413"/>
      <c r="H585" s="413"/>
      <c r="I585" s="413"/>
      <c r="J585" s="413"/>
      <c r="K585" s="413"/>
    </row>
    <row r="586" spans="1:11">
      <c r="A586" s="413"/>
      <c r="B586" s="413"/>
      <c r="C586" s="413"/>
      <c r="D586" s="413"/>
      <c r="E586" s="413"/>
      <c r="F586" s="413"/>
      <c r="G586" s="413"/>
      <c r="H586" s="413"/>
      <c r="I586" s="413"/>
      <c r="J586" s="413"/>
      <c r="K586" s="413"/>
    </row>
    <row r="587" spans="1:11">
      <c r="A587" s="413"/>
      <c r="B587" s="413"/>
      <c r="C587" s="413"/>
      <c r="D587" s="413"/>
      <c r="E587" s="413"/>
      <c r="F587" s="413"/>
      <c r="G587" s="413"/>
      <c r="H587" s="413"/>
      <c r="I587" s="413"/>
      <c r="J587" s="413"/>
      <c r="K587" s="413"/>
    </row>
    <row r="588" spans="1:11">
      <c r="A588" s="413"/>
      <c r="B588" s="413"/>
      <c r="C588" s="413"/>
      <c r="D588" s="413"/>
      <c r="E588" s="413"/>
      <c r="F588" s="413"/>
      <c r="G588" s="413"/>
      <c r="H588" s="413"/>
      <c r="I588" s="413"/>
      <c r="J588" s="413"/>
      <c r="K588" s="413"/>
    </row>
    <row r="589" spans="1:11">
      <c r="A589" s="413"/>
      <c r="B589" s="413"/>
      <c r="C589" s="413"/>
      <c r="D589" s="413"/>
      <c r="E589" s="413"/>
      <c r="F589" s="413"/>
      <c r="G589" s="413"/>
      <c r="H589" s="413"/>
      <c r="I589" s="413"/>
      <c r="J589" s="413"/>
      <c r="K589" s="413"/>
    </row>
    <row r="590" spans="1:11">
      <c r="A590" s="413"/>
      <c r="B590" s="413"/>
      <c r="C590" s="413"/>
      <c r="D590" s="413"/>
      <c r="E590" s="413"/>
      <c r="F590" s="413"/>
      <c r="G590" s="413"/>
      <c r="H590" s="413"/>
      <c r="I590" s="413"/>
      <c r="J590" s="413"/>
      <c r="K590" s="413"/>
    </row>
    <row r="591" spans="1:11">
      <c r="A591" s="413"/>
      <c r="B591" s="413"/>
      <c r="C591" s="413"/>
      <c r="D591" s="413"/>
      <c r="E591" s="413"/>
      <c r="F591" s="413"/>
      <c r="G591" s="413"/>
      <c r="H591" s="413"/>
      <c r="I591" s="413"/>
      <c r="J591" s="413"/>
      <c r="K591" s="413"/>
    </row>
    <row r="592" spans="1:11">
      <c r="A592" s="413"/>
      <c r="B592" s="413"/>
      <c r="C592" s="413"/>
      <c r="D592" s="413"/>
      <c r="E592" s="413"/>
      <c r="F592" s="413"/>
      <c r="G592" s="413"/>
      <c r="H592" s="413"/>
      <c r="I592" s="413"/>
      <c r="J592" s="413"/>
      <c r="K592" s="413"/>
    </row>
    <row r="593" spans="1:11">
      <c r="A593" s="413"/>
      <c r="B593" s="413"/>
      <c r="C593" s="413"/>
      <c r="D593" s="413"/>
      <c r="E593" s="413"/>
      <c r="F593" s="413"/>
      <c r="G593" s="413"/>
      <c r="H593" s="413"/>
      <c r="I593" s="413"/>
      <c r="J593" s="413"/>
      <c r="K593" s="413"/>
    </row>
    <row r="594" spans="1:11">
      <c r="A594" s="413"/>
      <c r="B594" s="413"/>
      <c r="C594" s="413"/>
      <c r="D594" s="413"/>
      <c r="E594" s="413"/>
      <c r="F594" s="413"/>
      <c r="G594" s="413"/>
      <c r="H594" s="413"/>
      <c r="I594" s="413"/>
      <c r="J594" s="413"/>
      <c r="K594" s="413"/>
    </row>
    <row r="595" spans="1:11">
      <c r="A595" s="413"/>
      <c r="B595" s="413"/>
      <c r="C595" s="413"/>
      <c r="D595" s="413"/>
      <c r="E595" s="413"/>
      <c r="F595" s="413"/>
      <c r="G595" s="413"/>
      <c r="H595" s="413"/>
      <c r="I595" s="413"/>
      <c r="J595" s="413"/>
      <c r="K595" s="413"/>
    </row>
    <row r="596" spans="1:11">
      <c r="A596" s="413"/>
      <c r="B596" s="413"/>
      <c r="C596" s="413"/>
      <c r="D596" s="413"/>
      <c r="E596" s="413"/>
      <c r="F596" s="413"/>
      <c r="G596" s="413"/>
      <c r="H596" s="413"/>
      <c r="I596" s="413"/>
      <c r="J596" s="413"/>
      <c r="K596" s="413"/>
    </row>
    <row r="597" spans="1:11">
      <c r="A597" s="413"/>
      <c r="B597" s="413"/>
      <c r="C597" s="413"/>
      <c r="D597" s="413"/>
      <c r="E597" s="413"/>
      <c r="F597" s="413"/>
      <c r="G597" s="413"/>
      <c r="H597" s="413"/>
      <c r="I597" s="413"/>
      <c r="J597" s="413"/>
      <c r="K597" s="413"/>
    </row>
    <row r="598" spans="1:11">
      <c r="A598" s="413"/>
      <c r="B598" s="413"/>
      <c r="C598" s="413"/>
      <c r="D598" s="413"/>
      <c r="E598" s="413"/>
      <c r="F598" s="413"/>
      <c r="G598" s="413"/>
      <c r="H598" s="413"/>
      <c r="I598" s="413"/>
      <c r="J598" s="413"/>
      <c r="K598" s="413"/>
    </row>
    <row r="599" spans="1:11">
      <c r="A599" s="413"/>
      <c r="B599" s="413"/>
      <c r="C599" s="413"/>
      <c r="D599" s="413"/>
      <c r="E599" s="413"/>
      <c r="F599" s="413"/>
      <c r="G599" s="413"/>
      <c r="H599" s="413"/>
      <c r="I599" s="413"/>
      <c r="J599" s="413"/>
      <c r="K599" s="413"/>
    </row>
    <row r="600" spans="1:11">
      <c r="A600" s="413"/>
      <c r="B600" s="413"/>
      <c r="C600" s="413"/>
      <c r="D600" s="413"/>
      <c r="E600" s="413"/>
      <c r="F600" s="413"/>
      <c r="G600" s="413"/>
      <c r="H600" s="413"/>
      <c r="I600" s="413"/>
      <c r="J600" s="413"/>
      <c r="K600" s="413"/>
    </row>
    <row r="601" spans="1:11">
      <c r="A601" s="413"/>
      <c r="B601" s="413"/>
      <c r="C601" s="413"/>
      <c r="D601" s="413"/>
      <c r="E601" s="413"/>
      <c r="F601" s="413"/>
      <c r="G601" s="413"/>
      <c r="H601" s="413"/>
      <c r="I601" s="413"/>
      <c r="J601" s="413"/>
      <c r="K601" s="413"/>
    </row>
    <row r="602" spans="1:11">
      <c r="A602" s="413"/>
      <c r="B602" s="413"/>
      <c r="C602" s="413"/>
      <c r="D602" s="413"/>
      <c r="E602" s="413"/>
      <c r="F602" s="413"/>
      <c r="G602" s="413"/>
      <c r="H602" s="413"/>
      <c r="I602" s="413"/>
      <c r="J602" s="413"/>
      <c r="K602" s="413"/>
    </row>
    <row r="603" spans="1:11">
      <c r="A603" s="413"/>
      <c r="B603" s="413"/>
      <c r="C603" s="413"/>
      <c r="D603" s="413"/>
      <c r="E603" s="413"/>
      <c r="F603" s="413"/>
      <c r="G603" s="413"/>
      <c r="H603" s="413"/>
      <c r="I603" s="413"/>
      <c r="J603" s="413"/>
      <c r="K603" s="413"/>
    </row>
    <row r="604" spans="1:11">
      <c r="A604" s="413"/>
      <c r="B604" s="413"/>
      <c r="C604" s="413"/>
      <c r="D604" s="413"/>
      <c r="E604" s="413"/>
      <c r="F604" s="413"/>
      <c r="G604" s="413"/>
      <c r="H604" s="413"/>
      <c r="I604" s="413"/>
      <c r="J604" s="413"/>
      <c r="K604" s="413"/>
    </row>
    <row r="605" spans="1:11">
      <c r="A605" s="413"/>
      <c r="B605" s="413"/>
      <c r="C605" s="413"/>
      <c r="D605" s="413"/>
      <c r="E605" s="413"/>
      <c r="F605" s="413"/>
      <c r="G605" s="413"/>
      <c r="H605" s="413"/>
      <c r="I605" s="413"/>
      <c r="J605" s="413"/>
      <c r="K605" s="413"/>
    </row>
    <row r="606" spans="1:11">
      <c r="A606" s="413"/>
      <c r="B606" s="413"/>
      <c r="C606" s="413"/>
      <c r="D606" s="413"/>
      <c r="E606" s="413"/>
      <c r="F606" s="413"/>
      <c r="G606" s="413"/>
      <c r="H606" s="413"/>
      <c r="I606" s="413"/>
      <c r="J606" s="413"/>
      <c r="K606" s="413"/>
    </row>
    <row r="607" spans="1:11">
      <c r="A607" s="413"/>
      <c r="B607" s="413"/>
      <c r="C607" s="413"/>
      <c r="D607" s="413"/>
      <c r="E607" s="413"/>
      <c r="F607" s="413"/>
      <c r="G607" s="413"/>
      <c r="H607" s="413"/>
      <c r="I607" s="413"/>
      <c r="J607" s="413"/>
      <c r="K607" s="413"/>
    </row>
    <row r="608" spans="1:11">
      <c r="A608" s="413"/>
      <c r="B608" s="413"/>
      <c r="C608" s="413"/>
      <c r="D608" s="413"/>
      <c r="E608" s="413"/>
      <c r="F608" s="413"/>
      <c r="G608" s="413"/>
      <c r="H608" s="413"/>
      <c r="I608" s="413"/>
      <c r="J608" s="413"/>
      <c r="K608" s="413"/>
    </row>
    <row r="609" spans="1:11">
      <c r="A609" s="413"/>
      <c r="B609" s="413"/>
      <c r="C609" s="413"/>
      <c r="D609" s="413"/>
      <c r="E609" s="413"/>
      <c r="F609" s="413"/>
      <c r="G609" s="413"/>
      <c r="H609" s="413"/>
      <c r="I609" s="413"/>
      <c r="J609" s="413"/>
      <c r="K609" s="413"/>
    </row>
    <row r="610" spans="1:11">
      <c r="A610" s="413"/>
      <c r="B610" s="413"/>
      <c r="C610" s="413"/>
      <c r="D610" s="413"/>
      <c r="E610" s="413"/>
      <c r="F610" s="413"/>
      <c r="G610" s="413"/>
      <c r="H610" s="413"/>
      <c r="I610" s="413"/>
      <c r="J610" s="413"/>
      <c r="K610" s="413"/>
    </row>
    <row r="611" spans="1:11">
      <c r="A611" s="413"/>
      <c r="B611" s="413"/>
      <c r="C611" s="413"/>
      <c r="D611" s="413"/>
      <c r="E611" s="413"/>
      <c r="F611" s="413"/>
      <c r="G611" s="413"/>
      <c r="H611" s="413"/>
      <c r="I611" s="413"/>
      <c r="J611" s="413"/>
      <c r="K611" s="413"/>
    </row>
    <row r="612" spans="1:11">
      <c r="A612" s="413"/>
      <c r="B612" s="413"/>
      <c r="C612" s="413"/>
      <c r="D612" s="413"/>
      <c r="E612" s="413"/>
      <c r="F612" s="413"/>
      <c r="G612" s="413"/>
      <c r="H612" s="413"/>
      <c r="I612" s="413"/>
      <c r="J612" s="413"/>
      <c r="K612" s="413"/>
    </row>
    <row r="613" spans="1:11">
      <c r="A613" s="413"/>
      <c r="B613" s="413"/>
      <c r="C613" s="413"/>
      <c r="D613" s="413"/>
      <c r="E613" s="413"/>
      <c r="F613" s="413"/>
      <c r="G613" s="413"/>
      <c r="H613" s="413"/>
      <c r="I613" s="413"/>
      <c r="J613" s="413"/>
      <c r="K613" s="413"/>
    </row>
    <row r="614" spans="1:11">
      <c r="A614" s="413"/>
      <c r="B614" s="413"/>
      <c r="C614" s="413"/>
      <c r="D614" s="413"/>
      <c r="E614" s="413"/>
      <c r="F614" s="413"/>
      <c r="G614" s="413"/>
      <c r="H614" s="413"/>
      <c r="I614" s="413"/>
      <c r="J614" s="413"/>
      <c r="K614" s="413"/>
    </row>
    <row r="615" spans="1:11">
      <c r="A615" s="413"/>
      <c r="B615" s="413"/>
      <c r="C615" s="413"/>
      <c r="D615" s="413"/>
      <c r="E615" s="413"/>
      <c r="F615" s="413"/>
      <c r="G615" s="413"/>
      <c r="H615" s="413"/>
      <c r="I615" s="413"/>
      <c r="J615" s="413"/>
      <c r="K615" s="413"/>
    </row>
    <row r="616" spans="1:11">
      <c r="A616" s="413"/>
      <c r="B616" s="413"/>
      <c r="C616" s="413"/>
      <c r="D616" s="413"/>
      <c r="E616" s="413"/>
      <c r="F616" s="413"/>
      <c r="G616" s="413"/>
      <c r="H616" s="413"/>
      <c r="I616" s="413"/>
      <c r="J616" s="413"/>
      <c r="K616" s="413"/>
    </row>
    <row r="617" spans="1:11">
      <c r="A617" s="413"/>
      <c r="B617" s="413"/>
      <c r="C617" s="413"/>
      <c r="D617" s="413"/>
      <c r="E617" s="413"/>
      <c r="F617" s="413"/>
      <c r="G617" s="413"/>
      <c r="H617" s="413"/>
      <c r="I617" s="413"/>
      <c r="J617" s="413"/>
      <c r="K617" s="413"/>
    </row>
    <row r="618" spans="1:11">
      <c r="A618" s="413"/>
      <c r="B618" s="413"/>
      <c r="C618" s="413"/>
      <c r="D618" s="413"/>
      <c r="E618" s="413"/>
      <c r="F618" s="413"/>
      <c r="G618" s="413"/>
      <c r="H618" s="413"/>
      <c r="I618" s="413"/>
      <c r="J618" s="413"/>
      <c r="K618" s="413"/>
    </row>
    <row r="619" spans="1:11">
      <c r="A619" s="413"/>
      <c r="B619" s="413"/>
      <c r="C619" s="413"/>
      <c r="D619" s="413"/>
      <c r="E619" s="413"/>
      <c r="F619" s="413"/>
      <c r="G619" s="413"/>
      <c r="H619" s="413"/>
      <c r="I619" s="413"/>
      <c r="J619" s="413"/>
      <c r="K619" s="413"/>
    </row>
    <row r="620" spans="1:11">
      <c r="A620" s="413"/>
      <c r="B620" s="413"/>
      <c r="C620" s="413"/>
      <c r="D620" s="413"/>
      <c r="E620" s="413"/>
      <c r="F620" s="413"/>
      <c r="G620" s="413"/>
      <c r="H620" s="413"/>
      <c r="I620" s="413"/>
      <c r="J620" s="413"/>
      <c r="K620" s="413"/>
    </row>
    <row r="621" spans="1:11">
      <c r="A621" s="413"/>
      <c r="B621" s="413"/>
      <c r="C621" s="413"/>
      <c r="D621" s="413"/>
      <c r="E621" s="413"/>
      <c r="F621" s="413"/>
      <c r="G621" s="413"/>
      <c r="H621" s="413"/>
      <c r="I621" s="413"/>
      <c r="J621" s="413"/>
      <c r="K621" s="413"/>
    </row>
    <row r="622" spans="1:11">
      <c r="A622" s="413"/>
      <c r="B622" s="413"/>
      <c r="C622" s="413"/>
      <c r="D622" s="413"/>
      <c r="E622" s="413"/>
      <c r="F622" s="413"/>
      <c r="G622" s="413"/>
      <c r="H622" s="413"/>
      <c r="I622" s="413"/>
      <c r="J622" s="413"/>
      <c r="K622" s="413"/>
    </row>
    <row r="623" spans="1:11">
      <c r="A623" s="413"/>
      <c r="B623" s="413"/>
      <c r="C623" s="413"/>
      <c r="D623" s="413"/>
      <c r="E623" s="413"/>
      <c r="F623" s="413"/>
      <c r="G623" s="413"/>
      <c r="H623" s="413"/>
      <c r="I623" s="413"/>
      <c r="J623" s="413"/>
      <c r="K623" s="413"/>
    </row>
    <row r="624" spans="1:11">
      <c r="A624" s="413"/>
      <c r="B624" s="413"/>
      <c r="C624" s="413"/>
      <c r="D624" s="413"/>
      <c r="E624" s="413"/>
      <c r="F624" s="413"/>
      <c r="G624" s="413"/>
      <c r="H624" s="413"/>
      <c r="I624" s="413"/>
      <c r="J624" s="413"/>
      <c r="K624" s="413"/>
    </row>
    <row r="625" spans="1:11">
      <c r="A625" s="413"/>
      <c r="B625" s="413"/>
      <c r="C625" s="413"/>
      <c r="D625" s="413"/>
      <c r="E625" s="413"/>
      <c r="F625" s="413"/>
      <c r="G625" s="413"/>
      <c r="H625" s="413"/>
      <c r="I625" s="413"/>
      <c r="J625" s="413"/>
      <c r="K625" s="413"/>
    </row>
    <row r="626" spans="1:11">
      <c r="A626" s="413"/>
      <c r="B626" s="413"/>
      <c r="C626" s="413"/>
      <c r="D626" s="413"/>
      <c r="E626" s="413"/>
      <c r="F626" s="413"/>
      <c r="G626" s="413"/>
      <c r="H626" s="413"/>
      <c r="I626" s="413"/>
      <c r="J626" s="413"/>
      <c r="K626" s="413"/>
    </row>
    <row r="627" spans="1:11">
      <c r="A627" s="413"/>
      <c r="B627" s="413"/>
      <c r="C627" s="413"/>
      <c r="D627" s="413"/>
      <c r="E627" s="413"/>
      <c r="F627" s="413"/>
      <c r="G627" s="413"/>
      <c r="H627" s="413"/>
      <c r="I627" s="413"/>
      <c r="J627" s="413"/>
      <c r="K627" s="413"/>
    </row>
    <row r="628" spans="1:11">
      <c r="A628" s="413"/>
      <c r="B628" s="413"/>
      <c r="C628" s="413"/>
      <c r="D628" s="413"/>
      <c r="E628" s="413"/>
      <c r="F628" s="413"/>
      <c r="G628" s="413"/>
      <c r="H628" s="413"/>
      <c r="I628" s="413"/>
      <c r="J628" s="413"/>
      <c r="K628" s="413"/>
    </row>
    <row r="629" spans="1:11">
      <c r="A629" s="413"/>
      <c r="B629" s="413"/>
      <c r="C629" s="413"/>
      <c r="D629" s="413"/>
      <c r="E629" s="413"/>
      <c r="F629" s="413"/>
      <c r="G629" s="413"/>
      <c r="H629" s="413"/>
      <c r="I629" s="413"/>
      <c r="J629" s="413"/>
      <c r="K629" s="413"/>
    </row>
    <row r="630" spans="1:11">
      <c r="A630" s="413"/>
      <c r="B630" s="413"/>
      <c r="C630" s="413"/>
      <c r="D630" s="413"/>
      <c r="E630" s="413"/>
      <c r="F630" s="413"/>
      <c r="G630" s="413"/>
      <c r="H630" s="413"/>
      <c r="I630" s="413"/>
      <c r="J630" s="413"/>
      <c r="K630" s="413"/>
    </row>
    <row r="631" spans="1:11">
      <c r="A631" s="413"/>
      <c r="B631" s="413"/>
      <c r="C631" s="413"/>
      <c r="D631" s="413"/>
      <c r="E631" s="413"/>
      <c r="F631" s="413"/>
      <c r="G631" s="413"/>
      <c r="H631" s="413"/>
      <c r="I631" s="413"/>
      <c r="J631" s="413"/>
      <c r="K631" s="413"/>
    </row>
    <row r="632" spans="1:11">
      <c r="A632" s="413"/>
      <c r="B632" s="413"/>
      <c r="C632" s="413"/>
      <c r="D632" s="413"/>
      <c r="E632" s="413"/>
      <c r="F632" s="413"/>
      <c r="G632" s="413"/>
      <c r="H632" s="413"/>
      <c r="I632" s="413"/>
      <c r="J632" s="413"/>
      <c r="K632" s="413"/>
    </row>
    <row r="633" spans="1:11">
      <c r="A633" s="413"/>
      <c r="B633" s="413"/>
      <c r="C633" s="413"/>
      <c r="D633" s="413"/>
      <c r="E633" s="413"/>
      <c r="F633" s="413"/>
      <c r="G633" s="413"/>
      <c r="H633" s="413"/>
      <c r="I633" s="413"/>
      <c r="J633" s="413"/>
      <c r="K633" s="413"/>
    </row>
    <row r="634" spans="1:11">
      <c r="A634" s="413"/>
      <c r="B634" s="413"/>
      <c r="C634" s="413"/>
      <c r="D634" s="413"/>
      <c r="E634" s="413"/>
      <c r="F634" s="413"/>
      <c r="G634" s="413"/>
      <c r="H634" s="413"/>
      <c r="I634" s="413"/>
      <c r="J634" s="413"/>
      <c r="K634" s="413"/>
    </row>
    <row r="635" spans="1:11">
      <c r="A635" s="413"/>
      <c r="B635" s="413"/>
      <c r="C635" s="413"/>
      <c r="D635" s="413"/>
      <c r="E635" s="413"/>
      <c r="F635" s="413"/>
      <c r="G635" s="413"/>
      <c r="H635" s="413"/>
      <c r="I635" s="413"/>
      <c r="J635" s="413"/>
      <c r="K635" s="413"/>
    </row>
    <row r="636" spans="1:11">
      <c r="A636" s="413"/>
      <c r="B636" s="413"/>
      <c r="C636" s="413"/>
      <c r="D636" s="413"/>
      <c r="E636" s="413"/>
      <c r="F636" s="413"/>
      <c r="G636" s="413"/>
      <c r="H636" s="413"/>
      <c r="I636" s="413"/>
      <c r="J636" s="413"/>
      <c r="K636" s="413"/>
    </row>
    <row r="637" spans="1:11">
      <c r="A637" s="413"/>
      <c r="B637" s="413"/>
      <c r="C637" s="413"/>
      <c r="D637" s="413"/>
      <c r="E637" s="413"/>
      <c r="F637" s="413"/>
      <c r="G637" s="413"/>
      <c r="H637" s="413"/>
      <c r="I637" s="413"/>
      <c r="J637" s="413"/>
      <c r="K637" s="413"/>
    </row>
    <row r="638" spans="1:11">
      <c r="A638" s="413"/>
      <c r="B638" s="413"/>
      <c r="C638" s="413"/>
      <c r="D638" s="413"/>
      <c r="E638" s="413"/>
      <c r="F638" s="413"/>
      <c r="G638" s="413"/>
      <c r="H638" s="413"/>
      <c r="I638" s="413"/>
      <c r="J638" s="413"/>
      <c r="K638" s="413"/>
    </row>
    <row r="639" spans="1:11">
      <c r="A639" s="413"/>
      <c r="B639" s="413"/>
      <c r="C639" s="413"/>
      <c r="D639" s="413"/>
      <c r="E639" s="413"/>
      <c r="F639" s="413"/>
      <c r="G639" s="413"/>
      <c r="H639" s="413"/>
      <c r="I639" s="413"/>
      <c r="J639" s="413"/>
      <c r="K639" s="413"/>
    </row>
    <row r="640" spans="1:11">
      <c r="A640" s="413"/>
      <c r="B640" s="413"/>
      <c r="C640" s="413"/>
      <c r="D640" s="413"/>
      <c r="E640" s="413"/>
      <c r="F640" s="413"/>
      <c r="G640" s="413"/>
      <c r="H640" s="413"/>
      <c r="I640" s="413"/>
      <c r="J640" s="413"/>
      <c r="K640" s="413"/>
    </row>
    <row r="641" spans="1:11">
      <c r="A641" s="413"/>
      <c r="B641" s="413"/>
      <c r="C641" s="413"/>
      <c r="D641" s="413"/>
      <c r="E641" s="413"/>
      <c r="F641" s="413"/>
      <c r="G641" s="413"/>
      <c r="H641" s="413"/>
      <c r="I641" s="413"/>
      <c r="J641" s="413"/>
      <c r="K641" s="413"/>
    </row>
    <row r="642" spans="1:11">
      <c r="A642" s="413"/>
      <c r="B642" s="413"/>
      <c r="C642" s="413"/>
      <c r="D642" s="413"/>
      <c r="E642" s="413"/>
      <c r="F642" s="413"/>
      <c r="G642" s="413"/>
      <c r="H642" s="413"/>
      <c r="I642" s="413"/>
      <c r="J642" s="413"/>
      <c r="K642" s="413"/>
    </row>
    <row r="643" spans="1:11">
      <c r="A643" s="413"/>
      <c r="B643" s="413"/>
      <c r="C643" s="413"/>
      <c r="D643" s="413"/>
      <c r="E643" s="413"/>
      <c r="F643" s="413"/>
      <c r="G643" s="413"/>
      <c r="H643" s="413"/>
      <c r="I643" s="413"/>
      <c r="J643" s="413"/>
      <c r="K643" s="413"/>
    </row>
    <row r="644" spans="1:11">
      <c r="A644" s="413"/>
      <c r="B644" s="413"/>
      <c r="C644" s="413"/>
      <c r="D644" s="413"/>
      <c r="E644" s="413"/>
      <c r="F644" s="413"/>
      <c r="G644" s="413"/>
      <c r="H644" s="413"/>
      <c r="I644" s="413"/>
      <c r="J644" s="413"/>
      <c r="K644" s="413"/>
    </row>
    <row r="645" spans="1:11">
      <c r="A645" s="413"/>
      <c r="B645" s="413"/>
      <c r="C645" s="413"/>
      <c r="D645" s="413"/>
      <c r="E645" s="413"/>
      <c r="F645" s="413"/>
      <c r="G645" s="413"/>
      <c r="H645" s="413"/>
      <c r="I645" s="413"/>
      <c r="J645" s="413"/>
      <c r="K645" s="413"/>
    </row>
    <row r="646" spans="1:11">
      <c r="A646" s="413"/>
      <c r="B646" s="413"/>
      <c r="C646" s="413"/>
      <c r="D646" s="413"/>
      <c r="E646" s="413"/>
      <c r="F646" s="413"/>
      <c r="G646" s="413"/>
      <c r="H646" s="413"/>
      <c r="I646" s="413"/>
      <c r="J646" s="413"/>
      <c r="K646" s="413"/>
    </row>
    <row r="647" spans="1:11">
      <c r="A647" s="413"/>
      <c r="B647" s="413"/>
      <c r="C647" s="413"/>
      <c r="D647" s="413"/>
      <c r="E647" s="413"/>
      <c r="F647" s="413"/>
      <c r="G647" s="413"/>
      <c r="H647" s="413"/>
      <c r="I647" s="413"/>
      <c r="J647" s="413"/>
      <c r="K647" s="413"/>
    </row>
    <row r="648" spans="1:11">
      <c r="A648" s="413"/>
      <c r="B648" s="413"/>
      <c r="C648" s="413"/>
      <c r="D648" s="413"/>
      <c r="E648" s="413"/>
      <c r="F648" s="413"/>
      <c r="G648" s="413"/>
      <c r="H648" s="413"/>
      <c r="I648" s="413"/>
      <c r="J648" s="413"/>
      <c r="K648" s="413"/>
    </row>
    <row r="649" spans="1:11">
      <c r="A649" s="413"/>
      <c r="B649" s="413"/>
      <c r="C649" s="413"/>
      <c r="D649" s="413"/>
      <c r="E649" s="413"/>
      <c r="F649" s="413"/>
      <c r="G649" s="413"/>
      <c r="H649" s="413"/>
      <c r="I649" s="413"/>
      <c r="J649" s="413"/>
      <c r="K649" s="413"/>
    </row>
    <row r="650" spans="1:11">
      <c r="A650" s="413"/>
      <c r="B650" s="413"/>
      <c r="C650" s="413"/>
      <c r="D650" s="413"/>
      <c r="E650" s="413"/>
      <c r="F650" s="413"/>
      <c r="G650" s="413"/>
      <c r="H650" s="413"/>
      <c r="I650" s="413"/>
      <c r="J650" s="413"/>
      <c r="K650" s="413"/>
    </row>
    <row r="651" spans="1:11">
      <c r="A651" s="413"/>
      <c r="B651" s="413"/>
      <c r="C651" s="413"/>
      <c r="D651" s="413"/>
      <c r="E651" s="413"/>
      <c r="F651" s="413"/>
      <c r="G651" s="413"/>
      <c r="H651" s="413"/>
      <c r="I651" s="413"/>
      <c r="J651" s="413"/>
      <c r="K651" s="413"/>
    </row>
    <row r="652" spans="1:11">
      <c r="A652" s="413"/>
      <c r="B652" s="413"/>
      <c r="C652" s="413"/>
      <c r="D652" s="413"/>
      <c r="E652" s="413"/>
      <c r="F652" s="413"/>
      <c r="G652" s="413"/>
      <c r="H652" s="413"/>
      <c r="I652" s="413"/>
      <c r="J652" s="413"/>
      <c r="K652" s="413"/>
    </row>
    <row r="653" spans="1:11">
      <c r="A653" s="413"/>
      <c r="B653" s="413"/>
      <c r="C653" s="413"/>
      <c r="D653" s="413"/>
      <c r="E653" s="413"/>
      <c r="F653" s="413"/>
      <c r="G653" s="413"/>
      <c r="H653" s="413"/>
      <c r="I653" s="413"/>
      <c r="J653" s="413"/>
      <c r="K653" s="413"/>
    </row>
    <row r="654" spans="1:11">
      <c r="A654" s="413"/>
      <c r="B654" s="413"/>
      <c r="C654" s="413"/>
      <c r="D654" s="413"/>
      <c r="E654" s="413"/>
      <c r="F654" s="413"/>
      <c r="G654" s="413"/>
      <c r="H654" s="413"/>
      <c r="I654" s="413"/>
      <c r="J654" s="413"/>
      <c r="K654" s="413"/>
    </row>
    <row r="655" spans="1:11">
      <c r="A655" s="413"/>
      <c r="B655" s="413"/>
      <c r="C655" s="413"/>
      <c r="D655" s="413"/>
      <c r="E655" s="413"/>
      <c r="F655" s="413"/>
      <c r="G655" s="413"/>
      <c r="H655" s="413"/>
      <c r="I655" s="413"/>
      <c r="J655" s="413"/>
      <c r="K655" s="413"/>
    </row>
    <row r="656" spans="1:11">
      <c r="A656" s="413"/>
      <c r="B656" s="413"/>
      <c r="C656" s="413"/>
      <c r="D656" s="413"/>
      <c r="E656" s="413"/>
      <c r="F656" s="413"/>
      <c r="G656" s="413"/>
      <c r="H656" s="413"/>
      <c r="I656" s="413"/>
      <c r="J656" s="413"/>
      <c r="K656" s="413"/>
    </row>
    <row r="657" spans="1:11">
      <c r="A657" s="413"/>
      <c r="B657" s="413"/>
      <c r="C657" s="413"/>
      <c r="D657" s="413"/>
      <c r="E657" s="413"/>
      <c r="F657" s="413"/>
      <c r="G657" s="413"/>
      <c r="H657" s="413"/>
      <c r="I657" s="413"/>
      <c r="J657" s="413"/>
      <c r="K657" s="413"/>
    </row>
    <row r="658" spans="1:11">
      <c r="A658" s="413"/>
      <c r="B658" s="413"/>
      <c r="C658" s="413"/>
      <c r="D658" s="413"/>
      <c r="E658" s="413"/>
      <c r="F658" s="413"/>
      <c r="G658" s="413"/>
      <c r="H658" s="413"/>
      <c r="I658" s="413"/>
      <c r="J658" s="413"/>
      <c r="K658" s="413"/>
    </row>
    <row r="659" spans="1:11">
      <c r="A659" s="413"/>
      <c r="B659" s="413"/>
      <c r="C659" s="413"/>
      <c r="D659" s="413"/>
      <c r="E659" s="413"/>
      <c r="F659" s="413"/>
      <c r="G659" s="413"/>
      <c r="H659" s="413"/>
      <c r="I659" s="413"/>
      <c r="J659" s="413"/>
      <c r="K659" s="413"/>
    </row>
    <row r="660" spans="1:11">
      <c r="A660" s="413"/>
      <c r="B660" s="413"/>
      <c r="C660" s="413"/>
      <c r="D660" s="413"/>
      <c r="E660" s="413"/>
      <c r="F660" s="413"/>
      <c r="G660" s="413"/>
      <c r="H660" s="413"/>
      <c r="I660" s="413"/>
      <c r="J660" s="413"/>
      <c r="K660" s="413"/>
    </row>
    <row r="661" spans="1:11">
      <c r="A661" s="413"/>
      <c r="B661" s="413"/>
      <c r="C661" s="413"/>
      <c r="D661" s="413"/>
      <c r="E661" s="413"/>
      <c r="F661" s="413"/>
      <c r="G661" s="413"/>
      <c r="H661" s="413"/>
      <c r="I661" s="413"/>
      <c r="J661" s="413"/>
      <c r="K661" s="413"/>
    </row>
    <row r="662" spans="1:11">
      <c r="A662" s="413"/>
      <c r="B662" s="413"/>
      <c r="C662" s="413"/>
      <c r="D662" s="413"/>
      <c r="E662" s="413"/>
      <c r="F662" s="413"/>
      <c r="G662" s="413"/>
      <c r="H662" s="413"/>
      <c r="I662" s="413"/>
      <c r="J662" s="413"/>
      <c r="K662" s="413"/>
    </row>
    <row r="663" spans="1:11">
      <c r="A663" s="413"/>
      <c r="B663" s="413"/>
      <c r="C663" s="413"/>
      <c r="D663" s="413"/>
      <c r="E663" s="413"/>
      <c r="F663" s="413"/>
      <c r="G663" s="413"/>
      <c r="H663" s="413"/>
      <c r="I663" s="413"/>
      <c r="J663" s="413"/>
      <c r="K663" s="413"/>
    </row>
    <row r="664" spans="1:11">
      <c r="A664" s="413"/>
      <c r="B664" s="413"/>
      <c r="C664" s="413"/>
      <c r="D664" s="413"/>
      <c r="E664" s="413"/>
      <c r="F664" s="413"/>
      <c r="G664" s="413"/>
      <c r="H664" s="413"/>
      <c r="I664" s="413"/>
      <c r="J664" s="413"/>
      <c r="K664" s="413"/>
    </row>
    <row r="665" spans="1:11">
      <c r="A665" s="413"/>
      <c r="B665" s="413"/>
      <c r="C665" s="413"/>
      <c r="D665" s="413"/>
      <c r="E665" s="413"/>
      <c r="F665" s="413"/>
      <c r="G665" s="413"/>
      <c r="H665" s="413"/>
      <c r="I665" s="413"/>
      <c r="J665" s="413"/>
      <c r="K665" s="413"/>
    </row>
    <row r="666" spans="1:11">
      <c r="A666" s="413"/>
      <c r="B666" s="413"/>
      <c r="C666" s="413"/>
      <c r="D666" s="413"/>
      <c r="E666" s="413"/>
      <c r="F666" s="413"/>
      <c r="G666" s="413"/>
      <c r="H666" s="413"/>
      <c r="I666" s="413"/>
      <c r="J666" s="413"/>
      <c r="K666" s="413"/>
    </row>
    <row r="667" spans="1:11">
      <c r="A667" s="413"/>
      <c r="B667" s="413"/>
      <c r="C667" s="413"/>
      <c r="D667" s="413"/>
      <c r="E667" s="413"/>
      <c r="F667" s="413"/>
      <c r="G667" s="413"/>
      <c r="H667" s="413"/>
      <c r="I667" s="413"/>
      <c r="J667" s="413"/>
      <c r="K667" s="413"/>
    </row>
    <row r="668" spans="1:11">
      <c r="A668" s="413"/>
      <c r="B668" s="413"/>
      <c r="C668" s="413"/>
      <c r="D668" s="413"/>
      <c r="E668" s="413"/>
      <c r="F668" s="413"/>
      <c r="G668" s="413"/>
      <c r="H668" s="413"/>
      <c r="I668" s="413"/>
      <c r="J668" s="413"/>
      <c r="K668" s="413"/>
    </row>
    <row r="669" spans="1:11">
      <c r="A669" s="413"/>
      <c r="B669" s="413"/>
      <c r="C669" s="413"/>
      <c r="D669" s="413"/>
      <c r="E669" s="413"/>
      <c r="F669" s="413"/>
      <c r="G669" s="413"/>
      <c r="H669" s="413"/>
      <c r="I669" s="413"/>
      <c r="J669" s="413"/>
      <c r="K669" s="413"/>
    </row>
    <row r="670" spans="1:11">
      <c r="A670" s="413"/>
      <c r="B670" s="413"/>
      <c r="C670" s="413"/>
      <c r="D670" s="413"/>
      <c r="E670" s="413"/>
      <c r="F670" s="413"/>
      <c r="G670" s="413"/>
      <c r="H670" s="413"/>
      <c r="I670" s="413"/>
      <c r="J670" s="413"/>
      <c r="K670" s="413"/>
    </row>
    <row r="671" spans="1:11">
      <c r="A671" s="413"/>
      <c r="B671" s="413"/>
      <c r="C671" s="413"/>
      <c r="D671" s="413"/>
      <c r="E671" s="413"/>
      <c r="F671" s="413"/>
      <c r="G671" s="413"/>
      <c r="H671" s="413"/>
      <c r="I671" s="413"/>
      <c r="J671" s="413"/>
      <c r="K671" s="413"/>
    </row>
    <row r="672" spans="1:11">
      <c r="A672" s="413"/>
      <c r="B672" s="413"/>
      <c r="C672" s="413"/>
      <c r="D672" s="413"/>
      <c r="E672" s="413"/>
      <c r="F672" s="413"/>
      <c r="G672" s="413"/>
      <c r="H672" s="413"/>
      <c r="I672" s="413"/>
      <c r="J672" s="413"/>
      <c r="K672" s="413"/>
    </row>
    <row r="673" spans="1:11">
      <c r="A673" s="413"/>
      <c r="B673" s="413"/>
      <c r="C673" s="413"/>
      <c r="D673" s="413"/>
      <c r="E673" s="413"/>
      <c r="F673" s="413"/>
      <c r="G673" s="413"/>
      <c r="H673" s="413"/>
      <c r="I673" s="413"/>
      <c r="J673" s="413"/>
      <c r="K673" s="413"/>
    </row>
    <row r="674" spans="1:11">
      <c r="A674" s="413"/>
      <c r="B674" s="413"/>
      <c r="C674" s="413"/>
      <c r="D674" s="413"/>
      <c r="E674" s="413"/>
      <c r="F674" s="413"/>
      <c r="G674" s="413"/>
      <c r="H674" s="413"/>
      <c r="I674" s="413"/>
      <c r="J674" s="413"/>
      <c r="K674" s="413"/>
    </row>
    <row r="675" spans="1:11">
      <c r="A675" s="413"/>
      <c r="B675" s="413"/>
      <c r="C675" s="413"/>
      <c r="D675" s="413"/>
      <c r="E675" s="413"/>
      <c r="F675" s="413"/>
      <c r="G675" s="413"/>
      <c r="H675" s="413"/>
      <c r="I675" s="413"/>
      <c r="J675" s="413"/>
      <c r="K675" s="413"/>
    </row>
    <row r="676" spans="1:11">
      <c r="A676" s="413"/>
      <c r="B676" s="413"/>
      <c r="C676" s="413"/>
      <c r="D676" s="413"/>
      <c r="E676" s="413"/>
      <c r="F676" s="413"/>
      <c r="G676" s="413"/>
      <c r="H676" s="413"/>
      <c r="I676" s="413"/>
      <c r="J676" s="413"/>
      <c r="K676" s="413"/>
    </row>
    <row r="677" spans="1:11">
      <c r="A677" s="413"/>
      <c r="B677" s="413"/>
      <c r="C677" s="413"/>
      <c r="D677" s="413"/>
      <c r="E677" s="413"/>
      <c r="F677" s="413"/>
      <c r="G677" s="413"/>
      <c r="H677" s="413"/>
      <c r="I677" s="413"/>
      <c r="J677" s="413"/>
      <c r="K677" s="413"/>
    </row>
    <row r="678" spans="1:11">
      <c r="A678" s="413"/>
      <c r="B678" s="413"/>
      <c r="C678" s="413"/>
      <c r="D678" s="413"/>
      <c r="E678" s="413"/>
      <c r="F678" s="413"/>
      <c r="G678" s="413"/>
      <c r="H678" s="413"/>
      <c r="I678" s="413"/>
      <c r="J678" s="413"/>
      <c r="K678" s="413"/>
    </row>
    <row r="679" spans="1:11">
      <c r="A679" s="413"/>
      <c r="B679" s="413"/>
      <c r="C679" s="413"/>
      <c r="D679" s="413"/>
      <c r="E679" s="413"/>
      <c r="F679" s="413"/>
      <c r="G679" s="413"/>
      <c r="H679" s="413"/>
      <c r="I679" s="413"/>
      <c r="J679" s="413"/>
      <c r="K679" s="413"/>
    </row>
    <row r="680" spans="1:11">
      <c r="A680" s="413"/>
      <c r="B680" s="413"/>
      <c r="C680" s="413"/>
      <c r="D680" s="413"/>
      <c r="E680" s="413"/>
      <c r="F680" s="413"/>
      <c r="G680" s="413"/>
      <c r="H680" s="413"/>
      <c r="I680" s="413"/>
      <c r="J680" s="413"/>
      <c r="K680" s="413"/>
    </row>
    <row r="681" spans="1:11">
      <c r="A681" s="413"/>
      <c r="B681" s="413"/>
      <c r="C681" s="413"/>
      <c r="D681" s="413"/>
      <c r="E681" s="413"/>
      <c r="F681" s="413"/>
      <c r="G681" s="413"/>
      <c r="H681" s="413"/>
      <c r="I681" s="413"/>
      <c r="J681" s="413"/>
      <c r="K681" s="413"/>
    </row>
    <row r="682" spans="1:11">
      <c r="A682" s="413"/>
      <c r="B682" s="413"/>
      <c r="C682" s="413"/>
      <c r="D682" s="413"/>
      <c r="E682" s="413"/>
      <c r="F682" s="413"/>
      <c r="G682" s="413"/>
      <c r="H682" s="413"/>
      <c r="I682" s="413"/>
      <c r="J682" s="413"/>
      <c r="K682" s="413"/>
    </row>
    <row r="683" spans="1:11">
      <c r="A683" s="413"/>
      <c r="B683" s="413"/>
      <c r="C683" s="413"/>
      <c r="D683" s="413"/>
      <c r="E683" s="413"/>
      <c r="F683" s="413"/>
      <c r="G683" s="413"/>
      <c r="H683" s="413"/>
      <c r="I683" s="413"/>
      <c r="J683" s="413"/>
      <c r="K683" s="413"/>
    </row>
    <row r="684" spans="1:11">
      <c r="A684" s="413"/>
      <c r="B684" s="413"/>
      <c r="C684" s="413"/>
      <c r="D684" s="413"/>
      <c r="E684" s="413"/>
      <c r="F684" s="413"/>
      <c r="G684" s="413"/>
      <c r="H684" s="413"/>
      <c r="I684" s="413"/>
      <c r="J684" s="413"/>
      <c r="K684" s="413"/>
    </row>
    <row r="685" spans="1:11">
      <c r="A685" s="413"/>
      <c r="B685" s="413"/>
      <c r="C685" s="413"/>
      <c r="D685" s="413"/>
      <c r="E685" s="413"/>
      <c r="F685" s="413"/>
      <c r="G685" s="413"/>
      <c r="H685" s="413"/>
      <c r="I685" s="413"/>
      <c r="J685" s="413"/>
      <c r="K685" s="413"/>
    </row>
    <row r="686" spans="1:11">
      <c r="A686" s="413"/>
      <c r="B686" s="413"/>
      <c r="C686" s="413"/>
      <c r="D686" s="413"/>
      <c r="E686" s="413"/>
      <c r="F686" s="413"/>
      <c r="G686" s="413"/>
      <c r="H686" s="413"/>
      <c r="I686" s="413"/>
      <c r="J686" s="413"/>
      <c r="K686" s="413"/>
    </row>
    <row r="687" spans="1:11">
      <c r="A687" s="413"/>
      <c r="B687" s="413"/>
      <c r="C687" s="413"/>
      <c r="D687" s="413"/>
      <c r="E687" s="413"/>
      <c r="F687" s="413"/>
      <c r="G687" s="413"/>
      <c r="H687" s="413"/>
      <c r="I687" s="413"/>
      <c r="J687" s="413"/>
      <c r="K687" s="413"/>
    </row>
    <row r="688" spans="1:11">
      <c r="A688" s="413"/>
      <c r="B688" s="413"/>
      <c r="C688" s="413"/>
      <c r="D688" s="413"/>
      <c r="E688" s="413"/>
      <c r="F688" s="413"/>
      <c r="G688" s="413"/>
      <c r="H688" s="413"/>
      <c r="I688" s="413"/>
      <c r="J688" s="413"/>
      <c r="K688" s="413"/>
    </row>
    <row r="689" spans="1:11">
      <c r="A689" s="413"/>
      <c r="B689" s="413"/>
      <c r="C689" s="413"/>
      <c r="D689" s="413"/>
      <c r="E689" s="413"/>
      <c r="F689" s="413"/>
      <c r="G689" s="413"/>
      <c r="H689" s="413"/>
      <c r="I689" s="413"/>
      <c r="J689" s="413"/>
      <c r="K689" s="413"/>
    </row>
    <row r="690" spans="1:11">
      <c r="A690" s="413"/>
      <c r="B690" s="413"/>
      <c r="C690" s="413"/>
      <c r="D690" s="413"/>
      <c r="E690" s="413"/>
      <c r="F690" s="413"/>
      <c r="G690" s="413"/>
      <c r="H690" s="413"/>
      <c r="I690" s="413"/>
      <c r="J690" s="413"/>
      <c r="K690" s="413"/>
    </row>
    <row r="691" spans="1:11">
      <c r="A691" s="413"/>
      <c r="B691" s="413"/>
      <c r="C691" s="413"/>
      <c r="D691" s="413"/>
      <c r="E691" s="413"/>
      <c r="F691" s="413"/>
      <c r="G691" s="413"/>
      <c r="H691" s="413"/>
      <c r="I691" s="413"/>
      <c r="J691" s="413"/>
      <c r="K691" s="413"/>
    </row>
    <row r="692" spans="1:11">
      <c r="A692" s="413"/>
      <c r="B692" s="413"/>
      <c r="C692" s="413"/>
      <c r="D692" s="413"/>
      <c r="E692" s="413"/>
      <c r="F692" s="413"/>
      <c r="G692" s="413"/>
      <c r="H692" s="413"/>
      <c r="I692" s="413"/>
      <c r="J692" s="413"/>
      <c r="K692" s="413"/>
    </row>
    <row r="693" spans="1:11">
      <c r="A693" s="413"/>
      <c r="B693" s="413"/>
      <c r="C693" s="413"/>
      <c r="D693" s="413"/>
      <c r="E693" s="413"/>
      <c r="F693" s="413"/>
      <c r="G693" s="413"/>
      <c r="H693" s="413"/>
      <c r="I693" s="413"/>
      <c r="J693" s="413"/>
      <c r="K693" s="413"/>
    </row>
    <row r="694" spans="1:11">
      <c r="A694" s="413"/>
      <c r="B694" s="413"/>
      <c r="C694" s="413"/>
      <c r="D694" s="413"/>
      <c r="E694" s="413"/>
      <c r="F694" s="413"/>
      <c r="G694" s="413"/>
      <c r="H694" s="413"/>
      <c r="I694" s="413"/>
      <c r="J694" s="413"/>
      <c r="K694" s="413"/>
    </row>
    <row r="695" spans="1:11">
      <c r="A695" s="413"/>
      <c r="B695" s="413"/>
      <c r="C695" s="413"/>
      <c r="D695" s="413"/>
      <c r="E695" s="413"/>
      <c r="F695" s="413"/>
      <c r="G695" s="413"/>
      <c r="H695" s="413"/>
      <c r="I695" s="413"/>
      <c r="J695" s="413"/>
      <c r="K695" s="413"/>
    </row>
    <row r="696" spans="1:11">
      <c r="A696" s="413"/>
      <c r="B696" s="413"/>
      <c r="C696" s="413"/>
      <c r="D696" s="413"/>
      <c r="E696" s="413"/>
      <c r="F696" s="413"/>
      <c r="G696" s="413"/>
      <c r="H696" s="413"/>
      <c r="I696" s="413"/>
      <c r="J696" s="413"/>
      <c r="K696" s="413"/>
    </row>
    <row r="697" spans="1:11">
      <c r="A697" s="413"/>
      <c r="B697" s="413"/>
      <c r="C697" s="413"/>
      <c r="D697" s="413"/>
      <c r="E697" s="413"/>
      <c r="F697" s="413"/>
      <c r="G697" s="413"/>
      <c r="H697" s="413"/>
      <c r="I697" s="413"/>
      <c r="J697" s="413"/>
      <c r="K697" s="413"/>
    </row>
    <row r="698" spans="1:11">
      <c r="A698" s="413"/>
      <c r="B698" s="413"/>
      <c r="C698" s="413"/>
      <c r="D698" s="413"/>
      <c r="E698" s="413"/>
      <c r="F698" s="413"/>
      <c r="G698" s="413"/>
      <c r="H698" s="413"/>
      <c r="I698" s="413"/>
      <c r="J698" s="413"/>
      <c r="K698" s="413"/>
    </row>
    <row r="699" spans="1:11">
      <c r="A699" s="413"/>
      <c r="B699" s="413"/>
      <c r="C699" s="413"/>
      <c r="D699" s="413"/>
      <c r="E699" s="413"/>
      <c r="F699" s="413"/>
      <c r="G699" s="413"/>
      <c r="H699" s="413"/>
      <c r="I699" s="413"/>
      <c r="J699" s="413"/>
      <c r="K699" s="413"/>
    </row>
    <row r="700" spans="1:11">
      <c r="A700" s="413"/>
      <c r="B700" s="413"/>
      <c r="C700" s="413"/>
      <c r="D700" s="413"/>
      <c r="E700" s="413"/>
      <c r="F700" s="413"/>
      <c r="G700" s="413"/>
      <c r="H700" s="413"/>
      <c r="I700" s="413"/>
      <c r="J700" s="413"/>
      <c r="K700" s="413"/>
    </row>
    <row r="701" spans="1:11">
      <c r="A701" s="413"/>
      <c r="B701" s="413"/>
      <c r="C701" s="413"/>
      <c r="D701" s="413"/>
      <c r="E701" s="413"/>
      <c r="F701" s="413"/>
      <c r="G701" s="413"/>
      <c r="H701" s="413"/>
      <c r="I701" s="413"/>
      <c r="J701" s="413"/>
      <c r="K701" s="413"/>
    </row>
    <row r="702" spans="1:11">
      <c r="A702" s="413"/>
      <c r="B702" s="413"/>
      <c r="C702" s="413"/>
      <c r="D702" s="413"/>
      <c r="E702" s="413"/>
      <c r="F702" s="413"/>
      <c r="G702" s="413"/>
      <c r="H702" s="413"/>
      <c r="I702" s="413"/>
      <c r="J702" s="413"/>
      <c r="K702" s="413"/>
    </row>
    <row r="703" spans="1:11">
      <c r="A703" s="413"/>
      <c r="B703" s="413"/>
      <c r="C703" s="413"/>
      <c r="D703" s="413"/>
      <c r="E703" s="413"/>
      <c r="F703" s="413"/>
      <c r="G703" s="413"/>
      <c r="H703" s="413"/>
      <c r="I703" s="413"/>
      <c r="J703" s="413"/>
      <c r="K703" s="413"/>
    </row>
    <row r="704" spans="1:11">
      <c r="A704" s="413"/>
      <c r="B704" s="413"/>
      <c r="C704" s="413"/>
      <c r="D704" s="413"/>
      <c r="E704" s="413"/>
      <c r="F704" s="413"/>
      <c r="G704" s="413"/>
      <c r="H704" s="413"/>
      <c r="I704" s="413"/>
      <c r="J704" s="413"/>
      <c r="K704" s="413"/>
    </row>
    <row r="705" spans="1:11">
      <c r="A705" s="413"/>
      <c r="B705" s="413"/>
      <c r="C705" s="413"/>
      <c r="D705" s="413"/>
      <c r="E705" s="413"/>
      <c r="F705" s="413"/>
      <c r="G705" s="413"/>
      <c r="H705" s="413"/>
      <c r="I705" s="413"/>
      <c r="J705" s="413"/>
      <c r="K705" s="413"/>
    </row>
    <row r="706" spans="1:11">
      <c r="A706" s="413"/>
      <c r="B706" s="413"/>
      <c r="C706" s="413"/>
      <c r="D706" s="413"/>
      <c r="E706" s="413"/>
      <c r="F706" s="413"/>
      <c r="G706" s="413"/>
      <c r="H706" s="413"/>
      <c r="I706" s="413"/>
      <c r="J706" s="413"/>
      <c r="K706" s="413"/>
    </row>
    <row r="707" spans="1:11">
      <c r="A707" s="413"/>
      <c r="B707" s="413"/>
      <c r="C707" s="413"/>
      <c r="D707" s="413"/>
      <c r="E707" s="413"/>
      <c r="F707" s="413"/>
      <c r="G707" s="413"/>
      <c r="H707" s="413"/>
      <c r="I707" s="413"/>
      <c r="J707" s="413"/>
      <c r="K707" s="413"/>
    </row>
    <row r="708" spans="1:11">
      <c r="A708" s="413"/>
      <c r="B708" s="413"/>
      <c r="C708" s="413"/>
      <c r="D708" s="413"/>
      <c r="E708" s="413"/>
      <c r="F708" s="413"/>
      <c r="G708" s="413"/>
      <c r="H708" s="413"/>
      <c r="I708" s="413"/>
      <c r="J708" s="413"/>
      <c r="K708" s="413"/>
    </row>
    <row r="709" spans="1:11">
      <c r="A709" s="413"/>
      <c r="B709" s="413"/>
      <c r="C709" s="413"/>
      <c r="D709" s="413"/>
      <c r="E709" s="413"/>
      <c r="F709" s="413"/>
      <c r="G709" s="413"/>
      <c r="H709" s="413"/>
      <c r="I709" s="413"/>
      <c r="J709" s="413"/>
      <c r="K709" s="413"/>
    </row>
    <row r="710" spans="1:11">
      <c r="A710" s="413"/>
      <c r="B710" s="413"/>
      <c r="C710" s="413"/>
      <c r="D710" s="413"/>
      <c r="E710" s="413"/>
      <c r="F710" s="413"/>
      <c r="G710" s="413"/>
      <c r="H710" s="413"/>
      <c r="I710" s="413"/>
      <c r="J710" s="413"/>
      <c r="K710" s="413"/>
    </row>
    <row r="711" spans="1:11">
      <c r="A711" s="413"/>
      <c r="B711" s="413"/>
      <c r="C711" s="413"/>
      <c r="D711" s="413"/>
      <c r="E711" s="413"/>
      <c r="F711" s="413"/>
      <c r="G711" s="413"/>
      <c r="H711" s="413"/>
      <c r="I711" s="413"/>
      <c r="J711" s="413"/>
      <c r="K711" s="413"/>
    </row>
    <row r="712" spans="1:11">
      <c r="A712" s="413"/>
      <c r="B712" s="413"/>
      <c r="C712" s="413"/>
      <c r="D712" s="413"/>
      <c r="E712" s="413"/>
      <c r="F712" s="413"/>
      <c r="G712" s="413"/>
      <c r="H712" s="413"/>
      <c r="I712" s="413"/>
      <c r="J712" s="413"/>
      <c r="K712" s="413"/>
    </row>
    <row r="713" spans="1:11">
      <c r="A713" s="413"/>
      <c r="B713" s="413"/>
      <c r="C713" s="413"/>
      <c r="D713" s="413"/>
      <c r="E713" s="413"/>
      <c r="F713" s="413"/>
      <c r="G713" s="413"/>
      <c r="H713" s="413"/>
      <c r="I713" s="413"/>
      <c r="J713" s="413"/>
      <c r="K713" s="413"/>
    </row>
    <row r="714" spans="1:11">
      <c r="A714" s="413"/>
      <c r="B714" s="413"/>
      <c r="C714" s="413"/>
      <c r="D714" s="413"/>
      <c r="E714" s="413"/>
      <c r="F714" s="413"/>
      <c r="G714" s="413"/>
      <c r="H714" s="413"/>
      <c r="I714" s="413"/>
      <c r="J714" s="413"/>
      <c r="K714" s="413"/>
    </row>
    <row r="715" spans="1:11">
      <c r="A715" s="413"/>
      <c r="B715" s="413"/>
      <c r="C715" s="413"/>
      <c r="D715" s="413"/>
      <c r="E715" s="413"/>
      <c r="F715" s="413"/>
      <c r="G715" s="413"/>
      <c r="H715" s="413"/>
      <c r="I715" s="413"/>
      <c r="J715" s="413"/>
      <c r="K715" s="413"/>
    </row>
    <row r="716" spans="1:11">
      <c r="A716" s="413"/>
      <c r="B716" s="413"/>
      <c r="C716" s="413"/>
      <c r="D716" s="413"/>
      <c r="E716" s="413"/>
      <c r="F716" s="413"/>
      <c r="G716" s="413"/>
      <c r="H716" s="413"/>
      <c r="I716" s="413"/>
      <c r="J716" s="413"/>
      <c r="K716" s="413"/>
    </row>
    <row r="717" spans="1:11">
      <c r="A717" s="413"/>
      <c r="B717" s="413"/>
      <c r="C717" s="413"/>
      <c r="D717" s="413"/>
      <c r="E717" s="413"/>
      <c r="F717" s="413"/>
      <c r="G717" s="413"/>
      <c r="H717" s="413"/>
      <c r="I717" s="413"/>
      <c r="J717" s="413"/>
      <c r="K717" s="413"/>
    </row>
    <row r="718" spans="1:11">
      <c r="A718" s="413"/>
      <c r="B718" s="413"/>
      <c r="C718" s="413"/>
      <c r="D718" s="413"/>
      <c r="E718" s="413"/>
      <c r="F718" s="413"/>
      <c r="G718" s="413"/>
      <c r="H718" s="413"/>
      <c r="I718" s="413"/>
      <c r="J718" s="413"/>
      <c r="K718" s="413"/>
    </row>
    <row r="719" spans="1:11">
      <c r="A719" s="413"/>
      <c r="B719" s="413"/>
      <c r="C719" s="413"/>
      <c r="D719" s="413"/>
      <c r="E719" s="413"/>
      <c r="F719" s="413"/>
      <c r="G719" s="413"/>
      <c r="H719" s="413"/>
      <c r="I719" s="413"/>
      <c r="J719" s="413"/>
      <c r="K719" s="413"/>
    </row>
    <row r="720" spans="1:11">
      <c r="A720" s="413"/>
      <c r="B720" s="413"/>
      <c r="C720" s="413"/>
      <c r="D720" s="413"/>
      <c r="E720" s="413"/>
      <c r="F720" s="413"/>
      <c r="G720" s="413"/>
      <c r="H720" s="413"/>
      <c r="I720" s="413"/>
      <c r="J720" s="413"/>
      <c r="K720" s="413"/>
    </row>
    <row r="721" spans="1:11">
      <c r="A721" s="413"/>
      <c r="B721" s="413"/>
      <c r="C721" s="413"/>
      <c r="D721" s="413"/>
      <c r="E721" s="413"/>
      <c r="F721" s="413"/>
      <c r="G721" s="413"/>
      <c r="H721" s="413"/>
      <c r="I721" s="413"/>
      <c r="J721" s="413"/>
      <c r="K721" s="413"/>
    </row>
    <row r="722" spans="1:11">
      <c r="A722" s="413"/>
      <c r="B722" s="413"/>
      <c r="C722" s="413"/>
      <c r="D722" s="413"/>
      <c r="E722" s="413"/>
      <c r="F722" s="413"/>
      <c r="G722" s="413"/>
      <c r="H722" s="413"/>
      <c r="I722" s="413"/>
      <c r="J722" s="413"/>
      <c r="K722" s="413"/>
    </row>
    <row r="723" spans="1:11">
      <c r="A723" s="413"/>
      <c r="B723" s="413"/>
      <c r="C723" s="413"/>
      <c r="D723" s="413"/>
      <c r="E723" s="413"/>
      <c r="F723" s="413"/>
      <c r="G723" s="413"/>
      <c r="H723" s="413"/>
      <c r="I723" s="413"/>
      <c r="J723" s="413"/>
      <c r="K723" s="413"/>
    </row>
    <row r="724" spans="1:11">
      <c r="A724" s="413"/>
      <c r="B724" s="413"/>
      <c r="C724" s="413"/>
      <c r="D724" s="413"/>
      <c r="E724" s="413"/>
      <c r="F724" s="413"/>
      <c r="G724" s="413"/>
      <c r="H724" s="413"/>
      <c r="I724" s="413"/>
      <c r="J724" s="413"/>
      <c r="K724" s="413"/>
    </row>
    <row r="725" spans="1:11">
      <c r="A725" s="413"/>
      <c r="B725" s="413"/>
      <c r="C725" s="413"/>
      <c r="D725" s="413"/>
      <c r="E725" s="413"/>
      <c r="F725" s="413"/>
      <c r="G725" s="413"/>
      <c r="H725" s="413"/>
      <c r="I725" s="413"/>
      <c r="J725" s="413"/>
      <c r="K725" s="413"/>
    </row>
    <row r="726" spans="1:11">
      <c r="A726" s="413"/>
      <c r="B726" s="413"/>
      <c r="C726" s="413"/>
      <c r="D726" s="413"/>
      <c r="E726" s="413"/>
      <c r="F726" s="413"/>
      <c r="G726" s="413"/>
      <c r="H726" s="413"/>
      <c r="I726" s="413"/>
      <c r="J726" s="413"/>
      <c r="K726" s="413"/>
    </row>
    <row r="727" spans="1:11">
      <c r="A727" s="413"/>
      <c r="B727" s="413"/>
      <c r="C727" s="413"/>
      <c r="D727" s="413"/>
      <c r="E727" s="413"/>
      <c r="F727" s="413"/>
      <c r="G727" s="413"/>
      <c r="H727" s="413"/>
      <c r="I727" s="413"/>
      <c r="J727" s="413"/>
      <c r="K727" s="413"/>
    </row>
    <row r="728" spans="1:11">
      <c r="A728" s="413"/>
      <c r="B728" s="413"/>
      <c r="C728" s="413"/>
      <c r="D728" s="413"/>
      <c r="E728" s="413"/>
      <c r="F728" s="413"/>
      <c r="G728" s="413"/>
      <c r="H728" s="413"/>
      <c r="I728" s="413"/>
      <c r="J728" s="413"/>
      <c r="K728" s="413"/>
    </row>
    <row r="729" spans="1:11">
      <c r="A729" s="413"/>
      <c r="B729" s="413"/>
      <c r="C729" s="413"/>
      <c r="D729" s="413"/>
      <c r="E729" s="413"/>
      <c r="F729" s="413"/>
      <c r="G729" s="413"/>
      <c r="H729" s="413"/>
      <c r="I729" s="413"/>
      <c r="J729" s="413"/>
      <c r="K729" s="413"/>
    </row>
    <row r="730" spans="1:11">
      <c r="A730" s="413"/>
      <c r="B730" s="413"/>
      <c r="C730" s="413"/>
      <c r="D730" s="413"/>
      <c r="E730" s="413"/>
      <c r="F730" s="413"/>
      <c r="G730" s="413"/>
      <c r="H730" s="413"/>
      <c r="I730" s="413"/>
      <c r="J730" s="413"/>
      <c r="K730" s="413"/>
    </row>
    <row r="731" spans="1:11">
      <c r="A731" s="413"/>
      <c r="B731" s="413"/>
      <c r="C731" s="413"/>
      <c r="D731" s="413"/>
      <c r="E731" s="413"/>
      <c r="F731" s="413"/>
      <c r="G731" s="413"/>
      <c r="H731" s="413"/>
      <c r="I731" s="413"/>
      <c r="J731" s="413"/>
      <c r="K731" s="413"/>
    </row>
    <row r="732" spans="1:11">
      <c r="A732" s="413"/>
      <c r="B732" s="413"/>
      <c r="C732" s="413"/>
      <c r="D732" s="413"/>
      <c r="E732" s="413"/>
      <c r="F732" s="413"/>
      <c r="G732" s="413"/>
      <c r="H732" s="413"/>
      <c r="I732" s="413"/>
      <c r="J732" s="413"/>
      <c r="K732" s="413"/>
    </row>
    <row r="733" spans="1:11">
      <c r="A733" s="413"/>
      <c r="B733" s="413"/>
      <c r="C733" s="413"/>
      <c r="D733" s="413"/>
      <c r="E733" s="413"/>
      <c r="F733" s="413"/>
      <c r="G733" s="413"/>
      <c r="H733" s="413"/>
      <c r="I733" s="413"/>
      <c r="J733" s="413"/>
      <c r="K733" s="413"/>
    </row>
    <row r="734" spans="1:11">
      <c r="A734" s="413"/>
      <c r="B734" s="413"/>
      <c r="C734" s="413"/>
      <c r="D734" s="413"/>
      <c r="E734" s="413"/>
      <c r="F734" s="413"/>
      <c r="G734" s="413"/>
      <c r="H734" s="413"/>
      <c r="I734" s="413"/>
      <c r="J734" s="413"/>
      <c r="K734" s="413"/>
    </row>
    <row r="735" spans="1:11">
      <c r="A735" s="413"/>
      <c r="B735" s="413"/>
      <c r="C735" s="413"/>
      <c r="D735" s="413"/>
      <c r="E735" s="413"/>
      <c r="F735" s="413"/>
      <c r="G735" s="413"/>
      <c r="H735" s="413"/>
      <c r="I735" s="413"/>
      <c r="J735" s="413"/>
      <c r="K735" s="413"/>
    </row>
    <row r="736" spans="1:11">
      <c r="A736" s="413"/>
      <c r="B736" s="413"/>
      <c r="C736" s="413"/>
      <c r="D736" s="413"/>
      <c r="E736" s="413"/>
      <c r="F736" s="413"/>
      <c r="G736" s="413"/>
      <c r="H736" s="413"/>
      <c r="I736" s="413"/>
      <c r="J736" s="413"/>
      <c r="K736" s="413"/>
    </row>
    <row r="737" spans="1:11">
      <c r="A737" s="413"/>
      <c r="B737" s="413"/>
      <c r="C737" s="413"/>
      <c r="D737" s="413"/>
      <c r="E737" s="413"/>
      <c r="F737" s="413"/>
      <c r="G737" s="413"/>
      <c r="H737" s="413"/>
      <c r="I737" s="413"/>
      <c r="J737" s="413"/>
      <c r="K737" s="413"/>
    </row>
    <row r="738" spans="1:11">
      <c r="A738" s="413"/>
      <c r="B738" s="413"/>
      <c r="C738" s="413"/>
      <c r="D738" s="413"/>
      <c r="E738" s="413"/>
      <c r="F738" s="413"/>
      <c r="G738" s="413"/>
      <c r="H738" s="413"/>
      <c r="I738" s="413"/>
      <c r="J738" s="413"/>
      <c r="K738" s="413"/>
    </row>
    <row r="739" spans="1:11">
      <c r="A739" s="413"/>
      <c r="B739" s="413"/>
      <c r="C739" s="413"/>
      <c r="D739" s="413"/>
      <c r="E739" s="413"/>
      <c r="F739" s="413"/>
      <c r="G739" s="413"/>
      <c r="H739" s="413"/>
      <c r="I739" s="413"/>
      <c r="J739" s="413"/>
      <c r="K739" s="413"/>
    </row>
    <row r="740" spans="1:11">
      <c r="A740" s="413"/>
      <c r="B740" s="413"/>
      <c r="C740" s="413"/>
      <c r="D740" s="413"/>
      <c r="E740" s="413"/>
      <c r="F740" s="413"/>
      <c r="G740" s="413"/>
      <c r="H740" s="413"/>
      <c r="I740" s="413"/>
      <c r="J740" s="413"/>
      <c r="K740" s="413"/>
    </row>
    <row r="741" spans="1:11">
      <c r="A741" s="413"/>
      <c r="B741" s="413"/>
      <c r="C741" s="413"/>
      <c r="D741" s="413"/>
      <c r="E741" s="413"/>
      <c r="F741" s="413"/>
      <c r="G741" s="413"/>
      <c r="H741" s="413"/>
      <c r="I741" s="413"/>
      <c r="J741" s="413"/>
      <c r="K741" s="413"/>
    </row>
    <row r="742" spans="1:11">
      <c r="A742" s="413"/>
      <c r="B742" s="413"/>
      <c r="C742" s="413"/>
      <c r="D742" s="413"/>
      <c r="E742" s="413"/>
      <c r="F742" s="413"/>
      <c r="G742" s="413"/>
      <c r="H742" s="413"/>
      <c r="I742" s="413"/>
      <c r="J742" s="413"/>
      <c r="K742" s="413"/>
    </row>
    <row r="743" spans="1:11">
      <c r="A743" s="413"/>
      <c r="B743" s="413"/>
      <c r="C743" s="413"/>
      <c r="D743" s="413"/>
      <c r="E743" s="413"/>
      <c r="F743" s="413"/>
      <c r="G743" s="413"/>
      <c r="H743" s="413"/>
      <c r="I743" s="413"/>
      <c r="J743" s="413"/>
      <c r="K743" s="413"/>
    </row>
    <row r="744" spans="1:11">
      <c r="A744" s="413"/>
      <c r="B744" s="413"/>
      <c r="C744" s="413"/>
      <c r="D744" s="413"/>
      <c r="E744" s="413"/>
      <c r="F744" s="413"/>
      <c r="G744" s="413"/>
      <c r="H744" s="413"/>
      <c r="I744" s="413"/>
      <c r="J744" s="413"/>
      <c r="K744" s="413"/>
    </row>
    <row r="745" spans="1:11">
      <c r="A745" s="413"/>
      <c r="B745" s="413"/>
      <c r="C745" s="413"/>
      <c r="D745" s="413"/>
      <c r="E745" s="413"/>
      <c r="F745" s="413"/>
      <c r="G745" s="413"/>
      <c r="H745" s="413"/>
      <c r="I745" s="413"/>
      <c r="J745" s="413"/>
      <c r="K745" s="413"/>
    </row>
    <row r="746" spans="1:11">
      <c r="A746" s="413"/>
      <c r="B746" s="413"/>
      <c r="C746" s="413"/>
      <c r="D746" s="413"/>
      <c r="E746" s="413"/>
      <c r="F746" s="413"/>
      <c r="G746" s="413"/>
      <c r="H746" s="413"/>
      <c r="I746" s="413"/>
      <c r="J746" s="413"/>
      <c r="K746" s="413"/>
    </row>
    <row r="747" spans="1:11">
      <c r="A747" s="413"/>
      <c r="B747" s="413"/>
      <c r="C747" s="413"/>
      <c r="D747" s="413"/>
      <c r="E747" s="413"/>
      <c r="F747" s="413"/>
      <c r="G747" s="413"/>
      <c r="H747" s="413"/>
      <c r="I747" s="413"/>
      <c r="J747" s="413"/>
      <c r="K747" s="413"/>
    </row>
    <row r="748" spans="1:11">
      <c r="A748" s="413"/>
      <c r="B748" s="413"/>
      <c r="C748" s="413"/>
      <c r="D748" s="413"/>
      <c r="E748" s="413"/>
      <c r="F748" s="413"/>
      <c r="G748" s="413"/>
      <c r="H748" s="413"/>
      <c r="I748" s="413"/>
      <c r="J748" s="413"/>
      <c r="K748" s="413"/>
    </row>
    <row r="749" spans="1:11">
      <c r="A749" s="413"/>
      <c r="B749" s="413"/>
      <c r="C749" s="413"/>
      <c r="D749" s="413"/>
      <c r="E749" s="413"/>
      <c r="F749" s="413"/>
      <c r="G749" s="413"/>
      <c r="H749" s="413"/>
      <c r="I749" s="413"/>
      <c r="J749" s="413"/>
      <c r="K749" s="413"/>
    </row>
    <row r="750" spans="1:11">
      <c r="A750" s="413"/>
      <c r="B750" s="413"/>
      <c r="C750" s="413"/>
      <c r="D750" s="413"/>
      <c r="E750" s="413"/>
      <c r="F750" s="413"/>
      <c r="G750" s="413"/>
      <c r="H750" s="413"/>
      <c r="I750" s="413"/>
      <c r="J750" s="413"/>
      <c r="K750" s="413"/>
    </row>
    <row r="751" spans="1:11">
      <c r="A751" s="413"/>
      <c r="B751" s="413"/>
      <c r="C751" s="413"/>
      <c r="D751" s="413"/>
      <c r="E751" s="413"/>
      <c r="F751" s="413"/>
      <c r="G751" s="413"/>
      <c r="H751" s="413"/>
      <c r="I751" s="413"/>
      <c r="J751" s="413"/>
      <c r="K751" s="413"/>
    </row>
    <row r="752" spans="1:11">
      <c r="A752" s="413"/>
      <c r="B752" s="413"/>
      <c r="C752" s="413"/>
      <c r="D752" s="413"/>
      <c r="E752" s="413"/>
      <c r="F752" s="413"/>
      <c r="G752" s="413"/>
      <c r="H752" s="413"/>
      <c r="I752" s="413"/>
      <c r="J752" s="413"/>
      <c r="K752" s="413"/>
    </row>
    <row r="753" spans="1:11">
      <c r="A753" s="413"/>
      <c r="B753" s="413"/>
      <c r="C753" s="413"/>
      <c r="D753" s="413"/>
      <c r="E753" s="413"/>
      <c r="F753" s="413"/>
      <c r="G753" s="413"/>
      <c r="H753" s="413"/>
      <c r="I753" s="413"/>
      <c r="J753" s="413"/>
      <c r="K753" s="413"/>
    </row>
    <row r="754" spans="1:11">
      <c r="A754" s="413"/>
      <c r="B754" s="413"/>
      <c r="C754" s="413"/>
      <c r="D754" s="413"/>
      <c r="E754" s="413"/>
      <c r="F754" s="413"/>
      <c r="G754" s="413"/>
      <c r="H754" s="413"/>
      <c r="I754" s="413"/>
      <c r="J754" s="413"/>
      <c r="K754" s="413"/>
    </row>
    <row r="755" spans="1:11">
      <c r="A755" s="413"/>
      <c r="B755" s="413"/>
      <c r="C755" s="413"/>
      <c r="D755" s="413"/>
      <c r="E755" s="413"/>
      <c r="F755" s="413"/>
      <c r="G755" s="413"/>
      <c r="H755" s="413"/>
      <c r="I755" s="413"/>
      <c r="J755" s="413"/>
      <c r="K755" s="413"/>
    </row>
    <row r="756" spans="1:11">
      <c r="A756" s="413"/>
      <c r="B756" s="413"/>
      <c r="C756" s="413"/>
      <c r="D756" s="413"/>
      <c r="E756" s="413"/>
      <c r="F756" s="413"/>
      <c r="G756" s="413"/>
      <c r="H756" s="413"/>
      <c r="I756" s="413"/>
      <c r="J756" s="413"/>
      <c r="K756" s="413"/>
    </row>
    <row r="757" spans="1:11">
      <c r="A757" s="413"/>
      <c r="B757" s="413"/>
      <c r="C757" s="413"/>
      <c r="D757" s="413"/>
      <c r="E757" s="413"/>
      <c r="F757" s="413"/>
      <c r="G757" s="413"/>
      <c r="H757" s="413"/>
      <c r="I757" s="413"/>
      <c r="J757" s="413"/>
      <c r="K757" s="413"/>
    </row>
    <row r="758" spans="1:11">
      <c r="A758" s="413"/>
      <c r="B758" s="413"/>
      <c r="C758" s="413"/>
      <c r="D758" s="413"/>
      <c r="E758" s="413"/>
      <c r="F758" s="413"/>
      <c r="G758" s="413"/>
      <c r="H758" s="413"/>
      <c r="I758" s="413"/>
      <c r="J758" s="413"/>
      <c r="K758" s="413"/>
    </row>
    <row r="759" spans="1:11">
      <c r="A759" s="413"/>
      <c r="B759" s="413"/>
      <c r="C759" s="413"/>
      <c r="D759" s="413"/>
      <c r="E759" s="413"/>
      <c r="F759" s="413"/>
      <c r="G759" s="413"/>
      <c r="H759" s="413"/>
      <c r="I759" s="413"/>
      <c r="J759" s="413"/>
      <c r="K759" s="413"/>
    </row>
    <row r="760" spans="1:11">
      <c r="A760" s="413"/>
      <c r="B760" s="413"/>
      <c r="C760" s="413"/>
      <c r="D760" s="413"/>
      <c r="E760" s="413"/>
      <c r="F760" s="413"/>
      <c r="G760" s="413"/>
      <c r="H760" s="413"/>
      <c r="I760" s="413"/>
      <c r="J760" s="413"/>
      <c r="K760" s="413"/>
    </row>
    <row r="761" spans="1:11">
      <c r="A761" s="413"/>
      <c r="B761" s="413"/>
      <c r="C761" s="413"/>
      <c r="D761" s="413"/>
      <c r="E761" s="413"/>
      <c r="F761" s="413"/>
      <c r="G761" s="413"/>
      <c r="H761" s="413"/>
      <c r="I761" s="413"/>
      <c r="J761" s="413"/>
      <c r="K761" s="413"/>
    </row>
    <row r="762" spans="1:11">
      <c r="A762" s="413"/>
      <c r="B762" s="413"/>
      <c r="C762" s="413"/>
      <c r="D762" s="413"/>
      <c r="E762" s="413"/>
      <c r="F762" s="413"/>
      <c r="G762" s="413"/>
      <c r="H762" s="413"/>
      <c r="I762" s="413"/>
      <c r="J762" s="413"/>
      <c r="K762" s="413"/>
    </row>
    <row r="763" spans="1:11">
      <c r="A763" s="413"/>
      <c r="B763" s="413"/>
      <c r="C763" s="413"/>
      <c r="D763" s="413"/>
      <c r="E763" s="413"/>
      <c r="F763" s="413"/>
      <c r="G763" s="413"/>
      <c r="H763" s="413"/>
      <c r="I763" s="413"/>
      <c r="J763" s="413"/>
      <c r="K763" s="413"/>
    </row>
    <row r="764" spans="1:11">
      <c r="A764" s="413"/>
      <c r="B764" s="413"/>
      <c r="C764" s="413"/>
      <c r="D764" s="413"/>
      <c r="E764" s="413"/>
      <c r="F764" s="413"/>
      <c r="G764" s="413"/>
      <c r="H764" s="413"/>
      <c r="I764" s="413"/>
      <c r="J764" s="413"/>
      <c r="K764" s="413"/>
    </row>
    <row r="765" spans="1:11">
      <c r="A765" s="413"/>
      <c r="B765" s="413"/>
      <c r="C765" s="413"/>
      <c r="D765" s="413"/>
      <c r="E765" s="413"/>
      <c r="F765" s="413"/>
      <c r="G765" s="413"/>
      <c r="H765" s="413"/>
      <c r="I765" s="413"/>
      <c r="J765" s="413"/>
      <c r="K765" s="413"/>
    </row>
    <row r="766" spans="1:11">
      <c r="A766" s="413"/>
      <c r="B766" s="413"/>
      <c r="C766" s="413"/>
      <c r="D766" s="413"/>
      <c r="E766" s="413"/>
      <c r="F766" s="413"/>
      <c r="G766" s="413"/>
      <c r="H766" s="413"/>
      <c r="I766" s="413"/>
      <c r="J766" s="413"/>
      <c r="K766" s="413"/>
    </row>
    <row r="767" spans="1:11">
      <c r="A767" s="413"/>
      <c r="B767" s="413"/>
      <c r="C767" s="413"/>
      <c r="D767" s="413"/>
      <c r="E767" s="413"/>
      <c r="F767" s="413"/>
      <c r="G767" s="413"/>
      <c r="H767" s="413"/>
      <c r="I767" s="413"/>
      <c r="J767" s="413"/>
      <c r="K767" s="413"/>
    </row>
    <row r="768" spans="1:11">
      <c r="A768" s="413"/>
      <c r="B768" s="413"/>
      <c r="C768" s="413"/>
      <c r="D768" s="413"/>
      <c r="E768" s="413"/>
      <c r="F768" s="413"/>
      <c r="G768" s="413"/>
      <c r="H768" s="413"/>
      <c r="I768" s="413"/>
      <c r="J768" s="413"/>
      <c r="K768" s="413"/>
    </row>
    <row r="769" spans="1:11">
      <c r="A769" s="413"/>
      <c r="B769" s="413"/>
      <c r="C769" s="413"/>
      <c r="D769" s="413"/>
      <c r="E769" s="413"/>
      <c r="F769" s="413"/>
      <c r="G769" s="413"/>
      <c r="H769" s="413"/>
      <c r="I769" s="413"/>
      <c r="J769" s="413"/>
      <c r="K769" s="413"/>
    </row>
    <row r="770" spans="1:11">
      <c r="A770" s="413"/>
      <c r="B770" s="413"/>
      <c r="C770" s="413"/>
      <c r="D770" s="413"/>
      <c r="E770" s="413"/>
      <c r="F770" s="413"/>
      <c r="G770" s="413"/>
      <c r="H770" s="413"/>
      <c r="I770" s="413"/>
      <c r="J770" s="413"/>
      <c r="K770" s="413"/>
    </row>
    <row r="771" spans="1:11">
      <c r="A771" s="413"/>
      <c r="B771" s="413"/>
      <c r="C771" s="413"/>
      <c r="D771" s="413"/>
      <c r="E771" s="413"/>
      <c r="F771" s="413"/>
      <c r="G771" s="413"/>
      <c r="H771" s="413"/>
      <c r="I771" s="413"/>
      <c r="J771" s="413"/>
      <c r="K771" s="413"/>
    </row>
    <row r="772" spans="1:11">
      <c r="A772" s="413"/>
      <c r="B772" s="413"/>
      <c r="C772" s="413"/>
      <c r="D772" s="413"/>
      <c r="E772" s="413"/>
      <c r="F772" s="413"/>
      <c r="G772" s="413"/>
      <c r="H772" s="413"/>
      <c r="I772" s="413"/>
      <c r="J772" s="413"/>
      <c r="K772" s="413"/>
    </row>
    <row r="773" spans="1:11">
      <c r="A773" s="413"/>
      <c r="B773" s="413"/>
      <c r="C773" s="413"/>
      <c r="D773" s="413"/>
      <c r="E773" s="413"/>
      <c r="F773" s="413"/>
      <c r="G773" s="413"/>
      <c r="H773" s="413"/>
      <c r="I773" s="413"/>
      <c r="J773" s="413"/>
      <c r="K773" s="413"/>
    </row>
    <row r="774" spans="1:11">
      <c r="A774" s="413"/>
      <c r="B774" s="413"/>
      <c r="C774" s="413"/>
      <c r="D774" s="413"/>
      <c r="E774" s="413"/>
      <c r="F774" s="413"/>
      <c r="G774" s="413"/>
      <c r="H774" s="413"/>
      <c r="I774" s="413"/>
      <c r="J774" s="413"/>
      <c r="K774" s="413"/>
    </row>
    <row r="775" spans="1:11">
      <c r="A775" s="413"/>
      <c r="B775" s="413"/>
      <c r="C775" s="413"/>
      <c r="D775" s="413"/>
      <c r="E775" s="413"/>
      <c r="F775" s="413"/>
      <c r="G775" s="413"/>
      <c r="H775" s="413"/>
      <c r="I775" s="413"/>
      <c r="J775" s="413"/>
      <c r="K775" s="413"/>
    </row>
    <row r="776" spans="1:11">
      <c r="A776" s="413"/>
      <c r="B776" s="413"/>
      <c r="C776" s="413"/>
      <c r="D776" s="413"/>
      <c r="E776" s="413"/>
      <c r="F776" s="413"/>
      <c r="G776" s="413"/>
      <c r="H776" s="413"/>
      <c r="I776" s="413"/>
      <c r="J776" s="413"/>
      <c r="K776" s="413"/>
    </row>
    <row r="777" spans="1:11">
      <c r="A777" s="413"/>
      <c r="B777" s="413"/>
      <c r="C777" s="413"/>
      <c r="D777" s="413"/>
      <c r="E777" s="413"/>
      <c r="F777" s="413"/>
      <c r="G777" s="413"/>
      <c r="H777" s="413"/>
      <c r="I777" s="413"/>
      <c r="J777" s="413"/>
      <c r="K777" s="413"/>
    </row>
    <row r="778" spans="1:11">
      <c r="A778" s="413"/>
      <c r="B778" s="413"/>
      <c r="C778" s="413"/>
      <c r="D778" s="413"/>
      <c r="E778" s="413"/>
      <c r="F778" s="413"/>
      <c r="G778" s="413"/>
      <c r="H778" s="413"/>
      <c r="I778" s="413"/>
      <c r="J778" s="413"/>
      <c r="K778" s="413"/>
    </row>
    <row r="779" spans="1:11">
      <c r="A779" s="413"/>
      <c r="B779" s="413"/>
      <c r="C779" s="413"/>
      <c r="D779" s="413"/>
      <c r="E779" s="413"/>
      <c r="F779" s="413"/>
      <c r="G779" s="413"/>
      <c r="H779" s="413"/>
      <c r="I779" s="413"/>
      <c r="J779" s="413"/>
      <c r="K779" s="413"/>
    </row>
    <row r="780" spans="1:11">
      <c r="A780" s="413"/>
      <c r="B780" s="413"/>
      <c r="C780" s="413"/>
      <c r="D780" s="413"/>
      <c r="E780" s="413"/>
      <c r="F780" s="413"/>
      <c r="G780" s="413"/>
      <c r="H780" s="413"/>
      <c r="I780" s="413"/>
      <c r="J780" s="413"/>
      <c r="K780" s="413"/>
    </row>
    <row r="781" spans="1:11">
      <c r="A781" s="413"/>
      <c r="B781" s="413"/>
      <c r="C781" s="413"/>
      <c r="D781" s="413"/>
      <c r="E781" s="413"/>
      <c r="F781" s="413"/>
      <c r="G781" s="413"/>
      <c r="H781" s="413"/>
      <c r="I781" s="413"/>
      <c r="J781" s="413"/>
      <c r="K781" s="413"/>
    </row>
    <row r="782" spans="1:11">
      <c r="A782" s="413"/>
      <c r="B782" s="413"/>
      <c r="C782" s="413"/>
      <c r="D782" s="413"/>
      <c r="E782" s="413"/>
      <c r="F782" s="413"/>
      <c r="G782" s="413"/>
      <c r="H782" s="413"/>
      <c r="I782" s="413"/>
      <c r="J782" s="413"/>
      <c r="K782" s="413"/>
    </row>
    <row r="783" spans="1:11">
      <c r="A783" s="413"/>
      <c r="B783" s="413"/>
      <c r="C783" s="413"/>
      <c r="D783" s="413"/>
      <c r="E783" s="413"/>
      <c r="F783" s="413"/>
      <c r="G783" s="413"/>
      <c r="H783" s="413"/>
      <c r="I783" s="413"/>
      <c r="J783" s="413"/>
      <c r="K783" s="413"/>
    </row>
    <row r="784" spans="1:11">
      <c r="A784" s="413"/>
      <c r="B784" s="413"/>
      <c r="C784" s="413"/>
      <c r="D784" s="413"/>
      <c r="E784" s="413"/>
      <c r="F784" s="413"/>
      <c r="G784" s="413"/>
      <c r="H784" s="413"/>
      <c r="I784" s="413"/>
      <c r="J784" s="413"/>
      <c r="K784" s="413"/>
    </row>
    <row r="785" spans="1:11">
      <c r="A785" s="413"/>
      <c r="B785" s="413"/>
      <c r="C785" s="413"/>
      <c r="D785" s="413"/>
      <c r="E785" s="413"/>
      <c r="F785" s="413"/>
      <c r="G785" s="413"/>
      <c r="H785" s="413"/>
      <c r="I785" s="413"/>
      <c r="J785" s="413"/>
      <c r="K785" s="413"/>
    </row>
    <row r="786" spans="1:11">
      <c r="A786" s="413"/>
      <c r="B786" s="413"/>
      <c r="C786" s="413"/>
      <c r="D786" s="413"/>
      <c r="E786" s="413"/>
      <c r="F786" s="413"/>
      <c r="G786" s="413"/>
      <c r="H786" s="413"/>
      <c r="I786" s="413"/>
      <c r="J786" s="413"/>
      <c r="K786" s="413"/>
    </row>
    <row r="787" spans="1:11">
      <c r="A787" s="413"/>
      <c r="B787" s="413"/>
      <c r="C787" s="413"/>
      <c r="D787" s="413"/>
      <c r="E787" s="413"/>
      <c r="F787" s="413"/>
      <c r="G787" s="413"/>
      <c r="H787" s="413"/>
      <c r="I787" s="413"/>
      <c r="J787" s="413"/>
      <c r="K787" s="413"/>
    </row>
    <row r="788" spans="1:11">
      <c r="A788" s="413"/>
      <c r="B788" s="413"/>
      <c r="C788" s="413"/>
      <c r="D788" s="413"/>
      <c r="E788" s="413"/>
      <c r="F788" s="413"/>
      <c r="G788" s="413"/>
      <c r="H788" s="413"/>
      <c r="I788" s="413"/>
      <c r="J788" s="413"/>
      <c r="K788" s="413"/>
    </row>
    <row r="789" spans="1:11">
      <c r="A789" s="413"/>
      <c r="B789" s="413"/>
      <c r="C789" s="413"/>
      <c r="D789" s="413"/>
      <c r="E789" s="413"/>
      <c r="F789" s="413"/>
      <c r="G789" s="413"/>
      <c r="H789" s="413"/>
      <c r="I789" s="413"/>
      <c r="J789" s="413"/>
      <c r="K789" s="413"/>
    </row>
    <row r="790" spans="1:11">
      <c r="A790" s="413"/>
      <c r="B790" s="413"/>
      <c r="C790" s="413"/>
      <c r="D790" s="413"/>
      <c r="E790" s="413"/>
      <c r="F790" s="413"/>
      <c r="G790" s="413"/>
      <c r="H790" s="413"/>
      <c r="I790" s="413"/>
      <c r="J790" s="413"/>
      <c r="K790" s="413"/>
    </row>
    <row r="791" spans="1:11">
      <c r="A791" s="413"/>
      <c r="B791" s="413"/>
      <c r="C791" s="413"/>
      <c r="D791" s="413"/>
      <c r="E791" s="413"/>
      <c r="F791" s="413"/>
      <c r="G791" s="413"/>
      <c r="H791" s="413"/>
      <c r="I791" s="413"/>
      <c r="J791" s="413"/>
      <c r="K791" s="413"/>
    </row>
    <row r="792" spans="1:11">
      <c r="A792" s="413"/>
      <c r="B792" s="413"/>
      <c r="C792" s="413"/>
      <c r="D792" s="413"/>
      <c r="E792" s="413"/>
      <c r="F792" s="413"/>
      <c r="G792" s="413"/>
      <c r="H792" s="413"/>
      <c r="I792" s="413"/>
      <c r="J792" s="413"/>
      <c r="K792" s="413"/>
    </row>
    <row r="793" spans="1:11">
      <c r="A793" s="413"/>
      <c r="B793" s="413"/>
      <c r="C793" s="413"/>
      <c r="D793" s="413"/>
      <c r="E793" s="413"/>
      <c r="F793" s="413"/>
      <c r="G793" s="413"/>
      <c r="H793" s="413"/>
      <c r="I793" s="413"/>
      <c r="J793" s="413"/>
      <c r="K793" s="413"/>
    </row>
    <row r="794" spans="1:11">
      <c r="A794" s="413"/>
      <c r="B794" s="413"/>
      <c r="C794" s="413"/>
      <c r="D794" s="413"/>
      <c r="E794" s="413"/>
      <c r="F794" s="413"/>
      <c r="G794" s="413"/>
      <c r="H794" s="413"/>
      <c r="I794" s="413"/>
      <c r="J794" s="413"/>
      <c r="K794" s="413"/>
    </row>
    <row r="795" spans="1:11">
      <c r="A795" s="413"/>
      <c r="B795" s="413"/>
      <c r="C795" s="413"/>
      <c r="D795" s="413"/>
      <c r="E795" s="413"/>
      <c r="F795" s="413"/>
      <c r="G795" s="413"/>
      <c r="H795" s="413"/>
      <c r="I795" s="413"/>
      <c r="J795" s="413"/>
      <c r="K795" s="413"/>
    </row>
    <row r="796" spans="1:11">
      <c r="A796" s="413"/>
      <c r="B796" s="413"/>
      <c r="C796" s="413"/>
      <c r="D796" s="413"/>
      <c r="E796" s="413"/>
      <c r="F796" s="413"/>
      <c r="G796" s="413"/>
      <c r="H796" s="413"/>
      <c r="I796" s="413"/>
      <c r="J796" s="413"/>
      <c r="K796" s="413"/>
    </row>
    <row r="797" spans="1:11">
      <c r="A797" s="413"/>
      <c r="B797" s="413"/>
      <c r="C797" s="413"/>
      <c r="D797" s="413"/>
      <c r="E797" s="413"/>
      <c r="F797" s="413"/>
      <c r="G797" s="413"/>
      <c r="H797" s="413"/>
      <c r="I797" s="413"/>
      <c r="J797" s="413"/>
      <c r="K797" s="413"/>
    </row>
    <row r="798" spans="1:11">
      <c r="A798" s="413"/>
      <c r="B798" s="413"/>
      <c r="C798" s="413"/>
      <c r="D798" s="413"/>
      <c r="E798" s="413"/>
      <c r="F798" s="413"/>
      <c r="G798" s="413"/>
      <c r="H798" s="413"/>
      <c r="I798" s="413"/>
      <c r="J798" s="413"/>
      <c r="K798" s="413"/>
    </row>
    <row r="799" spans="1:11">
      <c r="A799" s="413"/>
      <c r="B799" s="413"/>
      <c r="C799" s="413"/>
      <c r="D799" s="413"/>
      <c r="E799" s="413"/>
      <c r="F799" s="413"/>
      <c r="G799" s="413"/>
      <c r="H799" s="413"/>
      <c r="I799" s="413"/>
      <c r="J799" s="413"/>
      <c r="K799" s="413"/>
    </row>
    <row r="800" spans="1:11">
      <c r="A800" s="413"/>
      <c r="B800" s="413"/>
      <c r="C800" s="413"/>
      <c r="D800" s="413"/>
      <c r="E800" s="413"/>
      <c r="F800" s="413"/>
      <c r="G800" s="413"/>
      <c r="H800" s="413"/>
      <c r="I800" s="413"/>
      <c r="J800" s="413"/>
      <c r="K800" s="413"/>
    </row>
    <row r="801" spans="1:11">
      <c r="A801" s="413"/>
      <c r="B801" s="413"/>
      <c r="C801" s="413"/>
      <c r="D801" s="413"/>
      <c r="E801" s="413"/>
      <c r="F801" s="413"/>
      <c r="G801" s="413"/>
      <c r="H801" s="413"/>
      <c r="I801" s="413"/>
      <c r="J801" s="413"/>
      <c r="K801" s="413"/>
    </row>
    <row r="802" spans="1:11">
      <c r="A802" s="413"/>
      <c r="B802" s="413"/>
      <c r="C802" s="413"/>
      <c r="D802" s="413"/>
      <c r="E802" s="413"/>
      <c r="F802" s="413"/>
      <c r="G802" s="413"/>
      <c r="H802" s="413"/>
      <c r="I802" s="413"/>
      <c r="J802" s="413"/>
      <c r="K802" s="413"/>
    </row>
    <row r="803" spans="1:11">
      <c r="A803" s="413"/>
      <c r="B803" s="413"/>
      <c r="C803" s="413"/>
      <c r="D803" s="413"/>
      <c r="E803" s="413"/>
      <c r="F803" s="413"/>
      <c r="G803" s="413"/>
      <c r="H803" s="413"/>
      <c r="I803" s="413"/>
      <c r="J803" s="413"/>
      <c r="K803" s="413"/>
    </row>
    <row r="804" spans="1:11">
      <c r="A804" s="413"/>
      <c r="B804" s="413"/>
      <c r="C804" s="413"/>
      <c r="D804" s="413"/>
      <c r="E804" s="413"/>
      <c r="F804" s="413"/>
      <c r="G804" s="413"/>
      <c r="H804" s="413"/>
      <c r="I804" s="413"/>
      <c r="J804" s="413"/>
      <c r="K804" s="413"/>
    </row>
    <row r="805" spans="1:11">
      <c r="A805" s="413"/>
      <c r="B805" s="413"/>
      <c r="C805" s="413"/>
      <c r="D805" s="413"/>
      <c r="E805" s="413"/>
      <c r="F805" s="413"/>
      <c r="G805" s="413"/>
      <c r="H805" s="413"/>
      <c r="I805" s="413"/>
      <c r="J805" s="413"/>
      <c r="K805" s="413"/>
    </row>
    <row r="806" spans="1:11">
      <c r="A806" s="413"/>
      <c r="B806" s="413"/>
      <c r="C806" s="413"/>
      <c r="D806" s="413"/>
      <c r="E806" s="413"/>
      <c r="F806" s="413"/>
      <c r="G806" s="413"/>
      <c r="H806" s="413"/>
      <c r="I806" s="413"/>
      <c r="J806" s="413"/>
      <c r="K806" s="413"/>
    </row>
    <row r="807" spans="1:11">
      <c r="A807" s="413"/>
      <c r="B807" s="413"/>
      <c r="C807" s="413"/>
      <c r="D807" s="413"/>
      <c r="E807" s="413"/>
      <c r="F807" s="413"/>
      <c r="G807" s="413"/>
      <c r="H807" s="413"/>
      <c r="I807" s="413"/>
      <c r="J807" s="413"/>
      <c r="K807" s="413"/>
    </row>
    <row r="808" spans="1:11">
      <c r="A808" s="413"/>
      <c r="B808" s="413"/>
      <c r="C808" s="413"/>
      <c r="D808" s="413"/>
      <c r="E808" s="413"/>
      <c r="F808" s="413"/>
      <c r="G808" s="413"/>
      <c r="H808" s="413"/>
      <c r="I808" s="413"/>
      <c r="J808" s="413"/>
      <c r="K808" s="413"/>
    </row>
    <row r="809" spans="1:11">
      <c r="A809" s="413"/>
      <c r="B809" s="413"/>
      <c r="C809" s="413"/>
      <c r="D809" s="413"/>
      <c r="E809" s="413"/>
      <c r="F809" s="413"/>
      <c r="G809" s="413"/>
      <c r="H809" s="413"/>
      <c r="I809" s="413"/>
      <c r="J809" s="413"/>
      <c r="K809" s="413"/>
    </row>
    <row r="810" spans="1:11">
      <c r="A810" s="413"/>
      <c r="B810" s="413"/>
      <c r="C810" s="413"/>
      <c r="D810" s="413"/>
      <c r="E810" s="413"/>
      <c r="F810" s="413"/>
      <c r="G810" s="413"/>
      <c r="H810" s="413"/>
      <c r="I810" s="413"/>
      <c r="J810" s="413"/>
      <c r="K810" s="413"/>
    </row>
    <row r="811" spans="1:11">
      <c r="A811" s="413"/>
      <c r="B811" s="413"/>
      <c r="C811" s="413"/>
      <c r="D811" s="413"/>
      <c r="E811" s="413"/>
      <c r="F811" s="413"/>
      <c r="G811" s="413"/>
      <c r="H811" s="413"/>
      <c r="I811" s="413"/>
      <c r="J811" s="413"/>
      <c r="K811" s="413"/>
    </row>
    <row r="812" spans="1:11">
      <c r="A812" s="413"/>
      <c r="B812" s="413"/>
      <c r="C812" s="413"/>
      <c r="D812" s="413"/>
      <c r="E812" s="413"/>
      <c r="F812" s="413"/>
      <c r="G812" s="413"/>
      <c r="H812" s="413"/>
      <c r="I812" s="413"/>
      <c r="J812" s="413"/>
      <c r="K812" s="413"/>
    </row>
    <row r="813" spans="1:11">
      <c r="A813" s="413"/>
      <c r="B813" s="413"/>
      <c r="C813" s="413"/>
      <c r="D813" s="413"/>
      <c r="E813" s="413"/>
      <c r="F813" s="413"/>
      <c r="G813" s="413"/>
      <c r="H813" s="413"/>
      <c r="I813" s="413"/>
      <c r="J813" s="413"/>
      <c r="K813" s="413"/>
    </row>
    <row r="814" spans="1:11">
      <c r="A814" s="413"/>
      <c r="B814" s="413"/>
      <c r="C814" s="413"/>
      <c r="D814" s="413"/>
      <c r="E814" s="413"/>
      <c r="F814" s="413"/>
      <c r="G814" s="413"/>
      <c r="H814" s="413"/>
      <c r="I814" s="413"/>
      <c r="J814" s="413"/>
      <c r="K814" s="413"/>
    </row>
    <row r="815" spans="1:11">
      <c r="A815" s="413"/>
      <c r="B815" s="413"/>
      <c r="C815" s="413"/>
      <c r="D815" s="413"/>
      <c r="E815" s="413"/>
      <c r="F815" s="413"/>
      <c r="G815" s="413"/>
      <c r="H815" s="413"/>
      <c r="I815" s="413"/>
      <c r="J815" s="413"/>
      <c r="K815" s="413"/>
    </row>
    <row r="816" spans="1:11">
      <c r="A816" s="413"/>
      <c r="B816" s="413"/>
      <c r="C816" s="413"/>
      <c r="D816" s="413"/>
      <c r="E816" s="413"/>
      <c r="F816" s="413"/>
      <c r="G816" s="413"/>
      <c r="H816" s="413"/>
      <c r="I816" s="413"/>
      <c r="J816" s="413"/>
      <c r="K816" s="413"/>
    </row>
    <row r="817" spans="1:11">
      <c r="A817" s="413"/>
      <c r="B817" s="413"/>
      <c r="C817" s="413"/>
      <c r="D817" s="413"/>
      <c r="E817" s="413"/>
      <c r="F817" s="413"/>
      <c r="G817" s="413"/>
      <c r="H817" s="413"/>
      <c r="I817" s="413"/>
      <c r="J817" s="413"/>
      <c r="K817" s="413"/>
    </row>
    <row r="818" spans="1:11">
      <c r="A818" s="413"/>
      <c r="B818" s="413"/>
      <c r="C818" s="413"/>
      <c r="D818" s="413"/>
      <c r="E818" s="413"/>
      <c r="F818" s="413"/>
      <c r="G818" s="413"/>
      <c r="H818" s="413"/>
      <c r="I818" s="413"/>
      <c r="J818" s="413"/>
      <c r="K818" s="413"/>
    </row>
    <row r="819" spans="1:11">
      <c r="A819" s="413"/>
      <c r="B819" s="413"/>
      <c r="C819" s="413"/>
      <c r="D819" s="413"/>
      <c r="E819" s="413"/>
      <c r="F819" s="413"/>
      <c r="G819" s="413"/>
      <c r="H819" s="413"/>
      <c r="I819" s="413"/>
      <c r="J819" s="413"/>
      <c r="K819" s="413"/>
    </row>
    <row r="820" spans="1:11">
      <c r="A820" s="413"/>
      <c r="B820" s="413"/>
      <c r="C820" s="413"/>
      <c r="D820" s="413"/>
      <c r="E820" s="413"/>
      <c r="F820" s="413"/>
      <c r="G820" s="413"/>
      <c r="H820" s="413"/>
      <c r="I820" s="413"/>
      <c r="J820" s="413"/>
      <c r="K820" s="413"/>
    </row>
    <row r="821" spans="1:11">
      <c r="A821" s="413"/>
      <c r="B821" s="413"/>
      <c r="C821" s="413"/>
      <c r="D821" s="413"/>
      <c r="E821" s="413"/>
      <c r="F821" s="413"/>
      <c r="G821" s="413"/>
      <c r="H821" s="413"/>
      <c r="I821" s="413"/>
      <c r="J821" s="413"/>
      <c r="K821" s="413"/>
    </row>
    <row r="822" spans="1:11">
      <c r="A822" s="413"/>
      <c r="B822" s="413"/>
      <c r="C822" s="413"/>
      <c r="D822" s="413"/>
      <c r="E822" s="413"/>
      <c r="F822" s="413"/>
      <c r="G822" s="413"/>
      <c r="H822" s="413"/>
      <c r="I822" s="413"/>
      <c r="J822" s="413"/>
      <c r="K822" s="413"/>
    </row>
    <row r="823" spans="1:11">
      <c r="A823" s="413"/>
      <c r="B823" s="413"/>
      <c r="C823" s="413"/>
      <c r="D823" s="413"/>
      <c r="E823" s="413"/>
      <c r="F823" s="413"/>
      <c r="G823" s="413"/>
      <c r="H823" s="413"/>
      <c r="I823" s="413"/>
      <c r="J823" s="413"/>
      <c r="K823" s="413"/>
    </row>
    <row r="824" spans="1:11">
      <c r="A824" s="413"/>
      <c r="B824" s="413"/>
      <c r="C824" s="413"/>
      <c r="D824" s="413"/>
      <c r="E824" s="413"/>
      <c r="F824" s="413"/>
      <c r="G824" s="413"/>
      <c r="H824" s="413"/>
      <c r="I824" s="413"/>
      <c r="J824" s="413"/>
      <c r="K824" s="413"/>
    </row>
    <row r="825" spans="1:11">
      <c r="A825" s="413"/>
      <c r="B825" s="413"/>
      <c r="C825" s="413"/>
      <c r="D825" s="413"/>
      <c r="E825" s="413"/>
      <c r="F825" s="413"/>
      <c r="G825" s="413"/>
      <c r="H825" s="413"/>
      <c r="I825" s="413"/>
      <c r="J825" s="413"/>
      <c r="K825" s="413"/>
    </row>
    <row r="826" spans="1:11">
      <c r="A826" s="413"/>
      <c r="B826" s="413"/>
      <c r="C826" s="413"/>
      <c r="D826" s="413"/>
      <c r="E826" s="413"/>
      <c r="F826" s="413"/>
      <c r="G826" s="413"/>
      <c r="H826" s="413"/>
      <c r="I826" s="413"/>
      <c r="J826" s="413"/>
      <c r="K826" s="413"/>
    </row>
    <row r="827" spans="1:11">
      <c r="A827" s="413"/>
      <c r="B827" s="413"/>
      <c r="C827" s="413"/>
      <c r="D827" s="413"/>
      <c r="E827" s="413"/>
      <c r="F827" s="413"/>
      <c r="G827" s="413"/>
      <c r="H827" s="413"/>
      <c r="I827" s="413"/>
      <c r="J827" s="413"/>
      <c r="K827" s="413"/>
    </row>
    <row r="828" spans="1:11">
      <c r="A828" s="413"/>
      <c r="B828" s="413"/>
      <c r="C828" s="413"/>
      <c r="D828" s="413"/>
      <c r="E828" s="413"/>
      <c r="F828" s="413"/>
      <c r="G828" s="413"/>
      <c r="H828" s="413"/>
      <c r="I828" s="413"/>
      <c r="J828" s="413"/>
      <c r="K828" s="413"/>
    </row>
    <row r="829" spans="1:11">
      <c r="A829" s="413"/>
      <c r="B829" s="413"/>
      <c r="C829" s="413"/>
      <c r="D829" s="413"/>
      <c r="E829" s="413"/>
      <c r="F829" s="413"/>
      <c r="G829" s="413"/>
      <c r="H829" s="413"/>
      <c r="I829" s="413"/>
      <c r="J829" s="413"/>
      <c r="K829" s="413"/>
    </row>
    <row r="830" spans="1:11">
      <c r="A830" s="413"/>
      <c r="B830" s="413"/>
      <c r="C830" s="413"/>
      <c r="D830" s="413"/>
      <c r="E830" s="413"/>
      <c r="F830" s="413"/>
      <c r="G830" s="413"/>
      <c r="H830" s="413"/>
      <c r="I830" s="413"/>
      <c r="J830" s="413"/>
      <c r="K830" s="413"/>
    </row>
    <row r="831" spans="1:11">
      <c r="A831" s="413"/>
      <c r="B831" s="413"/>
      <c r="C831" s="413"/>
      <c r="D831" s="413"/>
      <c r="E831" s="413"/>
      <c r="F831" s="413"/>
      <c r="G831" s="413"/>
      <c r="H831" s="413"/>
      <c r="I831" s="413"/>
      <c r="J831" s="413"/>
      <c r="K831" s="413"/>
    </row>
    <row r="832" spans="1:11">
      <c r="A832" s="413"/>
      <c r="B832" s="413"/>
      <c r="C832" s="413"/>
      <c r="D832" s="413"/>
      <c r="E832" s="413"/>
      <c r="F832" s="413"/>
      <c r="G832" s="413"/>
      <c r="H832" s="413"/>
      <c r="I832" s="413"/>
      <c r="J832" s="413"/>
      <c r="K832" s="413"/>
    </row>
    <row r="833" spans="1:11">
      <c r="A833" s="413"/>
      <c r="B833" s="413"/>
      <c r="C833" s="413"/>
      <c r="D833" s="413"/>
      <c r="E833" s="413"/>
      <c r="F833" s="413"/>
      <c r="G833" s="413"/>
      <c r="H833" s="413"/>
      <c r="I833" s="413"/>
      <c r="J833" s="413"/>
      <c r="K833" s="413"/>
    </row>
    <row r="834" spans="1:11">
      <c r="A834" s="413"/>
      <c r="B834" s="413"/>
      <c r="C834" s="413"/>
      <c r="D834" s="413"/>
      <c r="E834" s="413"/>
      <c r="F834" s="413"/>
      <c r="G834" s="413"/>
      <c r="H834" s="413"/>
      <c r="I834" s="413"/>
      <c r="J834" s="413"/>
      <c r="K834" s="413"/>
    </row>
    <row r="835" spans="1:11">
      <c r="A835" s="413"/>
      <c r="B835" s="413"/>
      <c r="C835" s="413"/>
      <c r="D835" s="413"/>
      <c r="E835" s="413"/>
      <c r="F835" s="413"/>
      <c r="G835" s="413"/>
      <c r="H835" s="413"/>
      <c r="I835" s="413"/>
      <c r="J835" s="413"/>
      <c r="K835" s="413"/>
    </row>
    <row r="836" spans="1:11">
      <c r="A836" s="413"/>
      <c r="B836" s="413"/>
      <c r="C836" s="413"/>
      <c r="D836" s="413"/>
      <c r="E836" s="413"/>
      <c r="F836" s="413"/>
      <c r="G836" s="413"/>
      <c r="H836" s="413"/>
      <c r="I836" s="413"/>
      <c r="J836" s="413"/>
      <c r="K836" s="413"/>
    </row>
    <row r="837" spans="1:11">
      <c r="A837" s="413"/>
      <c r="B837" s="413"/>
      <c r="C837" s="413"/>
      <c r="D837" s="413"/>
      <c r="E837" s="413"/>
      <c r="F837" s="413"/>
      <c r="G837" s="413"/>
      <c r="H837" s="413"/>
      <c r="I837" s="413"/>
      <c r="J837" s="413"/>
      <c r="K837" s="413"/>
    </row>
    <row r="838" spans="1:11">
      <c r="A838" s="413"/>
      <c r="B838" s="413"/>
      <c r="C838" s="413"/>
      <c r="D838" s="413"/>
      <c r="E838" s="413"/>
      <c r="F838" s="413"/>
      <c r="G838" s="413"/>
      <c r="H838" s="413"/>
      <c r="I838" s="413"/>
      <c r="J838" s="413"/>
      <c r="K838" s="413"/>
    </row>
    <row r="839" spans="1:11">
      <c r="A839" s="413"/>
      <c r="B839" s="413"/>
      <c r="C839" s="413"/>
      <c r="D839" s="413"/>
      <c r="E839" s="413"/>
      <c r="F839" s="413"/>
      <c r="G839" s="413"/>
      <c r="H839" s="413"/>
      <c r="I839" s="413"/>
      <c r="J839" s="413"/>
      <c r="K839" s="413"/>
    </row>
    <row r="840" spans="1:11">
      <c r="A840" s="413"/>
      <c r="B840" s="413"/>
      <c r="C840" s="413"/>
      <c r="D840" s="413"/>
      <c r="E840" s="413"/>
      <c r="F840" s="413"/>
      <c r="G840" s="413"/>
      <c r="H840" s="413"/>
      <c r="I840" s="413"/>
      <c r="J840" s="413"/>
      <c r="K840" s="413"/>
    </row>
    <row r="841" spans="1:11">
      <c r="A841" s="413"/>
      <c r="B841" s="413"/>
      <c r="C841" s="413"/>
      <c r="D841" s="413"/>
      <c r="E841" s="413"/>
      <c r="F841" s="413"/>
      <c r="G841" s="413"/>
      <c r="H841" s="413"/>
      <c r="I841" s="413"/>
      <c r="J841" s="413"/>
      <c r="K841" s="413"/>
    </row>
    <row r="842" spans="1:11">
      <c r="A842" s="413"/>
      <c r="B842" s="413"/>
      <c r="C842" s="413"/>
      <c r="D842" s="413"/>
      <c r="E842" s="413"/>
      <c r="F842" s="413"/>
      <c r="G842" s="413"/>
      <c r="H842" s="413"/>
      <c r="I842" s="413"/>
      <c r="J842" s="413"/>
      <c r="K842" s="413"/>
    </row>
    <row r="843" spans="1:11">
      <c r="A843" s="413"/>
      <c r="B843" s="413"/>
      <c r="C843" s="413"/>
      <c r="D843" s="413"/>
      <c r="E843" s="413"/>
      <c r="F843" s="413"/>
      <c r="G843" s="413"/>
      <c r="H843" s="413"/>
      <c r="I843" s="413"/>
      <c r="J843" s="413"/>
      <c r="K843" s="413"/>
    </row>
    <row r="844" spans="1:11">
      <c r="A844" s="413"/>
      <c r="B844" s="413"/>
      <c r="C844" s="413"/>
      <c r="D844" s="413"/>
      <c r="E844" s="413"/>
      <c r="F844" s="413"/>
      <c r="G844" s="413"/>
      <c r="H844" s="413"/>
      <c r="I844" s="413"/>
      <c r="J844" s="413"/>
      <c r="K844" s="413"/>
    </row>
    <row r="845" spans="1:11">
      <c r="A845" s="413"/>
      <c r="B845" s="413"/>
      <c r="C845" s="413"/>
      <c r="D845" s="413"/>
      <c r="E845" s="413"/>
      <c r="F845" s="413"/>
      <c r="G845" s="413"/>
      <c r="H845" s="413"/>
      <c r="I845" s="413"/>
      <c r="J845" s="413"/>
      <c r="K845" s="413"/>
    </row>
    <row r="846" spans="1:11">
      <c r="A846" s="413"/>
      <c r="B846" s="413"/>
      <c r="C846" s="413"/>
      <c r="D846" s="413"/>
      <c r="E846" s="413"/>
      <c r="F846" s="413"/>
      <c r="G846" s="413"/>
      <c r="H846" s="413"/>
      <c r="I846" s="413"/>
      <c r="J846" s="413"/>
      <c r="K846" s="413"/>
    </row>
    <row r="847" spans="1:11">
      <c r="A847" s="413"/>
      <c r="B847" s="413"/>
      <c r="C847" s="413"/>
      <c r="D847" s="413"/>
      <c r="E847" s="413"/>
      <c r="F847" s="413"/>
      <c r="G847" s="413"/>
      <c r="H847" s="413"/>
      <c r="I847" s="413"/>
      <c r="J847" s="413"/>
      <c r="K847" s="413"/>
    </row>
    <row r="848" spans="1:11">
      <c r="A848" s="413"/>
      <c r="B848" s="413"/>
      <c r="C848" s="413"/>
      <c r="D848" s="413"/>
      <c r="E848" s="413"/>
      <c r="F848" s="413"/>
      <c r="G848" s="413"/>
      <c r="H848" s="413"/>
      <c r="I848" s="413"/>
      <c r="J848" s="413"/>
      <c r="K848" s="413"/>
    </row>
    <row r="849" spans="1:11">
      <c r="A849" s="413"/>
      <c r="B849" s="413"/>
      <c r="C849" s="413"/>
      <c r="D849" s="413"/>
      <c r="E849" s="413"/>
      <c r="F849" s="413"/>
      <c r="G849" s="413"/>
      <c r="H849" s="413"/>
      <c r="I849" s="413"/>
      <c r="J849" s="413"/>
      <c r="K849" s="413"/>
    </row>
    <row r="850" spans="1:11">
      <c r="A850" s="413"/>
      <c r="B850" s="413"/>
      <c r="C850" s="413"/>
      <c r="D850" s="413"/>
      <c r="E850" s="413"/>
      <c r="F850" s="413"/>
      <c r="G850" s="413"/>
      <c r="H850" s="413"/>
      <c r="I850" s="413"/>
      <c r="J850" s="413"/>
      <c r="K850" s="413"/>
    </row>
    <row r="851" spans="1:11">
      <c r="A851" s="413"/>
      <c r="B851" s="413"/>
      <c r="C851" s="413"/>
      <c r="D851" s="413"/>
      <c r="E851" s="413"/>
      <c r="F851" s="413"/>
      <c r="G851" s="413"/>
      <c r="H851" s="413"/>
      <c r="I851" s="413"/>
      <c r="J851" s="413"/>
      <c r="K851" s="413"/>
    </row>
    <row r="852" spans="1:11">
      <c r="A852" s="413"/>
      <c r="B852" s="413"/>
      <c r="C852" s="413"/>
      <c r="D852" s="413"/>
      <c r="E852" s="413"/>
      <c r="F852" s="413"/>
      <c r="G852" s="413"/>
      <c r="H852" s="413"/>
      <c r="I852" s="413"/>
      <c r="J852" s="413"/>
      <c r="K852" s="413"/>
    </row>
    <row r="853" spans="1:11">
      <c r="A853" s="413"/>
      <c r="B853" s="413"/>
      <c r="C853" s="413"/>
      <c r="D853" s="413"/>
      <c r="E853" s="413"/>
      <c r="F853" s="413"/>
      <c r="G853" s="413"/>
      <c r="H853" s="413"/>
      <c r="I853" s="413"/>
      <c r="J853" s="413"/>
      <c r="K853" s="413"/>
    </row>
    <row r="854" spans="1:11">
      <c r="A854" s="413"/>
      <c r="B854" s="413"/>
      <c r="C854" s="413"/>
      <c r="D854" s="413"/>
      <c r="E854" s="413"/>
      <c r="F854" s="413"/>
      <c r="G854" s="413"/>
      <c r="H854" s="413"/>
      <c r="I854" s="413"/>
      <c r="J854" s="413"/>
      <c r="K854" s="413"/>
    </row>
    <row r="855" spans="1:11">
      <c r="A855" s="413"/>
      <c r="B855" s="413"/>
      <c r="C855" s="413"/>
      <c r="D855" s="413"/>
      <c r="E855" s="413"/>
      <c r="F855" s="413"/>
      <c r="G855" s="413"/>
      <c r="H855" s="413"/>
      <c r="I855" s="413"/>
      <c r="J855" s="413"/>
      <c r="K855" s="413"/>
    </row>
    <row r="856" spans="1:11">
      <c r="A856" s="413"/>
      <c r="B856" s="413"/>
      <c r="C856" s="413"/>
      <c r="D856" s="413"/>
      <c r="E856" s="413"/>
      <c r="F856" s="413"/>
      <c r="G856" s="413"/>
      <c r="H856" s="413"/>
      <c r="I856" s="413"/>
      <c r="J856" s="413"/>
      <c r="K856" s="413"/>
    </row>
    <row r="857" spans="1:11">
      <c r="A857" s="413"/>
      <c r="B857" s="413"/>
      <c r="C857" s="413"/>
      <c r="D857" s="413"/>
      <c r="E857" s="413"/>
      <c r="F857" s="413"/>
      <c r="G857" s="413"/>
      <c r="H857" s="413"/>
      <c r="I857" s="413"/>
      <c r="J857" s="413"/>
      <c r="K857" s="413"/>
    </row>
    <row r="858" spans="1:11">
      <c r="A858" s="413"/>
      <c r="B858" s="413"/>
      <c r="C858" s="413"/>
      <c r="D858" s="413"/>
      <c r="E858" s="413"/>
      <c r="F858" s="413"/>
      <c r="G858" s="413"/>
      <c r="H858" s="413"/>
      <c r="I858" s="413"/>
      <c r="J858" s="413"/>
      <c r="K858" s="413"/>
    </row>
    <row r="859" spans="1:11">
      <c r="A859" s="413"/>
      <c r="B859" s="413"/>
      <c r="C859" s="413"/>
      <c r="D859" s="413"/>
      <c r="E859" s="413"/>
      <c r="F859" s="413"/>
      <c r="G859" s="413"/>
      <c r="H859" s="413"/>
      <c r="I859" s="413"/>
      <c r="J859" s="413"/>
      <c r="K859" s="413"/>
    </row>
    <row r="860" spans="1:11">
      <c r="A860" s="413"/>
      <c r="B860" s="413"/>
      <c r="C860" s="413"/>
      <c r="D860" s="413"/>
      <c r="E860" s="413"/>
      <c r="F860" s="413"/>
      <c r="G860" s="413"/>
      <c r="H860" s="413"/>
      <c r="I860" s="413"/>
      <c r="J860" s="413"/>
      <c r="K860" s="413"/>
    </row>
    <row r="861" spans="1:11">
      <c r="A861" s="413"/>
      <c r="B861" s="413"/>
      <c r="C861" s="413"/>
      <c r="D861" s="413"/>
      <c r="E861" s="413"/>
      <c r="F861" s="413"/>
      <c r="G861" s="413"/>
      <c r="H861" s="413"/>
      <c r="I861" s="413"/>
      <c r="J861" s="413"/>
      <c r="K861" s="413"/>
    </row>
    <row r="862" spans="1:11">
      <c r="A862" s="413"/>
      <c r="B862" s="413"/>
      <c r="C862" s="413"/>
      <c r="D862" s="413"/>
      <c r="E862" s="413"/>
      <c r="F862" s="413"/>
      <c r="G862" s="413"/>
      <c r="H862" s="413"/>
      <c r="I862" s="413"/>
      <c r="J862" s="413"/>
      <c r="K862" s="413"/>
    </row>
    <row r="863" spans="1:11">
      <c r="A863" s="413"/>
      <c r="B863" s="413"/>
      <c r="C863" s="413"/>
      <c r="D863" s="413"/>
      <c r="E863" s="413"/>
      <c r="F863" s="413"/>
      <c r="G863" s="413"/>
      <c r="H863" s="413"/>
      <c r="I863" s="413"/>
      <c r="J863" s="413"/>
      <c r="K863" s="413"/>
    </row>
    <row r="864" spans="1:11">
      <c r="A864" s="413"/>
      <c r="B864" s="413"/>
      <c r="C864" s="413"/>
      <c r="D864" s="413"/>
      <c r="E864" s="413"/>
      <c r="F864" s="413"/>
      <c r="G864" s="413"/>
      <c r="H864" s="413"/>
      <c r="I864" s="413"/>
      <c r="J864" s="413"/>
      <c r="K864" s="413"/>
    </row>
    <row r="865" spans="1:11">
      <c r="A865" s="413"/>
      <c r="B865" s="413"/>
      <c r="C865" s="413"/>
      <c r="D865" s="413"/>
      <c r="E865" s="413"/>
      <c r="F865" s="413"/>
      <c r="G865" s="413"/>
      <c r="H865" s="413"/>
      <c r="I865" s="413"/>
      <c r="J865" s="413"/>
      <c r="K865" s="413"/>
    </row>
    <row r="866" spans="1:11">
      <c r="A866" s="413"/>
      <c r="B866" s="413"/>
      <c r="C866" s="413"/>
      <c r="D866" s="413"/>
      <c r="E866" s="413"/>
      <c r="F866" s="413"/>
      <c r="G866" s="413"/>
      <c r="H866" s="413"/>
      <c r="I866" s="413"/>
      <c r="J866" s="413"/>
      <c r="K866" s="413"/>
    </row>
    <row r="867" spans="1:11">
      <c r="A867" s="413"/>
      <c r="B867" s="413"/>
      <c r="C867" s="413"/>
      <c r="D867" s="413"/>
      <c r="E867" s="413"/>
      <c r="F867" s="413"/>
      <c r="G867" s="413"/>
      <c r="H867" s="413"/>
      <c r="I867" s="413"/>
      <c r="J867" s="413"/>
      <c r="K867" s="413"/>
    </row>
    <row r="868" spans="1:11">
      <c r="A868" s="413"/>
      <c r="B868" s="413"/>
      <c r="C868" s="413"/>
      <c r="D868" s="413"/>
      <c r="E868" s="413"/>
      <c r="F868" s="413"/>
      <c r="G868" s="413"/>
      <c r="H868" s="413"/>
      <c r="I868" s="413"/>
      <c r="J868" s="413"/>
      <c r="K868" s="413"/>
    </row>
    <row r="869" spans="1:11">
      <c r="A869" s="413"/>
      <c r="B869" s="413"/>
      <c r="C869" s="413"/>
      <c r="D869" s="413"/>
      <c r="E869" s="413"/>
      <c r="F869" s="413"/>
      <c r="G869" s="413"/>
      <c r="H869" s="413"/>
      <c r="I869" s="413"/>
      <c r="J869" s="413"/>
      <c r="K869" s="413"/>
    </row>
    <row r="870" spans="1:11">
      <c r="A870" s="413"/>
      <c r="B870" s="413"/>
      <c r="C870" s="413"/>
      <c r="D870" s="413"/>
      <c r="E870" s="413"/>
      <c r="F870" s="413"/>
      <c r="G870" s="413"/>
      <c r="H870" s="413"/>
      <c r="I870" s="413"/>
      <c r="J870" s="413"/>
      <c r="K870" s="413"/>
    </row>
    <row r="871" spans="1:11">
      <c r="A871" s="413"/>
      <c r="B871" s="413"/>
      <c r="C871" s="413"/>
      <c r="D871" s="413"/>
      <c r="E871" s="413"/>
      <c r="F871" s="413"/>
      <c r="G871" s="413"/>
      <c r="H871" s="413"/>
      <c r="I871" s="413"/>
      <c r="J871" s="413"/>
      <c r="K871" s="413"/>
    </row>
    <row r="872" spans="1:11">
      <c r="A872" s="413"/>
      <c r="B872" s="413"/>
      <c r="C872" s="413"/>
      <c r="D872" s="413"/>
      <c r="E872" s="413"/>
      <c r="F872" s="413"/>
      <c r="G872" s="413"/>
      <c r="H872" s="413"/>
      <c r="I872" s="413"/>
      <c r="J872" s="413"/>
      <c r="K872" s="413"/>
    </row>
    <row r="873" spans="1:11">
      <c r="A873" s="413"/>
      <c r="B873" s="413"/>
      <c r="C873" s="413"/>
      <c r="D873" s="413"/>
      <c r="E873" s="413"/>
      <c r="F873" s="413"/>
      <c r="G873" s="413"/>
      <c r="H873" s="413"/>
      <c r="I873" s="413"/>
      <c r="J873" s="413"/>
      <c r="K873" s="413"/>
    </row>
    <row r="874" spans="1:11">
      <c r="A874" s="413"/>
      <c r="B874" s="413"/>
      <c r="C874" s="413"/>
      <c r="D874" s="413"/>
      <c r="E874" s="413"/>
      <c r="F874" s="413"/>
      <c r="G874" s="413"/>
      <c r="H874" s="413"/>
      <c r="I874" s="413"/>
      <c r="J874" s="413"/>
      <c r="K874" s="413"/>
    </row>
    <row r="875" spans="1:11">
      <c r="A875" s="413"/>
      <c r="B875" s="413"/>
      <c r="C875" s="413"/>
      <c r="D875" s="413"/>
      <c r="E875" s="413"/>
      <c r="F875" s="413"/>
      <c r="G875" s="413"/>
      <c r="H875" s="413"/>
      <c r="I875" s="413"/>
      <c r="J875" s="413"/>
      <c r="K875" s="413"/>
    </row>
    <row r="876" spans="1:11">
      <c r="A876" s="413"/>
      <c r="B876" s="413"/>
      <c r="C876" s="413"/>
      <c r="D876" s="413"/>
      <c r="E876" s="413"/>
      <c r="F876" s="413"/>
      <c r="G876" s="413"/>
      <c r="H876" s="413"/>
      <c r="I876" s="413"/>
      <c r="J876" s="413"/>
      <c r="K876" s="413"/>
    </row>
    <row r="877" spans="1:11">
      <c r="A877" s="413"/>
      <c r="B877" s="413"/>
      <c r="C877" s="413"/>
      <c r="D877" s="413"/>
      <c r="E877" s="413"/>
      <c r="F877" s="413"/>
      <c r="G877" s="413"/>
      <c r="H877" s="413"/>
      <c r="I877" s="413"/>
      <c r="J877" s="413"/>
      <c r="K877" s="413"/>
    </row>
    <row r="878" spans="1:11">
      <c r="A878" s="413"/>
      <c r="B878" s="413"/>
      <c r="C878" s="413"/>
      <c r="D878" s="413"/>
      <c r="E878" s="413"/>
      <c r="F878" s="413"/>
      <c r="G878" s="413"/>
      <c r="H878" s="413"/>
      <c r="I878" s="413"/>
      <c r="J878" s="413"/>
      <c r="K878" s="413"/>
    </row>
    <row r="879" spans="1:11">
      <c r="A879" s="413"/>
      <c r="B879" s="413"/>
      <c r="C879" s="413"/>
      <c r="D879" s="413"/>
      <c r="E879" s="413"/>
      <c r="F879" s="413"/>
      <c r="G879" s="413"/>
      <c r="H879" s="413"/>
      <c r="I879" s="413"/>
      <c r="J879" s="413"/>
      <c r="K879" s="413"/>
    </row>
    <row r="880" spans="1:11">
      <c r="A880" s="413"/>
      <c r="B880" s="413"/>
      <c r="C880" s="413"/>
      <c r="D880" s="413"/>
      <c r="E880" s="413"/>
      <c r="F880" s="413"/>
      <c r="G880" s="413"/>
      <c r="H880" s="413"/>
      <c r="I880" s="413"/>
      <c r="J880" s="413"/>
      <c r="K880" s="413"/>
    </row>
    <row r="881" spans="1:11">
      <c r="A881" s="413"/>
      <c r="B881" s="413"/>
      <c r="C881" s="413"/>
      <c r="D881" s="413"/>
      <c r="E881" s="413"/>
      <c r="F881" s="413"/>
      <c r="G881" s="413"/>
      <c r="H881" s="413"/>
      <c r="I881" s="413"/>
      <c r="J881" s="413"/>
      <c r="K881" s="413"/>
    </row>
    <row r="882" spans="1:11">
      <c r="A882" s="413"/>
      <c r="B882" s="413"/>
      <c r="C882" s="413"/>
      <c r="D882" s="413"/>
      <c r="E882" s="413"/>
      <c r="F882" s="413"/>
      <c r="G882" s="413"/>
      <c r="H882" s="413"/>
      <c r="I882" s="413"/>
      <c r="J882" s="413"/>
      <c r="K882" s="413"/>
    </row>
    <row r="883" spans="1:11">
      <c r="A883" s="413"/>
      <c r="B883" s="413"/>
      <c r="C883" s="413"/>
      <c r="D883" s="413"/>
      <c r="E883" s="413"/>
      <c r="F883" s="413"/>
      <c r="G883" s="413"/>
      <c r="H883" s="413"/>
      <c r="I883" s="413"/>
      <c r="J883" s="413"/>
      <c r="K883" s="413"/>
    </row>
    <row r="884" spans="1:11">
      <c r="A884" s="413"/>
      <c r="B884" s="413"/>
      <c r="C884" s="413"/>
      <c r="D884" s="413"/>
      <c r="E884" s="413"/>
      <c r="F884" s="413"/>
      <c r="G884" s="413"/>
      <c r="H884" s="413"/>
      <c r="I884" s="413"/>
      <c r="J884" s="413"/>
      <c r="K884" s="413"/>
    </row>
    <row r="885" spans="1:11">
      <c r="A885" s="413"/>
      <c r="B885" s="413"/>
      <c r="C885" s="413"/>
      <c r="D885" s="413"/>
      <c r="E885" s="413"/>
      <c r="F885" s="413"/>
      <c r="G885" s="413"/>
      <c r="H885" s="413"/>
      <c r="I885" s="413"/>
      <c r="J885" s="413"/>
      <c r="K885" s="413"/>
    </row>
    <row r="886" spans="1:11">
      <c r="A886" s="413"/>
      <c r="B886" s="413"/>
      <c r="C886" s="413"/>
      <c r="D886" s="413"/>
      <c r="E886" s="413"/>
      <c r="F886" s="413"/>
      <c r="G886" s="413"/>
      <c r="H886" s="413"/>
      <c r="I886" s="413"/>
      <c r="J886" s="413"/>
      <c r="K886" s="413"/>
    </row>
    <row r="887" spans="1:11">
      <c r="A887" s="413"/>
      <c r="B887" s="413"/>
      <c r="C887" s="413"/>
      <c r="D887" s="413"/>
      <c r="E887" s="413"/>
      <c r="F887" s="413"/>
      <c r="G887" s="413"/>
      <c r="H887" s="413"/>
      <c r="I887" s="413"/>
      <c r="J887" s="413"/>
      <c r="K887" s="413"/>
    </row>
    <row r="888" spans="1:11">
      <c r="A888" s="413"/>
      <c r="B888" s="413"/>
      <c r="C888" s="413"/>
      <c r="D888" s="413"/>
      <c r="E888" s="413"/>
      <c r="F888" s="413"/>
      <c r="G888" s="413"/>
      <c r="H888" s="413"/>
      <c r="I888" s="413"/>
      <c r="J888" s="413"/>
      <c r="K888" s="413"/>
    </row>
    <row r="889" spans="1:11">
      <c r="A889" s="413"/>
      <c r="B889" s="413"/>
      <c r="C889" s="413"/>
      <c r="D889" s="413"/>
      <c r="E889" s="413"/>
      <c r="F889" s="413"/>
      <c r="G889" s="413"/>
      <c r="H889" s="413"/>
      <c r="I889" s="413"/>
      <c r="J889" s="413"/>
      <c r="K889" s="413"/>
    </row>
    <row r="890" spans="1:11">
      <c r="A890" s="413"/>
      <c r="B890" s="413"/>
      <c r="C890" s="413"/>
      <c r="D890" s="413"/>
      <c r="E890" s="413"/>
      <c r="F890" s="413"/>
      <c r="G890" s="413"/>
      <c r="H890" s="413"/>
      <c r="I890" s="413"/>
      <c r="J890" s="413"/>
      <c r="K890" s="413"/>
    </row>
    <row r="891" spans="1:11">
      <c r="A891" s="413"/>
      <c r="B891" s="413"/>
      <c r="C891" s="413"/>
      <c r="D891" s="413"/>
      <c r="E891" s="413"/>
      <c r="F891" s="413"/>
      <c r="G891" s="413"/>
      <c r="H891" s="413"/>
      <c r="I891" s="413"/>
      <c r="J891" s="413"/>
      <c r="K891" s="413"/>
    </row>
    <row r="892" spans="1:11">
      <c r="A892" s="413"/>
      <c r="B892" s="413"/>
      <c r="C892" s="413"/>
      <c r="D892" s="413"/>
      <c r="E892" s="413"/>
      <c r="F892" s="413"/>
      <c r="G892" s="413"/>
      <c r="H892" s="413"/>
      <c r="I892" s="413"/>
      <c r="J892" s="413"/>
      <c r="K892" s="413"/>
    </row>
    <row r="893" spans="1:11">
      <c r="A893" s="413"/>
      <c r="B893" s="413"/>
      <c r="C893" s="413"/>
      <c r="D893" s="413"/>
      <c r="E893" s="413"/>
      <c r="F893" s="413"/>
      <c r="G893" s="413"/>
      <c r="H893" s="413"/>
      <c r="I893" s="413"/>
      <c r="J893" s="413"/>
      <c r="K893" s="413"/>
    </row>
    <row r="894" spans="1:11">
      <c r="A894" s="413"/>
      <c r="B894" s="413"/>
      <c r="C894" s="413"/>
      <c r="D894" s="413"/>
      <c r="E894" s="413"/>
      <c r="F894" s="413"/>
      <c r="G894" s="413"/>
      <c r="H894" s="413"/>
      <c r="I894" s="413"/>
      <c r="J894" s="413"/>
      <c r="K894" s="413"/>
    </row>
    <row r="895" spans="1:11">
      <c r="A895" s="413"/>
      <c r="B895" s="413"/>
      <c r="C895" s="413"/>
      <c r="D895" s="413"/>
      <c r="E895" s="413"/>
      <c r="F895" s="413"/>
      <c r="G895" s="413"/>
      <c r="H895" s="413"/>
      <c r="I895" s="413"/>
      <c r="J895" s="413"/>
      <c r="K895" s="413"/>
    </row>
    <row r="896" spans="1:11">
      <c r="A896" s="413"/>
      <c r="B896" s="413"/>
      <c r="C896" s="413"/>
      <c r="D896" s="413"/>
      <c r="E896" s="413"/>
      <c r="F896" s="413"/>
      <c r="G896" s="413"/>
      <c r="H896" s="413"/>
      <c r="I896" s="413"/>
      <c r="J896" s="413"/>
      <c r="K896" s="413"/>
    </row>
    <row r="897" spans="1:11">
      <c r="A897" s="413"/>
      <c r="B897" s="413"/>
      <c r="C897" s="413"/>
      <c r="D897" s="413"/>
      <c r="E897" s="413"/>
      <c r="F897" s="413"/>
      <c r="G897" s="413"/>
      <c r="H897" s="413"/>
      <c r="I897" s="413"/>
      <c r="J897" s="413"/>
      <c r="K897" s="413"/>
    </row>
    <row r="898" spans="1:11">
      <c r="A898" s="413"/>
      <c r="B898" s="413"/>
      <c r="C898" s="413"/>
      <c r="D898" s="413"/>
      <c r="E898" s="413"/>
      <c r="F898" s="413"/>
      <c r="G898" s="413"/>
      <c r="H898" s="413"/>
      <c r="I898" s="413"/>
      <c r="J898" s="413"/>
      <c r="K898" s="413"/>
    </row>
    <row r="899" spans="1:11">
      <c r="A899" s="413"/>
      <c r="B899" s="413"/>
      <c r="C899" s="413"/>
      <c r="D899" s="413"/>
      <c r="E899" s="413"/>
      <c r="F899" s="413"/>
      <c r="G899" s="413"/>
      <c r="H899" s="413"/>
      <c r="I899" s="413"/>
      <c r="J899" s="413"/>
      <c r="K899" s="413"/>
    </row>
    <row r="900" spans="1:11">
      <c r="A900" s="413"/>
      <c r="B900" s="413"/>
      <c r="C900" s="413"/>
      <c r="D900" s="413"/>
      <c r="E900" s="413"/>
      <c r="F900" s="413"/>
      <c r="G900" s="413"/>
      <c r="H900" s="413"/>
      <c r="I900" s="413"/>
      <c r="J900" s="413"/>
      <c r="K900" s="413"/>
    </row>
    <row r="901" spans="1:11">
      <c r="A901" s="413"/>
      <c r="B901" s="413"/>
      <c r="C901" s="413"/>
      <c r="D901" s="413"/>
      <c r="E901" s="413"/>
      <c r="F901" s="413"/>
      <c r="G901" s="413"/>
      <c r="H901" s="413"/>
      <c r="I901" s="413"/>
      <c r="J901" s="413"/>
      <c r="K901" s="413"/>
    </row>
    <row r="902" spans="1:11">
      <c r="A902" s="413"/>
      <c r="B902" s="413"/>
      <c r="C902" s="413"/>
      <c r="D902" s="413"/>
      <c r="E902" s="413"/>
      <c r="F902" s="413"/>
      <c r="G902" s="413"/>
      <c r="H902" s="413"/>
      <c r="I902" s="413"/>
      <c r="J902" s="413"/>
      <c r="K902" s="413"/>
    </row>
    <row r="903" spans="1:11">
      <c r="A903" s="413"/>
      <c r="B903" s="413"/>
      <c r="C903" s="413"/>
      <c r="D903" s="413"/>
      <c r="E903" s="413"/>
      <c r="F903" s="413"/>
      <c r="G903" s="413"/>
      <c r="H903" s="413"/>
      <c r="I903" s="413"/>
      <c r="J903" s="413"/>
      <c r="K903" s="413"/>
    </row>
    <row r="904" spans="1:11">
      <c r="A904" s="413"/>
      <c r="B904" s="413"/>
      <c r="C904" s="413"/>
      <c r="D904" s="413"/>
      <c r="E904" s="413"/>
      <c r="F904" s="413"/>
      <c r="G904" s="413"/>
      <c r="H904" s="413"/>
      <c r="I904" s="413"/>
      <c r="J904" s="413"/>
      <c r="K904" s="413"/>
    </row>
    <row r="905" spans="1:11">
      <c r="A905" s="413"/>
      <c r="B905" s="413"/>
      <c r="C905" s="413"/>
      <c r="D905" s="413"/>
      <c r="E905" s="413"/>
      <c r="F905" s="413"/>
      <c r="G905" s="413"/>
      <c r="H905" s="413"/>
      <c r="I905" s="413"/>
      <c r="J905" s="413"/>
      <c r="K905" s="413"/>
    </row>
    <row r="906" spans="1:11">
      <c r="A906" s="413"/>
      <c r="B906" s="413"/>
      <c r="C906" s="413"/>
      <c r="D906" s="413"/>
      <c r="E906" s="413"/>
      <c r="F906" s="413"/>
      <c r="G906" s="413"/>
      <c r="H906" s="413"/>
      <c r="I906" s="413"/>
      <c r="J906" s="413"/>
      <c r="K906" s="413"/>
    </row>
    <row r="907" spans="1:11">
      <c r="A907" s="413"/>
      <c r="B907" s="413"/>
      <c r="C907" s="413"/>
      <c r="D907" s="413"/>
      <c r="E907" s="413"/>
      <c r="F907" s="413"/>
      <c r="G907" s="413"/>
      <c r="H907" s="413"/>
      <c r="I907" s="413"/>
      <c r="J907" s="413"/>
      <c r="K907" s="413"/>
    </row>
    <row r="908" spans="1:11">
      <c r="A908" s="413"/>
      <c r="B908" s="413"/>
      <c r="C908" s="413"/>
      <c r="D908" s="413"/>
      <c r="E908" s="413"/>
      <c r="F908" s="413"/>
      <c r="G908" s="413"/>
      <c r="H908" s="413"/>
      <c r="I908" s="413"/>
      <c r="J908" s="413"/>
      <c r="K908" s="413"/>
    </row>
    <row r="909" spans="1:11">
      <c r="A909" s="413"/>
      <c r="B909" s="413"/>
      <c r="C909" s="413"/>
      <c r="D909" s="413"/>
      <c r="E909" s="413"/>
      <c r="F909" s="413"/>
      <c r="G909" s="413"/>
      <c r="H909" s="413"/>
      <c r="I909" s="413"/>
      <c r="J909" s="413"/>
      <c r="K909" s="413"/>
    </row>
    <row r="910" spans="1:11">
      <c r="A910" s="413"/>
      <c r="B910" s="413"/>
      <c r="C910" s="413"/>
      <c r="D910" s="413"/>
      <c r="E910" s="413"/>
      <c r="F910" s="413"/>
      <c r="G910" s="413"/>
      <c r="H910" s="413"/>
      <c r="I910" s="413"/>
      <c r="J910" s="413"/>
      <c r="K910" s="413"/>
    </row>
    <row r="911" spans="1:11">
      <c r="A911" s="413"/>
      <c r="B911" s="413"/>
      <c r="C911" s="413"/>
      <c r="D911" s="413"/>
      <c r="E911" s="413"/>
      <c r="F911" s="413"/>
      <c r="G911" s="413"/>
      <c r="H911" s="413"/>
      <c r="I911" s="413"/>
      <c r="J911" s="413"/>
      <c r="K911" s="413"/>
    </row>
    <row r="912" spans="1:11">
      <c r="A912" s="413"/>
      <c r="B912" s="413"/>
      <c r="C912" s="413"/>
      <c r="D912" s="413"/>
      <c r="E912" s="413"/>
      <c r="F912" s="413"/>
      <c r="G912" s="413"/>
      <c r="H912" s="413"/>
      <c r="I912" s="413"/>
      <c r="J912" s="413"/>
      <c r="K912" s="413"/>
    </row>
    <row r="913" spans="1:11">
      <c r="A913" s="413"/>
      <c r="B913" s="413"/>
      <c r="C913" s="413"/>
      <c r="D913" s="413"/>
      <c r="E913" s="413"/>
      <c r="F913" s="413"/>
      <c r="G913" s="413"/>
      <c r="H913" s="413"/>
      <c r="I913" s="413"/>
      <c r="J913" s="413"/>
      <c r="K913" s="413"/>
    </row>
    <row r="914" spans="1:11">
      <c r="A914" s="413"/>
      <c r="B914" s="413"/>
      <c r="C914" s="413"/>
      <c r="D914" s="413"/>
      <c r="E914" s="413"/>
      <c r="F914" s="413"/>
      <c r="G914" s="413"/>
      <c r="H914" s="413"/>
      <c r="I914" s="413"/>
      <c r="J914" s="413"/>
      <c r="K914" s="413"/>
    </row>
    <row r="915" spans="1:11">
      <c r="A915" s="413"/>
      <c r="B915" s="413"/>
      <c r="C915" s="413"/>
      <c r="D915" s="413"/>
      <c r="E915" s="413"/>
      <c r="F915" s="413"/>
      <c r="G915" s="413"/>
      <c r="H915" s="413"/>
      <c r="I915" s="413"/>
      <c r="J915" s="413"/>
      <c r="K915" s="413"/>
    </row>
    <row r="916" spans="1:11">
      <c r="A916" s="413"/>
      <c r="B916" s="413"/>
      <c r="C916" s="413"/>
      <c r="D916" s="413"/>
      <c r="E916" s="413"/>
      <c r="F916" s="413"/>
      <c r="G916" s="413"/>
      <c r="H916" s="413"/>
      <c r="I916" s="413"/>
      <c r="J916" s="413"/>
      <c r="K916" s="413"/>
    </row>
    <row r="917" spans="1:11">
      <c r="A917" s="413"/>
      <c r="B917" s="413"/>
      <c r="C917" s="413"/>
      <c r="D917" s="413"/>
      <c r="E917" s="413"/>
      <c r="F917" s="413"/>
      <c r="G917" s="413"/>
      <c r="H917" s="413"/>
      <c r="I917" s="413"/>
      <c r="J917" s="413"/>
      <c r="K917" s="413"/>
    </row>
    <row r="918" spans="1:11">
      <c r="A918" s="413"/>
      <c r="B918" s="413"/>
      <c r="C918" s="413"/>
      <c r="D918" s="413"/>
      <c r="E918" s="413"/>
      <c r="F918" s="413"/>
      <c r="G918" s="413"/>
      <c r="H918" s="413"/>
      <c r="I918" s="413"/>
      <c r="J918" s="413"/>
      <c r="K918" s="413"/>
    </row>
    <row r="919" spans="1:11">
      <c r="A919" s="413"/>
      <c r="B919" s="413"/>
      <c r="C919" s="413"/>
      <c r="D919" s="413"/>
      <c r="E919" s="413"/>
      <c r="F919" s="413"/>
      <c r="G919" s="413"/>
      <c r="H919" s="413"/>
      <c r="I919" s="413"/>
      <c r="J919" s="413"/>
      <c r="K919" s="413"/>
    </row>
    <row r="920" spans="1:11">
      <c r="A920" s="413"/>
      <c r="B920" s="413"/>
      <c r="C920" s="413"/>
      <c r="D920" s="413"/>
      <c r="E920" s="413"/>
      <c r="F920" s="413"/>
      <c r="G920" s="413"/>
      <c r="H920" s="413"/>
      <c r="I920" s="413"/>
      <c r="J920" s="413"/>
      <c r="K920" s="413"/>
    </row>
    <row r="921" spans="1:11">
      <c r="A921" s="413"/>
      <c r="B921" s="413"/>
      <c r="C921" s="413"/>
      <c r="D921" s="413"/>
      <c r="E921" s="413"/>
      <c r="F921" s="413"/>
      <c r="G921" s="413"/>
      <c r="H921" s="413"/>
      <c r="I921" s="413"/>
      <c r="J921" s="413"/>
      <c r="K921" s="413"/>
    </row>
    <row r="922" spans="1:11">
      <c r="A922" s="413"/>
      <c r="B922" s="413"/>
      <c r="C922" s="413"/>
      <c r="D922" s="413"/>
      <c r="E922" s="413"/>
      <c r="F922" s="413"/>
      <c r="G922" s="413"/>
      <c r="H922" s="413"/>
      <c r="I922" s="413"/>
      <c r="J922" s="413"/>
      <c r="K922" s="413"/>
    </row>
    <row r="923" spans="1:11">
      <c r="A923" s="413"/>
      <c r="B923" s="413"/>
      <c r="C923" s="413"/>
      <c r="D923" s="413"/>
      <c r="E923" s="413"/>
      <c r="F923" s="413"/>
      <c r="G923" s="413"/>
      <c r="H923" s="413"/>
      <c r="I923" s="413"/>
      <c r="J923" s="413"/>
      <c r="K923" s="413"/>
    </row>
    <row r="924" spans="1:11">
      <c r="A924" s="413"/>
      <c r="B924" s="413"/>
      <c r="C924" s="413"/>
      <c r="D924" s="413"/>
      <c r="E924" s="413"/>
      <c r="F924" s="413"/>
      <c r="G924" s="413"/>
      <c r="H924" s="413"/>
      <c r="I924" s="413"/>
      <c r="J924" s="413"/>
      <c r="K924" s="413"/>
    </row>
    <row r="925" spans="1:11">
      <c r="A925" s="413"/>
      <c r="B925" s="413"/>
      <c r="C925" s="413"/>
      <c r="D925" s="413"/>
      <c r="E925" s="413"/>
      <c r="F925" s="413"/>
      <c r="G925" s="413"/>
      <c r="H925" s="413"/>
      <c r="I925" s="413"/>
      <c r="J925" s="413"/>
      <c r="K925" s="413"/>
    </row>
    <row r="926" spans="1:11">
      <c r="A926" s="413"/>
      <c r="B926" s="413"/>
      <c r="C926" s="413"/>
      <c r="D926" s="413"/>
      <c r="E926" s="413"/>
      <c r="F926" s="413"/>
      <c r="G926" s="413"/>
      <c r="H926" s="413"/>
      <c r="I926" s="413"/>
      <c r="J926" s="413"/>
      <c r="K926" s="413"/>
    </row>
    <row r="927" spans="1:11">
      <c r="A927" s="413"/>
      <c r="B927" s="413"/>
      <c r="C927" s="413"/>
      <c r="D927" s="413"/>
      <c r="E927" s="413"/>
      <c r="F927" s="413"/>
      <c r="G927" s="413"/>
      <c r="H927" s="413"/>
      <c r="I927" s="413"/>
      <c r="J927" s="413"/>
      <c r="K927" s="413"/>
    </row>
    <row r="928" spans="1:11">
      <c r="A928" s="413"/>
      <c r="B928" s="413"/>
      <c r="C928" s="413"/>
      <c r="D928" s="413"/>
      <c r="E928" s="413"/>
      <c r="F928" s="413"/>
      <c r="G928" s="413"/>
      <c r="H928" s="413"/>
      <c r="I928" s="413"/>
      <c r="J928" s="413"/>
      <c r="K928" s="413"/>
    </row>
    <row r="929" spans="1:11">
      <c r="A929" s="413"/>
      <c r="B929" s="413"/>
      <c r="C929" s="413"/>
      <c r="D929" s="413"/>
      <c r="E929" s="413"/>
      <c r="F929" s="413"/>
      <c r="G929" s="413"/>
      <c r="H929" s="413"/>
      <c r="I929" s="413"/>
      <c r="J929" s="413"/>
      <c r="K929" s="413"/>
    </row>
    <row r="930" spans="1:11">
      <c r="A930" s="413"/>
      <c r="B930" s="413"/>
      <c r="C930" s="413"/>
      <c r="D930" s="413"/>
      <c r="E930" s="413"/>
      <c r="F930" s="413"/>
      <c r="G930" s="413"/>
      <c r="H930" s="413"/>
      <c r="I930" s="413"/>
      <c r="J930" s="413"/>
      <c r="K930" s="413"/>
    </row>
    <row r="931" spans="1:11">
      <c r="A931" s="413"/>
      <c r="B931" s="413"/>
      <c r="C931" s="413"/>
      <c r="D931" s="413"/>
      <c r="E931" s="413"/>
      <c r="F931" s="413"/>
      <c r="G931" s="413"/>
      <c r="H931" s="413"/>
      <c r="I931" s="413"/>
      <c r="J931" s="413"/>
      <c r="K931" s="413"/>
    </row>
    <row r="932" spans="1:11">
      <c r="A932" s="413"/>
      <c r="B932" s="413"/>
      <c r="C932" s="413"/>
      <c r="D932" s="413"/>
      <c r="E932" s="413"/>
      <c r="F932" s="413"/>
      <c r="G932" s="413"/>
      <c r="H932" s="413"/>
      <c r="I932" s="413"/>
      <c r="J932" s="413"/>
      <c r="K932" s="413"/>
    </row>
    <row r="933" spans="1:11">
      <c r="A933" s="413"/>
      <c r="B933" s="413"/>
      <c r="C933" s="413"/>
      <c r="D933" s="413"/>
      <c r="E933" s="413"/>
      <c r="F933" s="413"/>
      <c r="G933" s="413"/>
      <c r="H933" s="413"/>
      <c r="I933" s="413"/>
      <c r="J933" s="413"/>
      <c r="K933" s="413"/>
    </row>
    <row r="934" spans="1:11">
      <c r="A934" s="413"/>
      <c r="B934" s="413"/>
      <c r="C934" s="413"/>
      <c r="D934" s="413"/>
      <c r="E934" s="413"/>
      <c r="F934" s="413"/>
      <c r="G934" s="413"/>
      <c r="H934" s="413"/>
      <c r="I934" s="413"/>
      <c r="J934" s="413"/>
      <c r="K934" s="413"/>
    </row>
    <row r="935" spans="1:11">
      <c r="A935" s="413"/>
      <c r="B935" s="413"/>
      <c r="C935" s="413"/>
      <c r="D935" s="413"/>
      <c r="E935" s="413"/>
      <c r="F935" s="413"/>
      <c r="G935" s="413"/>
      <c r="H935" s="413"/>
      <c r="I935" s="413"/>
      <c r="J935" s="413"/>
      <c r="K935" s="413"/>
    </row>
    <row r="936" spans="1:11">
      <c r="A936" s="413"/>
      <c r="B936" s="413"/>
      <c r="C936" s="413"/>
      <c r="D936" s="413"/>
      <c r="E936" s="413"/>
      <c r="F936" s="413"/>
      <c r="G936" s="413"/>
      <c r="H936" s="413"/>
      <c r="I936" s="413"/>
      <c r="J936" s="413"/>
      <c r="K936" s="413"/>
    </row>
    <row r="937" spans="1:11">
      <c r="A937" s="413"/>
      <c r="B937" s="413"/>
      <c r="C937" s="413"/>
      <c r="D937" s="413"/>
      <c r="E937" s="413"/>
      <c r="F937" s="413"/>
      <c r="G937" s="413"/>
      <c r="H937" s="413"/>
      <c r="I937" s="413"/>
      <c r="J937" s="413"/>
      <c r="K937" s="413"/>
    </row>
    <row r="938" spans="1:11">
      <c r="A938" s="413"/>
      <c r="B938" s="413"/>
      <c r="C938" s="413"/>
      <c r="D938" s="413"/>
      <c r="E938" s="413"/>
      <c r="F938" s="413"/>
      <c r="G938" s="413"/>
      <c r="H938" s="413"/>
      <c r="I938" s="413"/>
      <c r="J938" s="413"/>
      <c r="K938" s="413"/>
    </row>
    <row r="939" spans="1:11">
      <c r="A939" s="413"/>
      <c r="B939" s="413"/>
      <c r="C939" s="413"/>
      <c r="D939" s="413"/>
      <c r="E939" s="413"/>
      <c r="F939" s="413"/>
      <c r="G939" s="413"/>
      <c r="H939" s="413"/>
      <c r="I939" s="413"/>
      <c r="J939" s="413"/>
      <c r="K939" s="413"/>
    </row>
    <row r="940" spans="1:11">
      <c r="A940" s="413"/>
      <c r="B940" s="413"/>
      <c r="C940" s="413"/>
      <c r="D940" s="413"/>
      <c r="E940" s="413"/>
      <c r="F940" s="413"/>
      <c r="G940" s="413"/>
      <c r="H940" s="413"/>
      <c r="I940" s="413"/>
      <c r="J940" s="413"/>
      <c r="K940" s="413"/>
    </row>
    <row r="941" spans="1:11">
      <c r="A941" s="413"/>
      <c r="B941" s="413"/>
      <c r="C941" s="413"/>
      <c r="D941" s="413"/>
      <c r="E941" s="413"/>
      <c r="F941" s="413"/>
      <c r="G941" s="413"/>
      <c r="H941" s="413"/>
      <c r="I941" s="413"/>
      <c r="J941" s="413"/>
      <c r="K941" s="413"/>
    </row>
    <row r="942" spans="1:11">
      <c r="A942" s="413"/>
      <c r="B942" s="413"/>
      <c r="C942" s="413"/>
      <c r="D942" s="413"/>
      <c r="E942" s="413"/>
      <c r="F942" s="413"/>
      <c r="G942" s="413"/>
      <c r="H942" s="413"/>
      <c r="I942" s="413"/>
      <c r="J942" s="413"/>
      <c r="K942" s="413"/>
    </row>
    <row r="943" spans="1:11">
      <c r="A943" s="413"/>
      <c r="B943" s="413"/>
      <c r="C943" s="413"/>
      <c r="D943" s="413"/>
      <c r="E943" s="413"/>
      <c r="F943" s="413"/>
      <c r="G943" s="413"/>
      <c r="H943" s="413"/>
      <c r="I943" s="413"/>
      <c r="J943" s="413"/>
      <c r="K943" s="413"/>
    </row>
    <row r="944" spans="1:11">
      <c r="A944" s="413"/>
      <c r="B944" s="413"/>
      <c r="C944" s="413"/>
      <c r="D944" s="413"/>
      <c r="E944" s="413"/>
      <c r="F944" s="413"/>
      <c r="G944" s="413"/>
      <c r="H944" s="413"/>
      <c r="I944" s="413"/>
      <c r="J944" s="413"/>
      <c r="K944" s="413"/>
    </row>
    <row r="945" spans="1:11">
      <c r="A945" s="413"/>
      <c r="B945" s="413"/>
      <c r="C945" s="413"/>
      <c r="D945" s="413"/>
      <c r="E945" s="413"/>
      <c r="F945" s="413"/>
      <c r="G945" s="413"/>
      <c r="H945" s="413"/>
      <c r="I945" s="413"/>
      <c r="J945" s="413"/>
      <c r="K945" s="413"/>
    </row>
    <row r="946" spans="1:11">
      <c r="A946" s="413"/>
      <c r="B946" s="413"/>
      <c r="C946" s="413"/>
      <c r="D946" s="413"/>
      <c r="E946" s="413"/>
      <c r="F946" s="413"/>
      <c r="G946" s="413"/>
      <c r="H946" s="413"/>
      <c r="I946" s="413"/>
      <c r="J946" s="413"/>
      <c r="K946" s="413"/>
    </row>
    <row r="947" spans="1:11">
      <c r="A947" s="413"/>
      <c r="B947" s="413"/>
      <c r="C947" s="413"/>
      <c r="D947" s="413"/>
      <c r="E947" s="413"/>
      <c r="F947" s="413"/>
      <c r="G947" s="413"/>
      <c r="H947" s="413"/>
      <c r="I947" s="413"/>
      <c r="J947" s="413"/>
      <c r="K947" s="413"/>
    </row>
    <row r="948" spans="1:11">
      <c r="A948" s="413"/>
      <c r="B948" s="413"/>
      <c r="C948" s="413"/>
      <c r="D948" s="413"/>
      <c r="E948" s="413"/>
      <c r="F948" s="413"/>
      <c r="G948" s="413"/>
      <c r="H948" s="413"/>
      <c r="I948" s="413"/>
      <c r="J948" s="413"/>
      <c r="K948" s="413"/>
    </row>
    <row r="949" spans="1:11">
      <c r="A949" s="413"/>
      <c r="B949" s="413"/>
      <c r="C949" s="413"/>
      <c r="D949" s="413"/>
      <c r="E949" s="413"/>
      <c r="F949" s="413"/>
      <c r="G949" s="413"/>
      <c r="H949" s="413"/>
      <c r="I949" s="413"/>
      <c r="J949" s="413"/>
      <c r="K949" s="413"/>
    </row>
    <row r="950" spans="1:11">
      <c r="A950" s="413"/>
      <c r="B950" s="413"/>
      <c r="C950" s="413"/>
      <c r="D950" s="413"/>
      <c r="E950" s="413"/>
      <c r="F950" s="413"/>
      <c r="G950" s="413"/>
      <c r="H950" s="413"/>
      <c r="I950" s="413"/>
      <c r="J950" s="413"/>
      <c r="K950" s="413"/>
    </row>
    <row r="951" spans="1:11">
      <c r="A951" s="413"/>
      <c r="B951" s="413"/>
      <c r="C951" s="413"/>
      <c r="D951" s="413"/>
      <c r="E951" s="413"/>
      <c r="F951" s="413"/>
      <c r="G951" s="413"/>
      <c r="H951" s="413"/>
      <c r="I951" s="413"/>
      <c r="J951" s="413"/>
      <c r="K951" s="413"/>
    </row>
    <row r="952" spans="1:11">
      <c r="A952" s="413"/>
      <c r="B952" s="413"/>
      <c r="C952" s="413"/>
      <c r="D952" s="413"/>
      <c r="E952" s="413"/>
      <c r="F952" s="413"/>
      <c r="G952" s="413"/>
      <c r="H952" s="413"/>
      <c r="I952" s="413"/>
      <c r="J952" s="413"/>
      <c r="K952" s="413"/>
    </row>
    <row r="953" spans="1:11">
      <c r="A953" s="413"/>
      <c r="B953" s="413"/>
      <c r="C953" s="413"/>
      <c r="D953" s="413"/>
      <c r="E953" s="413"/>
      <c r="F953" s="413"/>
      <c r="G953" s="413"/>
      <c r="H953" s="413"/>
      <c r="I953" s="413"/>
      <c r="J953" s="413"/>
      <c r="K953" s="413"/>
    </row>
    <row r="954" spans="1:11">
      <c r="A954" s="413"/>
      <c r="B954" s="413"/>
      <c r="C954" s="413"/>
      <c r="D954" s="413"/>
      <c r="E954" s="413"/>
      <c r="F954" s="413"/>
      <c r="G954" s="413"/>
      <c r="H954" s="413"/>
      <c r="I954" s="413"/>
      <c r="J954" s="413"/>
      <c r="K954" s="413"/>
    </row>
    <row r="955" spans="1:11">
      <c r="A955" s="413"/>
      <c r="B955" s="413"/>
      <c r="C955" s="413"/>
      <c r="D955" s="413"/>
      <c r="E955" s="413"/>
      <c r="F955" s="413"/>
      <c r="G955" s="413"/>
      <c r="H955" s="413"/>
      <c r="I955" s="413"/>
      <c r="J955" s="413"/>
      <c r="K955" s="413"/>
    </row>
    <row r="956" spans="1:11">
      <c r="A956" s="413"/>
      <c r="B956" s="413"/>
      <c r="C956" s="413"/>
      <c r="D956" s="413"/>
      <c r="E956" s="413"/>
      <c r="F956" s="413"/>
      <c r="G956" s="413"/>
      <c r="H956" s="413"/>
      <c r="I956" s="413"/>
      <c r="J956" s="413"/>
      <c r="K956" s="413"/>
    </row>
    <row r="957" spans="1:11">
      <c r="A957" s="413"/>
      <c r="B957" s="413"/>
      <c r="C957" s="413"/>
      <c r="D957" s="413"/>
      <c r="E957" s="413"/>
      <c r="F957" s="413"/>
      <c r="G957" s="413"/>
      <c r="H957" s="413"/>
      <c r="I957" s="413"/>
      <c r="J957" s="413"/>
      <c r="K957" s="413"/>
    </row>
    <row r="958" spans="1:11">
      <c r="A958" s="413"/>
      <c r="B958" s="413"/>
      <c r="C958" s="413"/>
      <c r="D958" s="413"/>
      <c r="E958" s="413"/>
      <c r="F958" s="413"/>
      <c r="G958" s="413"/>
      <c r="H958" s="413"/>
      <c r="I958" s="413"/>
      <c r="J958" s="413"/>
      <c r="K958" s="413"/>
    </row>
    <row r="959" spans="1:11">
      <c r="A959" s="413"/>
      <c r="B959" s="413"/>
      <c r="C959" s="413"/>
      <c r="D959" s="413"/>
      <c r="E959" s="413"/>
      <c r="F959" s="413"/>
      <c r="G959" s="413"/>
      <c r="H959" s="413"/>
      <c r="I959" s="413"/>
      <c r="J959" s="413"/>
      <c r="K959" s="413"/>
    </row>
    <row r="960" spans="1:11">
      <c r="A960" s="413"/>
      <c r="B960" s="413"/>
      <c r="C960" s="413"/>
      <c r="D960" s="413"/>
      <c r="E960" s="413"/>
      <c r="F960" s="413"/>
      <c r="G960" s="413"/>
      <c r="H960" s="413"/>
      <c r="I960" s="413"/>
      <c r="J960" s="413"/>
      <c r="K960" s="413"/>
    </row>
    <row r="961" spans="1:11">
      <c r="A961" s="413"/>
      <c r="B961" s="413"/>
      <c r="C961" s="413"/>
      <c r="D961" s="413"/>
      <c r="E961" s="413"/>
      <c r="F961" s="413"/>
      <c r="G961" s="413"/>
      <c r="H961" s="413"/>
      <c r="I961" s="413"/>
      <c r="J961" s="413"/>
      <c r="K961" s="413"/>
    </row>
    <row r="962" spans="1:11">
      <c r="A962" s="413"/>
      <c r="B962" s="413"/>
      <c r="C962" s="413"/>
      <c r="D962" s="413"/>
      <c r="E962" s="413"/>
      <c r="F962" s="413"/>
      <c r="G962" s="413"/>
      <c r="H962" s="413"/>
      <c r="I962" s="413"/>
      <c r="J962" s="413"/>
      <c r="K962" s="413"/>
    </row>
    <row r="963" spans="1:11">
      <c r="A963" s="413"/>
      <c r="B963" s="413"/>
      <c r="C963" s="413"/>
      <c r="D963" s="413"/>
      <c r="E963" s="413"/>
      <c r="F963" s="413"/>
      <c r="G963" s="413"/>
      <c r="H963" s="413"/>
      <c r="I963" s="413"/>
      <c r="J963" s="413"/>
      <c r="K963" s="413"/>
    </row>
    <row r="964" spans="1:11">
      <c r="A964" s="413"/>
      <c r="B964" s="413"/>
      <c r="C964" s="413"/>
      <c r="D964" s="413"/>
      <c r="E964" s="413"/>
      <c r="F964" s="413"/>
      <c r="G964" s="413"/>
      <c r="H964" s="413"/>
      <c r="I964" s="413"/>
      <c r="J964" s="413"/>
      <c r="K964" s="413"/>
    </row>
    <row r="965" spans="1:11">
      <c r="A965" s="413"/>
      <c r="B965" s="413"/>
      <c r="C965" s="413"/>
      <c r="D965" s="413"/>
      <c r="E965" s="413"/>
      <c r="F965" s="413"/>
      <c r="G965" s="413"/>
      <c r="H965" s="413"/>
      <c r="I965" s="413"/>
      <c r="J965" s="413"/>
      <c r="K965" s="413"/>
    </row>
    <row r="966" spans="1:11">
      <c r="A966" s="413"/>
      <c r="B966" s="413"/>
      <c r="C966" s="413"/>
      <c r="D966" s="413"/>
      <c r="E966" s="413"/>
      <c r="F966" s="413"/>
      <c r="G966" s="413"/>
      <c r="H966" s="413"/>
      <c r="I966" s="413"/>
      <c r="J966" s="413"/>
      <c r="K966" s="413"/>
    </row>
    <row r="967" spans="1:11">
      <c r="A967" s="413"/>
      <c r="B967" s="413"/>
      <c r="C967" s="413"/>
      <c r="D967" s="413"/>
      <c r="E967" s="413"/>
      <c r="F967" s="413"/>
      <c r="G967" s="413"/>
      <c r="H967" s="413"/>
      <c r="I967" s="413"/>
      <c r="J967" s="413"/>
      <c r="K967" s="413"/>
    </row>
    <row r="968" spans="1:11">
      <c r="A968" s="413"/>
      <c r="B968" s="413"/>
      <c r="C968" s="413"/>
      <c r="D968" s="413"/>
      <c r="E968" s="413"/>
      <c r="F968" s="413"/>
      <c r="G968" s="413"/>
      <c r="H968" s="413"/>
      <c r="I968" s="413"/>
      <c r="J968" s="413"/>
      <c r="K968" s="413"/>
    </row>
    <row r="969" spans="1:11">
      <c r="A969" s="413"/>
      <c r="B969" s="413"/>
      <c r="C969" s="413"/>
      <c r="D969" s="413"/>
      <c r="E969" s="413"/>
      <c r="F969" s="413"/>
      <c r="G969" s="413"/>
      <c r="H969" s="413"/>
      <c r="I969" s="413"/>
      <c r="J969" s="413"/>
      <c r="K969" s="413"/>
    </row>
    <row r="970" spans="1:11">
      <c r="A970" s="413"/>
      <c r="B970" s="413"/>
      <c r="C970" s="413"/>
      <c r="D970" s="413"/>
      <c r="E970" s="413"/>
      <c r="F970" s="413"/>
      <c r="G970" s="413"/>
      <c r="H970" s="413"/>
      <c r="I970" s="413"/>
      <c r="J970" s="413"/>
      <c r="K970" s="413"/>
    </row>
    <row r="971" spans="1:11">
      <c r="A971" s="413"/>
      <c r="B971" s="413"/>
      <c r="C971" s="413"/>
      <c r="D971" s="413"/>
      <c r="E971" s="413"/>
      <c r="F971" s="413"/>
      <c r="G971" s="413"/>
      <c r="H971" s="413"/>
      <c r="I971" s="413"/>
      <c r="J971" s="413"/>
      <c r="K971" s="413"/>
    </row>
    <row r="972" spans="1:11">
      <c r="A972" s="413"/>
      <c r="B972" s="413"/>
      <c r="C972" s="413"/>
      <c r="D972" s="413"/>
      <c r="E972" s="413"/>
      <c r="F972" s="413"/>
      <c r="G972" s="413"/>
      <c r="H972" s="413"/>
      <c r="I972" s="413"/>
      <c r="J972" s="413"/>
      <c r="K972" s="413"/>
    </row>
    <row r="973" spans="1:11">
      <c r="A973" s="413"/>
      <c r="B973" s="413"/>
      <c r="C973" s="413"/>
      <c r="D973" s="413"/>
      <c r="E973" s="413"/>
      <c r="F973" s="413"/>
      <c r="G973" s="413"/>
      <c r="H973" s="413"/>
      <c r="I973" s="413"/>
      <c r="J973" s="413"/>
      <c r="K973" s="413"/>
    </row>
    <row r="974" spans="1:11">
      <c r="A974" s="413"/>
      <c r="B974" s="413"/>
      <c r="C974" s="413"/>
      <c r="D974" s="413"/>
      <c r="E974" s="413"/>
      <c r="F974" s="413"/>
      <c r="G974" s="413"/>
      <c r="H974" s="413"/>
      <c r="I974" s="413"/>
      <c r="J974" s="413"/>
      <c r="K974" s="413"/>
    </row>
    <row r="975" spans="1:11">
      <c r="A975" s="413"/>
      <c r="B975" s="413"/>
      <c r="C975" s="413"/>
      <c r="D975" s="413"/>
      <c r="E975" s="413"/>
      <c r="F975" s="413"/>
      <c r="G975" s="413"/>
      <c r="H975" s="413"/>
      <c r="I975" s="413"/>
      <c r="J975" s="413"/>
      <c r="K975" s="413"/>
    </row>
    <row r="976" spans="1:11">
      <c r="A976" s="413"/>
      <c r="B976" s="413"/>
      <c r="C976" s="413"/>
      <c r="D976" s="413"/>
      <c r="E976" s="413"/>
      <c r="F976" s="413"/>
      <c r="G976" s="413"/>
      <c r="H976" s="413"/>
      <c r="I976" s="413"/>
      <c r="J976" s="413"/>
      <c r="K976" s="413"/>
    </row>
    <row r="977" spans="1:11">
      <c r="A977" s="413"/>
      <c r="B977" s="413"/>
      <c r="C977" s="413"/>
      <c r="D977" s="413"/>
      <c r="E977" s="413"/>
      <c r="F977" s="413"/>
      <c r="G977" s="413"/>
      <c r="H977" s="413"/>
      <c r="I977" s="413"/>
      <c r="J977" s="413"/>
      <c r="K977" s="413"/>
    </row>
    <row r="978" spans="1:11">
      <c r="A978" s="413"/>
      <c r="B978" s="413"/>
      <c r="C978" s="413"/>
      <c r="D978" s="413"/>
      <c r="E978" s="413"/>
      <c r="F978" s="413"/>
      <c r="G978" s="413"/>
      <c r="H978" s="413"/>
      <c r="I978" s="413"/>
      <c r="J978" s="413"/>
      <c r="K978" s="413"/>
    </row>
    <row r="979" spans="1:11">
      <c r="A979" s="413"/>
      <c r="B979" s="413"/>
      <c r="C979" s="413"/>
      <c r="D979" s="413"/>
      <c r="E979" s="413"/>
      <c r="F979" s="413"/>
      <c r="G979" s="413"/>
      <c r="H979" s="413"/>
      <c r="I979" s="413"/>
      <c r="J979" s="413"/>
      <c r="K979" s="413"/>
    </row>
    <row r="980" spans="1:11">
      <c r="A980" s="413"/>
      <c r="B980" s="413"/>
      <c r="C980" s="413"/>
      <c r="D980" s="413"/>
      <c r="E980" s="413"/>
      <c r="F980" s="413"/>
      <c r="G980" s="413"/>
      <c r="H980" s="413"/>
      <c r="I980" s="413"/>
      <c r="J980" s="413"/>
      <c r="K980" s="413"/>
    </row>
    <row r="981" spans="1:11">
      <c r="A981" s="413"/>
      <c r="B981" s="413"/>
      <c r="C981" s="413"/>
      <c r="D981" s="413"/>
      <c r="E981" s="413"/>
      <c r="F981" s="413"/>
      <c r="G981" s="413"/>
      <c r="H981" s="413"/>
      <c r="I981" s="413"/>
      <c r="J981" s="413"/>
      <c r="K981" s="413"/>
    </row>
    <row r="982" spans="1:11">
      <c r="A982" s="413"/>
      <c r="B982" s="413"/>
      <c r="C982" s="413"/>
      <c r="D982" s="413"/>
      <c r="E982" s="413"/>
      <c r="F982" s="413"/>
      <c r="G982" s="413"/>
      <c r="H982" s="413"/>
      <c r="I982" s="413"/>
      <c r="J982" s="413"/>
      <c r="K982" s="413"/>
    </row>
    <row r="983" spans="1:11">
      <c r="A983" s="413"/>
      <c r="B983" s="413"/>
      <c r="C983" s="413"/>
      <c r="D983" s="413"/>
      <c r="E983" s="413"/>
      <c r="F983" s="413"/>
      <c r="G983" s="413"/>
      <c r="H983" s="413"/>
      <c r="I983" s="413"/>
      <c r="J983" s="413"/>
      <c r="K983" s="413"/>
    </row>
    <row r="984" spans="1:11">
      <c r="A984" s="413"/>
      <c r="B984" s="413"/>
      <c r="C984" s="413"/>
      <c r="D984" s="413"/>
      <c r="E984" s="413"/>
      <c r="F984" s="413"/>
      <c r="G984" s="413"/>
      <c r="H984" s="413"/>
      <c r="I984" s="413"/>
      <c r="J984" s="413"/>
      <c r="K984" s="413"/>
    </row>
    <row r="985" spans="1:11">
      <c r="A985" s="413"/>
      <c r="B985" s="413"/>
      <c r="C985" s="413"/>
      <c r="D985" s="413"/>
      <c r="E985" s="413"/>
      <c r="F985" s="413"/>
      <c r="G985" s="413"/>
      <c r="H985" s="413"/>
      <c r="I985" s="413"/>
      <c r="J985" s="413"/>
      <c r="K985" s="413"/>
    </row>
    <row r="986" spans="1:11">
      <c r="A986" s="413"/>
      <c r="B986" s="413"/>
      <c r="C986" s="413"/>
      <c r="D986" s="413"/>
      <c r="E986" s="413"/>
      <c r="F986" s="413"/>
      <c r="G986" s="413"/>
      <c r="H986" s="413"/>
      <c r="I986" s="413"/>
      <c r="J986" s="413"/>
      <c r="K986" s="413"/>
    </row>
    <row r="987" spans="1:11">
      <c r="A987" s="413"/>
      <c r="B987" s="413"/>
      <c r="C987" s="413"/>
      <c r="D987" s="413"/>
      <c r="E987" s="413"/>
      <c r="F987" s="413"/>
      <c r="G987" s="413"/>
      <c r="H987" s="413"/>
      <c r="I987" s="413"/>
      <c r="J987" s="413"/>
      <c r="K987" s="413"/>
    </row>
    <row r="988" spans="1:11">
      <c r="A988" s="413"/>
      <c r="B988" s="413"/>
      <c r="C988" s="413"/>
      <c r="D988" s="413"/>
      <c r="E988" s="413"/>
      <c r="F988" s="413"/>
      <c r="G988" s="413"/>
      <c r="H988" s="413"/>
      <c r="I988" s="413"/>
      <c r="J988" s="413"/>
      <c r="K988" s="413"/>
    </row>
    <row r="989" spans="1:11">
      <c r="A989" s="413"/>
      <c r="B989" s="413"/>
      <c r="C989" s="413"/>
      <c r="D989" s="413"/>
      <c r="E989" s="413"/>
      <c r="F989" s="413"/>
      <c r="G989" s="413"/>
      <c r="H989" s="413"/>
      <c r="I989" s="413"/>
      <c r="J989" s="413"/>
      <c r="K989" s="413"/>
    </row>
    <row r="990" spans="1:11">
      <c r="A990" s="413"/>
      <c r="B990" s="413"/>
      <c r="C990" s="413"/>
      <c r="D990" s="413"/>
      <c r="E990" s="413"/>
      <c r="F990" s="413"/>
      <c r="G990" s="413"/>
      <c r="H990" s="413"/>
      <c r="I990" s="413"/>
      <c r="J990" s="413"/>
      <c r="K990" s="413"/>
    </row>
    <row r="991" spans="1:11">
      <c r="A991" s="413"/>
      <c r="B991" s="413"/>
      <c r="C991" s="413"/>
      <c r="D991" s="413"/>
      <c r="E991" s="413"/>
      <c r="F991" s="413"/>
      <c r="G991" s="413"/>
      <c r="H991" s="413"/>
      <c r="I991" s="413"/>
      <c r="J991" s="413"/>
      <c r="K991" s="413"/>
    </row>
    <row r="992" spans="1:11">
      <c r="A992" s="413"/>
      <c r="B992" s="413"/>
      <c r="C992" s="413"/>
      <c r="D992" s="413"/>
      <c r="E992" s="413"/>
      <c r="F992" s="413"/>
      <c r="G992" s="413"/>
      <c r="H992" s="413"/>
      <c r="I992" s="413"/>
      <c r="J992" s="413"/>
      <c r="K992" s="413"/>
    </row>
    <row r="993" spans="1:11">
      <c r="A993" s="413"/>
      <c r="B993" s="413"/>
      <c r="C993" s="413"/>
      <c r="D993" s="413"/>
      <c r="E993" s="413"/>
      <c r="F993" s="413"/>
      <c r="G993" s="413"/>
      <c r="H993" s="413"/>
      <c r="I993" s="413"/>
      <c r="J993" s="413"/>
      <c r="K993" s="413"/>
    </row>
    <row r="994" spans="1:11">
      <c r="A994" s="413"/>
      <c r="B994" s="413"/>
      <c r="C994" s="413"/>
      <c r="D994" s="413"/>
      <c r="E994" s="413"/>
      <c r="F994" s="413"/>
      <c r="G994" s="413"/>
      <c r="H994" s="413"/>
      <c r="I994" s="413"/>
      <c r="J994" s="413"/>
      <c r="K994" s="413"/>
    </row>
    <row r="995" spans="1:11">
      <c r="A995" s="413"/>
      <c r="B995" s="413"/>
      <c r="C995" s="413"/>
      <c r="D995" s="413"/>
      <c r="E995" s="413"/>
      <c r="F995" s="413"/>
      <c r="G995" s="413"/>
      <c r="H995" s="413"/>
      <c r="I995" s="413"/>
      <c r="J995" s="413"/>
      <c r="K995" s="413"/>
    </row>
    <row r="996" spans="1:11">
      <c r="A996" s="413"/>
      <c r="B996" s="413"/>
      <c r="C996" s="413"/>
      <c r="D996" s="413"/>
      <c r="E996" s="413"/>
      <c r="F996" s="413"/>
      <c r="G996" s="413"/>
      <c r="H996" s="413"/>
      <c r="I996" s="413"/>
      <c r="J996" s="413"/>
      <c r="K996" s="413"/>
    </row>
    <row r="997" spans="1:11">
      <c r="A997" s="413"/>
      <c r="B997" s="413"/>
      <c r="C997" s="413"/>
      <c r="D997" s="413"/>
      <c r="E997" s="413"/>
      <c r="F997" s="413"/>
      <c r="G997" s="413"/>
      <c r="H997" s="413"/>
      <c r="I997" s="413"/>
      <c r="J997" s="413"/>
      <c r="K997" s="413"/>
    </row>
    <row r="998" spans="1:11">
      <c r="A998" s="413"/>
      <c r="B998" s="413"/>
      <c r="C998" s="413"/>
      <c r="D998" s="413"/>
      <c r="E998" s="413"/>
      <c r="F998" s="413"/>
      <c r="G998" s="413"/>
      <c r="H998" s="413"/>
      <c r="I998" s="413"/>
      <c r="J998" s="413"/>
      <c r="K998" s="413"/>
    </row>
    <row r="999" spans="1:11">
      <c r="A999" s="413"/>
      <c r="B999" s="413"/>
      <c r="C999" s="413"/>
      <c r="D999" s="413"/>
      <c r="E999" s="413"/>
      <c r="F999" s="413"/>
      <c r="G999" s="413"/>
      <c r="H999" s="413"/>
      <c r="I999" s="413"/>
      <c r="J999" s="413"/>
      <c r="K999" s="413"/>
    </row>
    <row r="1000" spans="1:11">
      <c r="A1000" s="413"/>
      <c r="B1000" s="413"/>
      <c r="C1000" s="413"/>
      <c r="D1000" s="413"/>
      <c r="E1000" s="413"/>
      <c r="F1000" s="413"/>
      <c r="G1000" s="413"/>
      <c r="H1000" s="413"/>
      <c r="I1000" s="413"/>
      <c r="J1000" s="413"/>
      <c r="K1000" s="413"/>
    </row>
  </sheetData>
  <mergeCells count="271">
    <mergeCell ref="B152:J152"/>
    <mergeCell ref="C153:I153"/>
    <mergeCell ref="C154:I154"/>
    <mergeCell ref="C155:I155"/>
    <mergeCell ref="C156:I156"/>
    <mergeCell ref="C98:H98"/>
    <mergeCell ref="C99:H99"/>
    <mergeCell ref="C100:H100"/>
    <mergeCell ref="C101:I101"/>
    <mergeCell ref="C102:I102"/>
    <mergeCell ref="C103:I103"/>
    <mergeCell ref="C104:I104"/>
    <mergeCell ref="C105:I105"/>
    <mergeCell ref="B144:I144"/>
    <mergeCell ref="B145:J145"/>
    <mergeCell ref="B146:J146"/>
    <mergeCell ref="C147:I147"/>
    <mergeCell ref="C148:I148"/>
    <mergeCell ref="C91:I91"/>
    <mergeCell ref="C92:H92"/>
    <mergeCell ref="C93:H93"/>
    <mergeCell ref="C94:H94"/>
    <mergeCell ref="C95:H95"/>
    <mergeCell ref="C96:H96"/>
    <mergeCell ref="C149:I149"/>
    <mergeCell ref="B150:I150"/>
    <mergeCell ref="B151:J151"/>
    <mergeCell ref="B158:J158"/>
    <mergeCell ref="B157:I157"/>
    <mergeCell ref="C164:H164"/>
    <mergeCell ref="B165:H165"/>
    <mergeCell ref="C166:H166"/>
    <mergeCell ref="B167:H167"/>
    <mergeCell ref="B128:J128"/>
    <mergeCell ref="B130:J130"/>
    <mergeCell ref="B131:J131"/>
    <mergeCell ref="C132:I132"/>
    <mergeCell ref="C133:G133"/>
    <mergeCell ref="C134:I134"/>
    <mergeCell ref="C135:I135"/>
    <mergeCell ref="C136:I136"/>
    <mergeCell ref="C137:I137"/>
    <mergeCell ref="C138:I138"/>
    <mergeCell ref="B139:I139"/>
    <mergeCell ref="B140:J140"/>
    <mergeCell ref="B141:J141"/>
    <mergeCell ref="C142:I142"/>
    <mergeCell ref="C143:I143"/>
    <mergeCell ref="B159:J159"/>
    <mergeCell ref="B161:J161"/>
    <mergeCell ref="C162:H162"/>
    <mergeCell ref="B163:H163"/>
    <mergeCell ref="C168:H168"/>
    <mergeCell ref="C169:H169"/>
    <mergeCell ref="C170:H170"/>
    <mergeCell ref="B18:F18"/>
    <mergeCell ref="G18:H18"/>
    <mergeCell ref="I18:J18"/>
    <mergeCell ref="B19:F19"/>
    <mergeCell ref="G19:H19"/>
    <mergeCell ref="I19:J19"/>
    <mergeCell ref="I20:J20"/>
    <mergeCell ref="B20:H20"/>
    <mergeCell ref="B21:J21"/>
    <mergeCell ref="B22:J22"/>
    <mergeCell ref="B23:J23"/>
    <mergeCell ref="B24:J24"/>
    <mergeCell ref="B25:J25"/>
    <mergeCell ref="B26:J26"/>
    <mergeCell ref="C27:H27"/>
    <mergeCell ref="I27:J27"/>
    <mergeCell ref="C28:H28"/>
    <mergeCell ref="I28:J28"/>
    <mergeCell ref="C29:D29"/>
    <mergeCell ref="I29:J29"/>
    <mergeCell ref="I30:J30"/>
    <mergeCell ref="C30:H30"/>
    <mergeCell ref="C31:H31"/>
    <mergeCell ref="I31:J31"/>
    <mergeCell ref="C32:H32"/>
    <mergeCell ref="I32:J32"/>
    <mergeCell ref="G33:H33"/>
    <mergeCell ref="I33:J33"/>
    <mergeCell ref="B2:J2"/>
    <mergeCell ref="B3:J3"/>
    <mergeCell ref="B4:F4"/>
    <mergeCell ref="G4:J4"/>
    <mergeCell ref="B5:F5"/>
    <mergeCell ref="G5:J5"/>
    <mergeCell ref="B6:J6"/>
    <mergeCell ref="B7:J7"/>
    <mergeCell ref="C8:H8"/>
    <mergeCell ref="I8:J8"/>
    <mergeCell ref="C9:H9"/>
    <mergeCell ref="I9:J9"/>
    <mergeCell ref="C10:H10"/>
    <mergeCell ref="I10:J10"/>
    <mergeCell ref="G14:H14"/>
    <mergeCell ref="I14:J14"/>
    <mergeCell ref="C11:H11"/>
    <mergeCell ref="I11:J11"/>
    <mergeCell ref="B12:J12"/>
    <mergeCell ref="B13:F13"/>
    <mergeCell ref="G13:H13"/>
    <mergeCell ref="I13:J13"/>
    <mergeCell ref="B14:F14"/>
    <mergeCell ref="G17:H17"/>
    <mergeCell ref="I17:J17"/>
    <mergeCell ref="B15:F15"/>
    <mergeCell ref="G15:H15"/>
    <mergeCell ref="I15:J15"/>
    <mergeCell ref="B16:F16"/>
    <mergeCell ref="G16:H16"/>
    <mergeCell ref="I16:J16"/>
    <mergeCell ref="B17:F17"/>
    <mergeCell ref="C33:F33"/>
    <mergeCell ref="C34:F34"/>
    <mergeCell ref="G34:H34"/>
    <mergeCell ref="I34:J34"/>
    <mergeCell ref="C35:F35"/>
    <mergeCell ref="G35:H35"/>
    <mergeCell ref="I35:J35"/>
    <mergeCell ref="C36:H36"/>
    <mergeCell ref="I36:J36"/>
    <mergeCell ref="C37:H37"/>
    <mergeCell ref="I37:J37"/>
    <mergeCell ref="C38:H38"/>
    <mergeCell ref="I38:J38"/>
    <mergeCell ref="I39:J39"/>
    <mergeCell ref="C39:H39"/>
    <mergeCell ref="C40:H40"/>
    <mergeCell ref="I40:J40"/>
    <mergeCell ref="C41:H41"/>
    <mergeCell ref="I41:J41"/>
    <mergeCell ref="B42:J42"/>
    <mergeCell ref="B43:J43"/>
    <mergeCell ref="B44:J44"/>
    <mergeCell ref="B45:J45"/>
    <mergeCell ref="C46:H46"/>
    <mergeCell ref="C47:F47"/>
    <mergeCell ref="C48:E48"/>
    <mergeCell ref="F48:H48"/>
    <mergeCell ref="C49:H49"/>
    <mergeCell ref="C50:F50"/>
    <mergeCell ref="G50:H50"/>
    <mergeCell ref="C51:E51"/>
    <mergeCell ref="C52:I52"/>
    <mergeCell ref="C53:I53"/>
    <mergeCell ref="C54:E54"/>
    <mergeCell ref="C55:E55"/>
    <mergeCell ref="C56:I56"/>
    <mergeCell ref="C57:I57"/>
    <mergeCell ref="B58:I58"/>
    <mergeCell ref="C59:I59"/>
    <mergeCell ref="C60:I60"/>
    <mergeCell ref="B61:I61"/>
    <mergeCell ref="B62:J62"/>
    <mergeCell ref="B63:I63"/>
    <mergeCell ref="B64:J64"/>
    <mergeCell ref="B65:J65"/>
    <mergeCell ref="B66:J66"/>
    <mergeCell ref="C114:I114"/>
    <mergeCell ref="C97:I97"/>
    <mergeCell ref="B67:J67"/>
    <mergeCell ref="B68:J68"/>
    <mergeCell ref="C69:I69"/>
    <mergeCell ref="C70:H70"/>
    <mergeCell ref="C71:H71"/>
    <mergeCell ref="B72:I72"/>
    <mergeCell ref="B73:J73"/>
    <mergeCell ref="B74:J74"/>
    <mergeCell ref="B75:J75"/>
    <mergeCell ref="C77:H77"/>
    <mergeCell ref="C78:H78"/>
    <mergeCell ref="C79:H79"/>
    <mergeCell ref="C80:D80"/>
    <mergeCell ref="C81:H81"/>
    <mergeCell ref="C82:H82"/>
    <mergeCell ref="C83:H83"/>
    <mergeCell ref="C84:H84"/>
    <mergeCell ref="C85:H85"/>
    <mergeCell ref="B86:H86"/>
    <mergeCell ref="B88:J88"/>
    <mergeCell ref="B89:J89"/>
    <mergeCell ref="B90:J90"/>
    <mergeCell ref="C188:I188"/>
    <mergeCell ref="C189:I189"/>
    <mergeCell ref="B76:J76"/>
    <mergeCell ref="C120:I120"/>
    <mergeCell ref="C121:I121"/>
    <mergeCell ref="C122:I122"/>
    <mergeCell ref="C123:H123"/>
    <mergeCell ref="B124:I124"/>
    <mergeCell ref="B125:J125"/>
    <mergeCell ref="B126:J126"/>
    <mergeCell ref="B127:J127"/>
    <mergeCell ref="B115:I115"/>
    <mergeCell ref="B116:J116"/>
    <mergeCell ref="B117:J117"/>
    <mergeCell ref="C118:I118"/>
    <mergeCell ref="C119:I119"/>
    <mergeCell ref="C106:I106"/>
    <mergeCell ref="B107:J107"/>
    <mergeCell ref="B108:J108"/>
    <mergeCell ref="B109:J109"/>
    <mergeCell ref="B110:J110"/>
    <mergeCell ref="C111:I111"/>
    <mergeCell ref="C112:I112"/>
    <mergeCell ref="C113:I113"/>
    <mergeCell ref="B180:C182"/>
    <mergeCell ref="D180:J180"/>
    <mergeCell ref="D181:J181"/>
    <mergeCell ref="D182:J182"/>
    <mergeCell ref="B183:J183"/>
    <mergeCell ref="B184:J184"/>
    <mergeCell ref="B185:J185"/>
    <mergeCell ref="B186:J186"/>
    <mergeCell ref="B187:I187"/>
    <mergeCell ref="C171:H171"/>
    <mergeCell ref="C172:H172"/>
    <mergeCell ref="C173:H173"/>
    <mergeCell ref="C174:H174"/>
    <mergeCell ref="C175:H175"/>
    <mergeCell ref="C176:H176"/>
    <mergeCell ref="B177:I177"/>
    <mergeCell ref="B178:J178"/>
    <mergeCell ref="B179:H179"/>
    <mergeCell ref="B208:J208"/>
    <mergeCell ref="B209:J209"/>
    <mergeCell ref="B215:G215"/>
    <mergeCell ref="H215:J215"/>
    <mergeCell ref="B216:J216"/>
    <mergeCell ref="B210:J210"/>
    <mergeCell ref="B211:G211"/>
    <mergeCell ref="H211:J211"/>
    <mergeCell ref="B212:J212"/>
    <mergeCell ref="B213:G213"/>
    <mergeCell ref="H213:J213"/>
    <mergeCell ref="B214:J214"/>
    <mergeCell ref="C190:I190"/>
    <mergeCell ref="C191:I191"/>
    <mergeCell ref="C192:I192"/>
    <mergeCell ref="B193:I193"/>
    <mergeCell ref="C194:I194"/>
    <mergeCell ref="B195:I195"/>
    <mergeCell ref="B196:J196"/>
    <mergeCell ref="B197:J197"/>
    <mergeCell ref="B199:J199"/>
    <mergeCell ref="B200:E200"/>
    <mergeCell ref="F200:G200"/>
    <mergeCell ref="I200:J200"/>
    <mergeCell ref="B201:E201"/>
    <mergeCell ref="F201:G201"/>
    <mergeCell ref="I201:J201"/>
    <mergeCell ref="I203:J203"/>
    <mergeCell ref="I204:J204"/>
    <mergeCell ref="I205:J205"/>
    <mergeCell ref="B205:E205"/>
    <mergeCell ref="F205:G205"/>
    <mergeCell ref="I206:J206"/>
    <mergeCell ref="I207:J207"/>
    <mergeCell ref="B202:E202"/>
    <mergeCell ref="F202:G202"/>
    <mergeCell ref="I202:J202"/>
    <mergeCell ref="B203:E203"/>
    <mergeCell ref="F203:G203"/>
    <mergeCell ref="B204:E204"/>
    <mergeCell ref="F204:G204"/>
    <mergeCell ref="B207:G207"/>
    <mergeCell ref="B206:E206"/>
    <mergeCell ref="F206:G206"/>
  </mergeCells>
  <conditionalFormatting sqref="I49:I50">
    <cfRule type="cellIs" dxfId="72" priority="1" operator="equal">
      <formula>0</formula>
    </cfRule>
  </conditionalFormatting>
  <conditionalFormatting sqref="I48">
    <cfRule type="cellIs" dxfId="71" priority="2" operator="equal">
      <formula>0</formula>
    </cfRule>
  </conditionalFormatting>
  <pageMargins left="0.51181102362204722" right="0.51181102362204722" top="0.78740157480314965" bottom="0.78740157480314965" header="0" footer="0"/>
  <pageSetup scale="76" orientation="portrait" r:id="rId1"/>
  <headerFooter>
    <oddHeader>&amp;L&amp;F&amp;C&amp;A&amp;R&amp;P de &amp;N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">
    <tabColor rgb="FFFABF8F"/>
  </sheetPr>
  <dimension ref="A1:K1000"/>
  <sheetViews>
    <sheetView topLeftCell="A21" zoomScale="45" zoomScaleNormal="45" zoomScaleSheetLayoutView="45" workbookViewId="0">
      <selection activeCell="A20" sqref="A20:XFD20"/>
    </sheetView>
  </sheetViews>
  <sheetFormatPr defaultColWidth="14.42578125" defaultRowHeight="27.75" customHeight="1" outlineLevelRow="1"/>
  <cols>
    <col min="1" max="1" width="2.28515625" customWidth="1"/>
    <col min="3" max="3" width="11.28515625" customWidth="1"/>
    <col min="4" max="4" width="13.28515625" customWidth="1"/>
    <col min="6" max="6" width="12.42578125" customWidth="1"/>
    <col min="7" max="7" width="13.5703125" customWidth="1"/>
    <col min="9" max="9" width="11.28515625" customWidth="1"/>
    <col min="10" max="10" width="18.28515625" customWidth="1"/>
    <col min="11" max="11" width="1.42578125" customWidth="1"/>
  </cols>
  <sheetData>
    <row r="1" spans="1:11" ht="27.75" customHeight="1">
      <c r="A1" s="413"/>
      <c r="B1" s="413"/>
      <c r="C1" s="413"/>
      <c r="D1" s="413"/>
      <c r="E1" s="413"/>
      <c r="F1" s="413"/>
      <c r="G1" s="413"/>
      <c r="H1" s="413"/>
      <c r="I1" s="413"/>
      <c r="J1" s="414"/>
      <c r="K1" s="413"/>
    </row>
    <row r="2" spans="1:11" ht="27.75" customHeight="1">
      <c r="A2" s="415"/>
      <c r="B2" s="863" t="str">
        <f>'1-ABA-DE-CARREGAMENTO'!C11</f>
        <v xml:space="preserve"> S E R V I Ç O S    D I V S.   A P O I O   A D M I N I S T R A T I V O .-2</v>
      </c>
      <c r="C2" s="864"/>
      <c r="D2" s="864"/>
      <c r="E2" s="864"/>
      <c r="F2" s="864"/>
      <c r="G2" s="864"/>
      <c r="H2" s="864"/>
      <c r="I2" s="864"/>
      <c r="J2" s="865"/>
      <c r="K2" s="416"/>
    </row>
    <row r="3" spans="1:11" ht="27.75" customHeight="1">
      <c r="A3" s="415"/>
      <c r="B3" s="866" t="str">
        <f>'1-ABA-DE-CARREGAMENTO'!D33</f>
        <v>AUX.LICIT_CBO.4110-05_40.hs</v>
      </c>
      <c r="C3" s="806"/>
      <c r="D3" s="806"/>
      <c r="E3" s="806"/>
      <c r="F3" s="806"/>
      <c r="G3" s="806"/>
      <c r="H3" s="806"/>
      <c r="I3" s="806"/>
      <c r="J3" s="807"/>
      <c r="K3" s="417"/>
    </row>
    <row r="4" spans="1:11" ht="27.75" customHeight="1">
      <c r="A4" s="415"/>
      <c r="B4" s="861" t="s">
        <v>299</v>
      </c>
      <c r="C4" s="806"/>
      <c r="D4" s="806"/>
      <c r="E4" s="806"/>
      <c r="F4" s="807"/>
      <c r="G4" s="867" t="str">
        <f>'1-ABA-DE-CARREGAMENTO'!C12</f>
        <v>23243.000833/2022-37</v>
      </c>
      <c r="H4" s="806"/>
      <c r="I4" s="806"/>
      <c r="J4" s="807"/>
      <c r="K4" s="418"/>
    </row>
    <row r="5" spans="1:11" ht="15">
      <c r="A5" s="415"/>
      <c r="B5" s="791" t="s">
        <v>300</v>
      </c>
      <c r="C5" s="756"/>
      <c r="D5" s="756"/>
      <c r="E5" s="756"/>
      <c r="F5" s="757"/>
      <c r="G5" s="868" t="str">
        <f>'1-ABA-DE-CARREGAMENTO'!C13</f>
        <v>PE 30 / 2022</v>
      </c>
      <c r="H5" s="756"/>
      <c r="I5" s="756"/>
      <c r="J5" s="757"/>
      <c r="K5" s="418"/>
    </row>
    <row r="6" spans="1:11" ht="15">
      <c r="A6" s="415"/>
      <c r="B6" s="869">
        <f ca="1">'1-ABA-DE-CARREGAMENTO'!C16</f>
        <v>44830</v>
      </c>
      <c r="C6" s="756"/>
      <c r="D6" s="756"/>
      <c r="E6" s="756"/>
      <c r="F6" s="756"/>
      <c r="G6" s="756"/>
      <c r="H6" s="756"/>
      <c r="I6" s="756"/>
      <c r="J6" s="757"/>
      <c r="K6" s="420"/>
    </row>
    <row r="7" spans="1:11" ht="27.75" customHeight="1">
      <c r="A7" s="415"/>
      <c r="B7" s="830" t="s">
        <v>301</v>
      </c>
      <c r="C7" s="756"/>
      <c r="D7" s="756"/>
      <c r="E7" s="756"/>
      <c r="F7" s="756"/>
      <c r="G7" s="756"/>
      <c r="H7" s="756"/>
      <c r="I7" s="756"/>
      <c r="J7" s="757"/>
      <c r="K7" s="421"/>
    </row>
    <row r="8" spans="1:11" ht="15">
      <c r="A8" s="415"/>
      <c r="B8" s="422" t="s">
        <v>264</v>
      </c>
      <c r="C8" s="791" t="s">
        <v>302</v>
      </c>
      <c r="D8" s="756"/>
      <c r="E8" s="756"/>
      <c r="F8" s="756"/>
      <c r="G8" s="756"/>
      <c r="H8" s="757"/>
      <c r="I8" s="870">
        <f ca="1">'1-ABA-DE-CARREGAMENTO'!C16</f>
        <v>44830</v>
      </c>
      <c r="J8" s="757"/>
      <c r="K8" s="423"/>
    </row>
    <row r="9" spans="1:11" ht="15">
      <c r="A9" s="415"/>
      <c r="B9" s="422" t="s">
        <v>265</v>
      </c>
      <c r="C9" s="791" t="s">
        <v>303</v>
      </c>
      <c r="D9" s="756"/>
      <c r="E9" s="756"/>
      <c r="F9" s="756"/>
      <c r="G9" s="756"/>
      <c r="H9" s="757"/>
      <c r="I9" s="868" t="str">
        <f>'1-ABA-DE-CARREGAMENTO'!C14</f>
        <v xml:space="preserve">ALEGRETE </v>
      </c>
      <c r="J9" s="757"/>
      <c r="K9" s="418"/>
    </row>
    <row r="10" spans="1:11" ht="15">
      <c r="A10" s="415"/>
      <c r="B10" s="422" t="s">
        <v>266</v>
      </c>
      <c r="C10" s="791" t="s">
        <v>304</v>
      </c>
      <c r="D10" s="756"/>
      <c r="E10" s="756"/>
      <c r="F10" s="756"/>
      <c r="G10" s="756"/>
      <c r="H10" s="757"/>
      <c r="I10" s="868" t="str">
        <f>'1-ABA-DE-CARREGAMENTO'!D35</f>
        <v>RS005021/2021</v>
      </c>
      <c r="J10" s="757"/>
      <c r="K10" s="418"/>
    </row>
    <row r="11" spans="1:11" ht="15">
      <c r="A11" s="415"/>
      <c r="B11" s="422" t="s">
        <v>267</v>
      </c>
      <c r="C11" s="791" t="s">
        <v>305</v>
      </c>
      <c r="D11" s="756"/>
      <c r="E11" s="756"/>
      <c r="F11" s="756"/>
      <c r="G11" s="756"/>
      <c r="H11" s="757"/>
      <c r="I11" s="855">
        <f>'1-ABA-DE-CARREGAMENTO'!D94</f>
        <v>20</v>
      </c>
      <c r="J11" s="757"/>
      <c r="K11" s="418"/>
    </row>
    <row r="12" spans="1:11" ht="27.75" customHeight="1">
      <c r="A12" s="415"/>
      <c r="B12" s="856" t="s">
        <v>306</v>
      </c>
      <c r="C12" s="756"/>
      <c r="D12" s="756"/>
      <c r="E12" s="756"/>
      <c r="F12" s="756"/>
      <c r="G12" s="756"/>
      <c r="H12" s="756"/>
      <c r="I12" s="756"/>
      <c r="J12" s="757"/>
      <c r="K12" s="424"/>
    </row>
    <row r="13" spans="1:11" ht="36" customHeight="1">
      <c r="A13" s="415"/>
      <c r="B13" s="795" t="str">
        <f>'1-ABA-DE-CARREGAMENTO'!C11</f>
        <v xml:space="preserve"> S E R V I Ç O S    D I V S.   A P O I O   A D M I N I S T R A T I V O .-2</v>
      </c>
      <c r="C13" s="756"/>
      <c r="D13" s="756"/>
      <c r="E13" s="756"/>
      <c r="F13" s="756"/>
      <c r="G13" s="795" t="s">
        <v>307</v>
      </c>
      <c r="H13" s="757"/>
      <c r="I13" s="795" t="s">
        <v>308</v>
      </c>
      <c r="J13" s="757"/>
      <c r="K13" s="284"/>
    </row>
    <row r="14" spans="1:11" ht="27.75" hidden="1" customHeight="1" outlineLevel="1">
      <c r="A14" s="415"/>
      <c r="B14" s="857" t="s">
        <v>309</v>
      </c>
      <c r="C14" s="756"/>
      <c r="D14" s="756"/>
      <c r="E14" s="756"/>
      <c r="F14" s="757"/>
      <c r="G14" s="858" t="s">
        <v>310</v>
      </c>
      <c r="H14" s="757"/>
      <c r="I14" s="859" t="s">
        <v>311</v>
      </c>
      <c r="J14" s="757"/>
      <c r="K14" s="425"/>
    </row>
    <row r="15" spans="1:11" ht="27.75" hidden="1" customHeight="1" outlineLevel="1">
      <c r="A15" s="415"/>
      <c r="B15" s="857" t="s">
        <v>312</v>
      </c>
      <c r="C15" s="756"/>
      <c r="D15" s="756"/>
      <c r="E15" s="756"/>
      <c r="F15" s="757"/>
      <c r="G15" s="858" t="s">
        <v>310</v>
      </c>
      <c r="H15" s="757"/>
      <c r="I15" s="859" t="s">
        <v>311</v>
      </c>
      <c r="J15" s="757"/>
      <c r="K15" s="425"/>
    </row>
    <row r="16" spans="1:11" ht="27.75" hidden="1" customHeight="1" outlineLevel="1">
      <c r="A16" s="415"/>
      <c r="B16" s="857" t="s">
        <v>313</v>
      </c>
      <c r="C16" s="756"/>
      <c r="D16" s="756"/>
      <c r="E16" s="756"/>
      <c r="F16" s="757"/>
      <c r="G16" s="858" t="s">
        <v>310</v>
      </c>
      <c r="H16" s="757"/>
      <c r="I16" s="859" t="s">
        <v>311</v>
      </c>
      <c r="J16" s="757"/>
      <c r="K16" s="425"/>
    </row>
    <row r="17" spans="1:11" ht="27.75" customHeight="1" collapsed="1">
      <c r="A17" s="415"/>
      <c r="B17" s="857" t="str">
        <f>B3</f>
        <v>AUX.LICIT_CBO.4110-05_40.hs</v>
      </c>
      <c r="C17" s="756"/>
      <c r="D17" s="756"/>
      <c r="E17" s="756"/>
      <c r="F17" s="757"/>
      <c r="G17" s="858" t="s">
        <v>310</v>
      </c>
      <c r="H17" s="757"/>
      <c r="I17" s="859">
        <f>'1-ABA-DE-CARREGAMENTO'!D92</f>
        <v>1</v>
      </c>
      <c r="J17" s="757"/>
      <c r="K17" s="425"/>
    </row>
    <row r="18" spans="1:11" ht="27.75" hidden="1" customHeight="1" outlineLevel="1">
      <c r="A18" s="415"/>
      <c r="B18" s="857" t="s">
        <v>314</v>
      </c>
      <c r="C18" s="756"/>
      <c r="D18" s="756"/>
      <c r="E18" s="756"/>
      <c r="F18" s="757"/>
      <c r="G18" s="858" t="s">
        <v>310</v>
      </c>
      <c r="H18" s="757"/>
      <c r="I18" s="859" t="s">
        <v>311</v>
      </c>
      <c r="J18" s="757"/>
      <c r="K18" s="425"/>
    </row>
    <row r="19" spans="1:11" ht="27.75" hidden="1" customHeight="1" outlineLevel="1">
      <c r="A19" s="415"/>
      <c r="B19" s="857" t="s">
        <v>497</v>
      </c>
      <c r="C19" s="756"/>
      <c r="D19" s="756"/>
      <c r="E19" s="756"/>
      <c r="F19" s="757"/>
      <c r="G19" s="858" t="s">
        <v>310</v>
      </c>
      <c r="H19" s="757"/>
      <c r="I19" s="859" t="s">
        <v>311</v>
      </c>
      <c r="J19" s="757"/>
      <c r="K19" s="425"/>
    </row>
    <row r="20" spans="1:11" ht="15" collapsed="1">
      <c r="A20" s="415"/>
      <c r="B20" s="872" t="s">
        <v>316</v>
      </c>
      <c r="C20" s="756"/>
      <c r="D20" s="756"/>
      <c r="E20" s="756"/>
      <c r="F20" s="756"/>
      <c r="G20" s="756"/>
      <c r="H20" s="757"/>
      <c r="I20" s="871">
        <f>SUM(I14:I19)</f>
        <v>1</v>
      </c>
      <c r="J20" s="757"/>
      <c r="K20" s="426"/>
    </row>
    <row r="21" spans="1:11" ht="15">
      <c r="A21" s="415"/>
      <c r="B21" s="836"/>
      <c r="C21" s="756"/>
      <c r="D21" s="756"/>
      <c r="E21" s="756"/>
      <c r="F21" s="756"/>
      <c r="G21" s="756"/>
      <c r="H21" s="756"/>
      <c r="I21" s="756"/>
      <c r="J21" s="757"/>
      <c r="K21" s="284"/>
    </row>
    <row r="22" spans="1:11" ht="52.5" customHeight="1">
      <c r="A22" s="415"/>
      <c r="B22" s="828" t="s">
        <v>317</v>
      </c>
      <c r="C22" s="756"/>
      <c r="D22" s="756"/>
      <c r="E22" s="756"/>
      <c r="F22" s="756"/>
      <c r="G22" s="756"/>
      <c r="H22" s="756"/>
      <c r="I22" s="756"/>
      <c r="J22" s="757"/>
      <c r="K22" s="427"/>
    </row>
    <row r="23" spans="1:11" ht="15">
      <c r="A23" s="415"/>
      <c r="B23" s="836"/>
      <c r="C23" s="756"/>
      <c r="D23" s="756"/>
      <c r="E23" s="756"/>
      <c r="F23" s="756"/>
      <c r="G23" s="756"/>
      <c r="H23" s="756"/>
      <c r="I23" s="756"/>
      <c r="J23" s="757"/>
      <c r="K23" s="284"/>
    </row>
    <row r="24" spans="1:11" ht="48" customHeight="1">
      <c r="A24" s="415"/>
      <c r="B24" s="873" t="s">
        <v>498</v>
      </c>
      <c r="C24" s="756"/>
      <c r="D24" s="756"/>
      <c r="E24" s="756"/>
      <c r="F24" s="756"/>
      <c r="G24" s="756"/>
      <c r="H24" s="756"/>
      <c r="I24" s="756"/>
      <c r="J24" s="757"/>
      <c r="K24" s="428"/>
    </row>
    <row r="25" spans="1:11" ht="15">
      <c r="A25" s="415"/>
      <c r="B25" s="874"/>
      <c r="C25" s="756"/>
      <c r="D25" s="756"/>
      <c r="E25" s="756"/>
      <c r="F25" s="756"/>
      <c r="G25" s="756"/>
      <c r="H25" s="756"/>
      <c r="I25" s="756"/>
      <c r="J25" s="757"/>
      <c r="K25" s="429"/>
    </row>
    <row r="26" spans="1:11" ht="27.75" customHeight="1">
      <c r="A26" s="284"/>
      <c r="B26" s="830" t="s">
        <v>319</v>
      </c>
      <c r="C26" s="756"/>
      <c r="D26" s="756"/>
      <c r="E26" s="756"/>
      <c r="F26" s="756"/>
      <c r="G26" s="756"/>
      <c r="H26" s="756"/>
      <c r="I26" s="756"/>
      <c r="J26" s="757"/>
      <c r="K26" s="421"/>
    </row>
    <row r="27" spans="1:11" ht="27.75" customHeight="1">
      <c r="A27" s="415"/>
      <c r="B27" s="422">
        <v>1</v>
      </c>
      <c r="C27" s="791" t="s">
        <v>320</v>
      </c>
      <c r="D27" s="756"/>
      <c r="E27" s="756"/>
      <c r="F27" s="756"/>
      <c r="G27" s="756"/>
      <c r="H27" s="757"/>
      <c r="I27" s="875" t="str">
        <f>'1-ABA-DE-CARREGAMENTO'!D33</f>
        <v>AUX.LICIT_CBO.4110-05_40.hs</v>
      </c>
      <c r="J27" s="757"/>
      <c r="K27" s="430"/>
    </row>
    <row r="28" spans="1:11" ht="27.75" customHeight="1">
      <c r="A28" s="415"/>
      <c r="B28" s="431">
        <v>2</v>
      </c>
      <c r="C28" s="839" t="s">
        <v>321</v>
      </c>
      <c r="D28" s="756"/>
      <c r="E28" s="756"/>
      <c r="F28" s="756"/>
      <c r="G28" s="756"/>
      <c r="H28" s="757"/>
      <c r="I28" s="877"/>
      <c r="J28" s="757"/>
      <c r="K28" s="432"/>
    </row>
    <row r="29" spans="1:11" ht="27.75" customHeight="1">
      <c r="A29" s="415"/>
      <c r="B29" s="422">
        <v>3</v>
      </c>
      <c r="C29" s="878" t="s">
        <v>499</v>
      </c>
      <c r="D29" s="680"/>
      <c r="E29" s="434">
        <v>220</v>
      </c>
      <c r="F29" s="435">
        <f>'1-ABA-DE-CARREGAMENTO'!D37</f>
        <v>1717.39</v>
      </c>
      <c r="G29" s="419" t="s">
        <v>323</v>
      </c>
      <c r="H29" s="436">
        <f>'1-ABA-DE-CARREGAMENTO'!D52</f>
        <v>200</v>
      </c>
      <c r="I29" s="879">
        <f>F29/E29*H29</f>
        <v>1561.2636363636364</v>
      </c>
      <c r="J29" s="757"/>
      <c r="K29" s="437"/>
    </row>
    <row r="30" spans="1:11" ht="27.75" customHeight="1">
      <c r="A30" s="415"/>
      <c r="B30" s="422">
        <v>4</v>
      </c>
      <c r="C30" s="791" t="s">
        <v>324</v>
      </c>
      <c r="D30" s="756"/>
      <c r="E30" s="756"/>
      <c r="F30" s="756"/>
      <c r="G30" s="756"/>
      <c r="H30" s="757"/>
      <c r="I30" s="860"/>
      <c r="J30" s="757"/>
      <c r="K30" s="438"/>
    </row>
    <row r="31" spans="1:11" ht="27.75" customHeight="1">
      <c r="A31" s="415"/>
      <c r="B31" s="422">
        <v>5</v>
      </c>
      <c r="C31" s="791" t="s">
        <v>325</v>
      </c>
      <c r="D31" s="756"/>
      <c r="E31" s="756"/>
      <c r="F31" s="756"/>
      <c r="G31" s="756"/>
      <c r="H31" s="757"/>
      <c r="I31" s="862" t="str">
        <f>'1-ABA-DE-CARREGAMENTO'!D36</f>
        <v>01 de JANEIRO</v>
      </c>
      <c r="J31" s="757"/>
      <c r="K31" s="439"/>
    </row>
    <row r="32" spans="1:11" ht="27.75" customHeight="1">
      <c r="A32" s="415"/>
      <c r="B32" s="440">
        <v>6</v>
      </c>
      <c r="C32" s="850" t="s">
        <v>500</v>
      </c>
      <c r="D32" s="756"/>
      <c r="E32" s="756"/>
      <c r="F32" s="756"/>
      <c r="G32" s="756"/>
      <c r="H32" s="757"/>
      <c r="I32" s="851">
        <f>ROUND(I29/220,2)*0</f>
        <v>0</v>
      </c>
      <c r="J32" s="757"/>
      <c r="K32" s="441"/>
    </row>
    <row r="33" spans="1:11" ht="47.25" customHeight="1">
      <c r="A33" s="415"/>
      <c r="B33" s="440">
        <v>7</v>
      </c>
      <c r="C33" s="850" t="s">
        <v>501</v>
      </c>
      <c r="D33" s="756"/>
      <c r="E33" s="756"/>
      <c r="F33" s="757"/>
      <c r="G33" s="854"/>
      <c r="H33" s="757"/>
      <c r="I33" s="851">
        <f>SUM(J47:J50)/H29</f>
        <v>7.8063181818181819</v>
      </c>
      <c r="J33" s="757"/>
      <c r="K33" s="441"/>
    </row>
    <row r="34" spans="1:11" ht="47.25" customHeight="1">
      <c r="A34" s="415"/>
      <c r="B34" s="440">
        <v>8</v>
      </c>
      <c r="C34" s="850" t="s">
        <v>502</v>
      </c>
      <c r="D34" s="756"/>
      <c r="E34" s="756"/>
      <c r="F34" s="757"/>
      <c r="G34" s="854"/>
      <c r="H34" s="757"/>
      <c r="I34" s="851">
        <f>TRUNC(I33*1.5,2)*0</f>
        <v>0</v>
      </c>
      <c r="J34" s="757"/>
      <c r="K34" s="441"/>
    </row>
    <row r="35" spans="1:11" ht="47.25" customHeight="1">
      <c r="A35" s="415"/>
      <c r="B35" s="440">
        <v>9</v>
      </c>
      <c r="C35" s="850" t="s">
        <v>503</v>
      </c>
      <c r="D35" s="756"/>
      <c r="E35" s="756"/>
      <c r="F35" s="757"/>
      <c r="G35" s="854" t="s">
        <v>330</v>
      </c>
      <c r="H35" s="757"/>
      <c r="I35" s="851">
        <f>I33*1.5</f>
        <v>11.709477272727273</v>
      </c>
      <c r="J35" s="757"/>
      <c r="K35" s="441"/>
    </row>
    <row r="36" spans="1:11" ht="47.25" hidden="1" customHeight="1" outlineLevel="1">
      <c r="A36" s="415"/>
      <c r="B36" s="440">
        <v>10</v>
      </c>
      <c r="C36" s="850" t="s">
        <v>504</v>
      </c>
      <c r="D36" s="756"/>
      <c r="E36" s="756"/>
      <c r="F36" s="756"/>
      <c r="G36" s="756"/>
      <c r="H36" s="757"/>
      <c r="I36" s="851">
        <f>I33*1.2</f>
        <v>9.3675818181818187</v>
      </c>
      <c r="J36" s="757"/>
      <c r="K36" s="441"/>
    </row>
    <row r="37" spans="1:11" ht="30.75" hidden="1" customHeight="1" outlineLevel="1">
      <c r="A37" s="415"/>
      <c r="B37" s="440">
        <v>11</v>
      </c>
      <c r="C37" s="850" t="s">
        <v>505</v>
      </c>
      <c r="D37" s="756"/>
      <c r="E37" s="756"/>
      <c r="F37" s="756"/>
      <c r="G37" s="756"/>
      <c r="H37" s="757"/>
      <c r="I37" s="851">
        <f>I33*2</f>
        <v>15.612636363636364</v>
      </c>
      <c r="J37" s="757"/>
      <c r="K37" s="441"/>
    </row>
    <row r="38" spans="1:11" ht="27.75" hidden="1" customHeight="1" outlineLevel="1">
      <c r="A38" s="415"/>
      <c r="B38" s="440">
        <v>12</v>
      </c>
      <c r="C38" s="850" t="s">
        <v>506</v>
      </c>
      <c r="D38" s="756"/>
      <c r="E38" s="756"/>
      <c r="F38" s="756"/>
      <c r="G38" s="756"/>
      <c r="H38" s="757"/>
      <c r="I38" s="851">
        <f>I29*'1-ABA-DE-CARREGAMENTO'!D44</f>
        <v>0</v>
      </c>
      <c r="J38" s="757"/>
      <c r="K38" s="441"/>
    </row>
    <row r="39" spans="1:11" ht="27.75" hidden="1" customHeight="1" outlineLevel="1">
      <c r="A39" s="415"/>
      <c r="B39" s="440">
        <v>13</v>
      </c>
      <c r="C39" s="850" t="s">
        <v>334</v>
      </c>
      <c r="D39" s="756"/>
      <c r="E39" s="756"/>
      <c r="F39" s="756"/>
      <c r="G39" s="756"/>
      <c r="H39" s="757"/>
      <c r="I39" s="851">
        <f>ROUND(I32/6,2)*1.3</f>
        <v>0</v>
      </c>
      <c r="J39" s="757"/>
      <c r="K39" s="441"/>
    </row>
    <row r="40" spans="1:11" ht="15" collapsed="1">
      <c r="A40" s="415"/>
      <c r="B40" s="440">
        <v>14</v>
      </c>
      <c r="C40" s="850" t="s">
        <v>335</v>
      </c>
      <c r="D40" s="756"/>
      <c r="E40" s="756"/>
      <c r="F40" s="756"/>
      <c r="G40" s="756"/>
      <c r="H40" s="757"/>
      <c r="I40" s="888">
        <f>'1-ABA-DE-CARREGAMENTO'!D93</f>
        <v>1</v>
      </c>
      <c r="J40" s="757"/>
      <c r="K40" s="442"/>
    </row>
    <row r="41" spans="1:11" ht="15">
      <c r="A41" s="415"/>
      <c r="B41" s="440">
        <v>15</v>
      </c>
      <c r="C41" s="850" t="s">
        <v>336</v>
      </c>
      <c r="D41" s="756"/>
      <c r="E41" s="756"/>
      <c r="F41" s="756"/>
      <c r="G41" s="756"/>
      <c r="H41" s="757"/>
      <c r="I41" s="853">
        <f>'1-ABA-DE-CARREGAMENTO'!D42</f>
        <v>1212</v>
      </c>
      <c r="J41" s="757"/>
      <c r="K41" s="443"/>
    </row>
    <row r="42" spans="1:11" ht="15">
      <c r="A42" s="415"/>
      <c r="B42" s="836"/>
      <c r="C42" s="756"/>
      <c r="D42" s="756"/>
      <c r="E42" s="756"/>
      <c r="F42" s="756"/>
      <c r="G42" s="756"/>
      <c r="H42" s="756"/>
      <c r="I42" s="756"/>
      <c r="J42" s="757"/>
      <c r="K42" s="284"/>
    </row>
    <row r="43" spans="1:11" ht="27.75" customHeight="1">
      <c r="A43" s="415"/>
      <c r="B43" s="832" t="s">
        <v>337</v>
      </c>
      <c r="C43" s="756"/>
      <c r="D43" s="756"/>
      <c r="E43" s="756"/>
      <c r="F43" s="756"/>
      <c r="G43" s="756"/>
      <c r="H43" s="756"/>
      <c r="I43" s="756"/>
      <c r="J43" s="757"/>
      <c r="K43" s="444"/>
    </row>
    <row r="44" spans="1:11" ht="15">
      <c r="A44" s="415"/>
      <c r="B44" s="811"/>
      <c r="C44" s="756"/>
      <c r="D44" s="756"/>
      <c r="E44" s="756"/>
      <c r="F44" s="756"/>
      <c r="G44" s="756"/>
      <c r="H44" s="756"/>
      <c r="I44" s="756"/>
      <c r="J44" s="757"/>
      <c r="K44" s="445"/>
    </row>
    <row r="45" spans="1:11" ht="27.75" customHeight="1">
      <c r="A45" s="415"/>
      <c r="B45" s="849" t="s">
        <v>338</v>
      </c>
      <c r="C45" s="756"/>
      <c r="D45" s="756"/>
      <c r="E45" s="756"/>
      <c r="F45" s="756"/>
      <c r="G45" s="756"/>
      <c r="H45" s="756"/>
      <c r="I45" s="756"/>
      <c r="J45" s="757"/>
      <c r="K45" s="446"/>
    </row>
    <row r="46" spans="1:11" ht="27.75" customHeight="1">
      <c r="A46" s="447"/>
      <c r="B46" s="448">
        <v>1</v>
      </c>
      <c r="C46" s="835" t="s">
        <v>339</v>
      </c>
      <c r="D46" s="756"/>
      <c r="E46" s="756"/>
      <c r="F46" s="756"/>
      <c r="G46" s="756"/>
      <c r="H46" s="757"/>
      <c r="I46" s="449" t="s">
        <v>340</v>
      </c>
      <c r="J46" s="448" t="s">
        <v>341</v>
      </c>
      <c r="K46" s="424"/>
    </row>
    <row r="47" spans="1:11" ht="27.75" customHeight="1">
      <c r="A47" s="415"/>
      <c r="B47" s="422" t="s">
        <v>264</v>
      </c>
      <c r="C47" s="791" t="s">
        <v>342</v>
      </c>
      <c r="D47" s="756"/>
      <c r="E47" s="756"/>
      <c r="F47" s="757"/>
      <c r="G47" s="450" t="s">
        <v>343</v>
      </c>
      <c r="H47" s="451">
        <f>'1-ABA-DE-CARREGAMENTO'!D52</f>
        <v>200</v>
      </c>
      <c r="I47" s="450"/>
      <c r="J47" s="453">
        <f>I29*I40</f>
        <v>1561.2636363636364</v>
      </c>
      <c r="K47" s="454"/>
    </row>
    <row r="48" spans="1:11" ht="27.75" customHeight="1">
      <c r="A48" s="415"/>
      <c r="B48" s="422" t="s">
        <v>265</v>
      </c>
      <c r="C48" s="791" t="s">
        <v>344</v>
      </c>
      <c r="D48" s="756"/>
      <c r="E48" s="756"/>
      <c r="F48" s="847" t="str">
        <f>'1-ABA-DE-CARREGAMENTO'!D38</f>
        <v>SEM ADICIONAL DE FUNÇÃO</v>
      </c>
      <c r="G48" s="756"/>
      <c r="H48" s="757"/>
      <c r="I48" s="562">
        <f>'1-ABA-DE-CARREGAMENTO'!D39</f>
        <v>0</v>
      </c>
      <c r="J48" s="453">
        <f>J47*I48</f>
        <v>0</v>
      </c>
      <c r="K48" s="454"/>
    </row>
    <row r="49" spans="1:11" ht="27.75" customHeight="1">
      <c r="A49" s="415"/>
      <c r="B49" s="422" t="s">
        <v>266</v>
      </c>
      <c r="C49" s="791" t="s">
        <v>507</v>
      </c>
      <c r="D49" s="756"/>
      <c r="E49" s="756"/>
      <c r="F49" s="756"/>
      <c r="G49" s="756"/>
      <c r="H49" s="757"/>
      <c r="I49" s="539">
        <f>'1-ABA-DE-CARREGAMENTO'!D44</f>
        <v>0</v>
      </c>
      <c r="J49" s="453">
        <f>ROUND(J47*I49,2)</f>
        <v>0</v>
      </c>
      <c r="K49" s="454"/>
    </row>
    <row r="50" spans="1:11" ht="27.75" customHeight="1">
      <c r="A50" s="415"/>
      <c r="B50" s="422" t="s">
        <v>267</v>
      </c>
      <c r="C50" s="791" t="s">
        <v>508</v>
      </c>
      <c r="D50" s="756"/>
      <c r="E50" s="756"/>
      <c r="F50" s="756"/>
      <c r="G50" s="847" t="str">
        <f>'1-ABA-DE-CARREGAMENTO'!D40</f>
        <v>SEM ADICIONAL DE RISCO</v>
      </c>
      <c r="H50" s="757"/>
      <c r="I50" s="563">
        <f>'1-ABA-DE-CARREGAMENTO'!D41</f>
        <v>0</v>
      </c>
      <c r="J50" s="453">
        <f>ROUND(I50*I41,2)</f>
        <v>0</v>
      </c>
      <c r="K50" s="454"/>
    </row>
    <row r="51" spans="1:11" ht="27.75" customHeight="1">
      <c r="A51" s="415"/>
      <c r="B51" s="422" t="s">
        <v>268</v>
      </c>
      <c r="C51" s="848" t="s">
        <v>509</v>
      </c>
      <c r="D51" s="756"/>
      <c r="E51" s="756"/>
      <c r="F51" s="457" t="s">
        <v>348</v>
      </c>
      <c r="G51" s="458">
        <v>0</v>
      </c>
      <c r="H51" s="457" t="s">
        <v>349</v>
      </c>
      <c r="I51" s="459">
        <f>I36</f>
        <v>9.3675818181818187</v>
      </c>
      <c r="J51" s="460">
        <f>G51*I51</f>
        <v>0</v>
      </c>
      <c r="K51" s="454"/>
    </row>
    <row r="52" spans="1:11" ht="39.75" hidden="1" customHeight="1" outlineLevel="1">
      <c r="A52" s="415"/>
      <c r="B52" s="422" t="s">
        <v>269</v>
      </c>
      <c r="C52" s="839" t="s">
        <v>510</v>
      </c>
      <c r="D52" s="756"/>
      <c r="E52" s="756"/>
      <c r="F52" s="756"/>
      <c r="G52" s="756"/>
      <c r="H52" s="756"/>
      <c r="I52" s="757"/>
      <c r="J52" s="453">
        <f>ROUND(I38*(((12*15)+15)-((44/6)*26))*I35,2)*0+ROUND(2*4.33*I35,2)*0</f>
        <v>0</v>
      </c>
      <c r="K52" s="454"/>
    </row>
    <row r="53" spans="1:11" ht="39.75" hidden="1" customHeight="1" outlineLevel="1">
      <c r="A53" s="415"/>
      <c r="B53" s="422" t="s">
        <v>270</v>
      </c>
      <c r="C53" s="839" t="s">
        <v>511</v>
      </c>
      <c r="D53" s="756"/>
      <c r="E53" s="756"/>
      <c r="F53" s="756"/>
      <c r="G53" s="756"/>
      <c r="H53" s="756"/>
      <c r="I53" s="757"/>
      <c r="J53" s="453">
        <f>ROUND(I39*I40*15,2)*0</f>
        <v>0</v>
      </c>
      <c r="K53" s="454"/>
    </row>
    <row r="54" spans="1:11" ht="39.75" customHeight="1" collapsed="1">
      <c r="A54" s="415"/>
      <c r="B54" s="422" t="s">
        <v>271</v>
      </c>
      <c r="C54" s="839" t="s">
        <v>512</v>
      </c>
      <c r="D54" s="756"/>
      <c r="E54" s="756"/>
      <c r="F54" s="457" t="s">
        <v>353</v>
      </c>
      <c r="G54" s="458">
        <v>0</v>
      </c>
      <c r="H54" s="457" t="s">
        <v>354</v>
      </c>
      <c r="I54" s="459">
        <f>I35</f>
        <v>11.709477272727273</v>
      </c>
      <c r="J54" s="453">
        <f t="shared" ref="J54:J55" si="0">G54*I54</f>
        <v>0</v>
      </c>
      <c r="K54" s="454"/>
    </row>
    <row r="55" spans="1:11" ht="39.75" customHeight="1">
      <c r="A55" s="415"/>
      <c r="B55" s="422" t="s">
        <v>272</v>
      </c>
      <c r="C55" s="839" t="s">
        <v>513</v>
      </c>
      <c r="D55" s="756"/>
      <c r="E55" s="756"/>
      <c r="F55" s="457" t="s">
        <v>356</v>
      </c>
      <c r="G55" s="458">
        <v>0</v>
      </c>
      <c r="H55" s="457" t="s">
        <v>357</v>
      </c>
      <c r="I55" s="459">
        <f>I37</f>
        <v>15.612636363636364</v>
      </c>
      <c r="J55" s="453">
        <f t="shared" si="0"/>
        <v>0</v>
      </c>
      <c r="K55" s="454"/>
    </row>
    <row r="56" spans="1:11" ht="39.75" customHeight="1">
      <c r="A56" s="415"/>
      <c r="B56" s="422" t="s">
        <v>273</v>
      </c>
      <c r="C56" s="791" t="s">
        <v>514</v>
      </c>
      <c r="D56" s="756"/>
      <c r="E56" s="756"/>
      <c r="F56" s="756"/>
      <c r="G56" s="756"/>
      <c r="H56" s="756"/>
      <c r="I56" s="757"/>
      <c r="J56" s="453">
        <f>ROUND(((J54+J55)/25)*5,2)</f>
        <v>0</v>
      </c>
      <c r="K56" s="454"/>
    </row>
    <row r="57" spans="1:11" ht="27.75" customHeight="1">
      <c r="A57" s="415"/>
      <c r="B57" s="422" t="s">
        <v>359</v>
      </c>
      <c r="C57" s="791" t="s">
        <v>360</v>
      </c>
      <c r="D57" s="756"/>
      <c r="E57" s="756"/>
      <c r="F57" s="756"/>
      <c r="G57" s="756"/>
      <c r="H57" s="756"/>
      <c r="I57" s="757"/>
      <c r="J57" s="461" t="s">
        <v>311</v>
      </c>
      <c r="K57" s="462"/>
    </row>
    <row r="58" spans="1:11" ht="27.75" customHeight="1">
      <c r="A58" s="415"/>
      <c r="B58" s="830" t="s">
        <v>361</v>
      </c>
      <c r="C58" s="756"/>
      <c r="D58" s="756"/>
      <c r="E58" s="756"/>
      <c r="F58" s="756"/>
      <c r="G58" s="756"/>
      <c r="H58" s="756"/>
      <c r="I58" s="757"/>
      <c r="J58" s="463">
        <f>SUM(J47:J57)</f>
        <v>1561.2636363636364</v>
      </c>
      <c r="K58" s="464"/>
    </row>
    <row r="59" spans="1:11" ht="27.75" customHeight="1">
      <c r="A59" s="415"/>
      <c r="B59" s="465"/>
      <c r="C59" s="819"/>
      <c r="D59" s="756"/>
      <c r="E59" s="756"/>
      <c r="F59" s="756"/>
      <c r="G59" s="756"/>
      <c r="H59" s="756"/>
      <c r="I59" s="757"/>
      <c r="J59" s="466"/>
      <c r="K59" s="464"/>
    </row>
    <row r="60" spans="1:11" ht="27.75" customHeight="1">
      <c r="A60" s="415"/>
      <c r="B60" s="422" t="s">
        <v>271</v>
      </c>
      <c r="C60" s="791" t="s">
        <v>515</v>
      </c>
      <c r="D60" s="756"/>
      <c r="E60" s="756"/>
      <c r="F60" s="756"/>
      <c r="G60" s="756"/>
      <c r="H60" s="756"/>
      <c r="I60" s="757"/>
      <c r="J60" s="453">
        <f>ROUND(I34*15*I40*0.5,2)*0</f>
        <v>0</v>
      </c>
      <c r="K60" s="454"/>
    </row>
    <row r="61" spans="1:11" ht="27.75" customHeight="1">
      <c r="A61" s="415"/>
      <c r="B61" s="830" t="s">
        <v>516</v>
      </c>
      <c r="C61" s="756"/>
      <c r="D61" s="756"/>
      <c r="E61" s="756"/>
      <c r="F61" s="756"/>
      <c r="G61" s="756"/>
      <c r="H61" s="756"/>
      <c r="I61" s="757"/>
      <c r="J61" s="463">
        <f>J60</f>
        <v>0</v>
      </c>
      <c r="K61" s="464"/>
    </row>
    <row r="62" spans="1:11" ht="27.75" customHeight="1">
      <c r="A62" s="415"/>
      <c r="B62" s="836"/>
      <c r="C62" s="756"/>
      <c r="D62" s="756"/>
      <c r="E62" s="756"/>
      <c r="F62" s="756"/>
      <c r="G62" s="756"/>
      <c r="H62" s="756"/>
      <c r="I62" s="756"/>
      <c r="J62" s="757"/>
      <c r="K62" s="284"/>
    </row>
    <row r="63" spans="1:11" ht="57.75" customHeight="1">
      <c r="A63" s="415"/>
      <c r="B63" s="845" t="s">
        <v>517</v>
      </c>
      <c r="C63" s="756"/>
      <c r="D63" s="756"/>
      <c r="E63" s="756"/>
      <c r="F63" s="756"/>
      <c r="G63" s="756"/>
      <c r="H63" s="756"/>
      <c r="I63" s="757"/>
      <c r="J63" s="467">
        <f>J58+J61</f>
        <v>1561.2636363636364</v>
      </c>
      <c r="K63" s="468"/>
    </row>
    <row r="64" spans="1:11" ht="15">
      <c r="A64" s="415"/>
      <c r="B64" s="819"/>
      <c r="C64" s="756"/>
      <c r="D64" s="756"/>
      <c r="E64" s="756"/>
      <c r="F64" s="756"/>
      <c r="G64" s="756"/>
      <c r="H64" s="756"/>
      <c r="I64" s="756"/>
      <c r="J64" s="757"/>
      <c r="K64" s="327"/>
    </row>
    <row r="65" spans="1:11" ht="27.75" customHeight="1">
      <c r="A65" s="415"/>
      <c r="B65" s="846" t="s">
        <v>365</v>
      </c>
      <c r="C65" s="756"/>
      <c r="D65" s="756"/>
      <c r="E65" s="756"/>
      <c r="F65" s="756"/>
      <c r="G65" s="756"/>
      <c r="H65" s="756"/>
      <c r="I65" s="756"/>
      <c r="J65" s="757"/>
      <c r="K65" s="469"/>
    </row>
    <row r="66" spans="1:11" ht="15">
      <c r="A66" s="415"/>
      <c r="B66" s="819"/>
      <c r="C66" s="756"/>
      <c r="D66" s="756"/>
      <c r="E66" s="756"/>
      <c r="F66" s="756"/>
      <c r="G66" s="756"/>
      <c r="H66" s="756"/>
      <c r="I66" s="756"/>
      <c r="J66" s="757"/>
      <c r="K66" s="327"/>
    </row>
    <row r="67" spans="1:11" ht="27.75" customHeight="1">
      <c r="A67" s="415"/>
      <c r="B67" s="837" t="s">
        <v>366</v>
      </c>
      <c r="C67" s="756"/>
      <c r="D67" s="756"/>
      <c r="E67" s="756"/>
      <c r="F67" s="756"/>
      <c r="G67" s="756"/>
      <c r="H67" s="756"/>
      <c r="I67" s="756"/>
      <c r="J67" s="757"/>
      <c r="K67" s="470"/>
    </row>
    <row r="68" spans="1:11" ht="27.75" customHeight="1">
      <c r="A68" s="415"/>
      <c r="B68" s="840" t="s">
        <v>518</v>
      </c>
      <c r="C68" s="756"/>
      <c r="D68" s="756"/>
      <c r="E68" s="756"/>
      <c r="F68" s="756"/>
      <c r="G68" s="756"/>
      <c r="H68" s="756"/>
      <c r="I68" s="756"/>
      <c r="J68" s="757"/>
      <c r="K68" s="471"/>
    </row>
    <row r="69" spans="1:11" ht="39" customHeight="1">
      <c r="A69" s="415"/>
      <c r="B69" s="472" t="s">
        <v>368</v>
      </c>
      <c r="C69" s="841" t="s">
        <v>519</v>
      </c>
      <c r="D69" s="756"/>
      <c r="E69" s="756"/>
      <c r="F69" s="756"/>
      <c r="G69" s="756"/>
      <c r="H69" s="756"/>
      <c r="I69" s="757"/>
      <c r="J69" s="472" t="s">
        <v>370</v>
      </c>
      <c r="K69" s="350"/>
    </row>
    <row r="70" spans="1:11" ht="39" customHeight="1">
      <c r="A70" s="415"/>
      <c r="B70" s="472" t="s">
        <v>264</v>
      </c>
      <c r="C70" s="839" t="s">
        <v>520</v>
      </c>
      <c r="D70" s="756"/>
      <c r="E70" s="756"/>
      <c r="F70" s="756"/>
      <c r="G70" s="756"/>
      <c r="H70" s="757"/>
      <c r="I70" s="473">
        <v>8.3299999999999999E-2</v>
      </c>
      <c r="J70" s="474">
        <f>ROUND(J58*I70,2)</f>
        <v>130.05000000000001</v>
      </c>
      <c r="K70" s="475"/>
    </row>
    <row r="71" spans="1:11" ht="39" customHeight="1">
      <c r="A71" s="415"/>
      <c r="B71" s="472" t="s">
        <v>265</v>
      </c>
      <c r="C71" s="842" t="s">
        <v>521</v>
      </c>
      <c r="D71" s="756"/>
      <c r="E71" s="756"/>
      <c r="F71" s="756"/>
      <c r="G71" s="756"/>
      <c r="H71" s="757"/>
      <c r="I71" s="476">
        <v>3.0249999999999999E-2</v>
      </c>
      <c r="J71" s="474">
        <f>ROUND(J58*I71,2)</f>
        <v>47.23</v>
      </c>
      <c r="K71" s="475"/>
    </row>
    <row r="72" spans="1:11" ht="15">
      <c r="A72" s="415"/>
      <c r="B72" s="833" t="s">
        <v>373</v>
      </c>
      <c r="C72" s="756"/>
      <c r="D72" s="756"/>
      <c r="E72" s="756"/>
      <c r="F72" s="756"/>
      <c r="G72" s="756"/>
      <c r="H72" s="756"/>
      <c r="I72" s="757"/>
      <c r="J72" s="477">
        <f>SUM(J70+J71)</f>
        <v>177.28</v>
      </c>
      <c r="K72" s="478"/>
    </row>
    <row r="73" spans="1:11" ht="15.75">
      <c r="A73" s="415"/>
      <c r="B73" s="843"/>
      <c r="C73" s="756"/>
      <c r="D73" s="756"/>
      <c r="E73" s="756"/>
      <c r="F73" s="756"/>
      <c r="G73" s="756"/>
      <c r="H73" s="756"/>
      <c r="I73" s="756"/>
      <c r="J73" s="757"/>
      <c r="K73" s="479"/>
    </row>
    <row r="74" spans="1:11" ht="59.25" customHeight="1">
      <c r="A74" s="415"/>
      <c r="B74" s="832" t="s">
        <v>522</v>
      </c>
      <c r="C74" s="756"/>
      <c r="D74" s="756"/>
      <c r="E74" s="756"/>
      <c r="F74" s="756"/>
      <c r="G74" s="756"/>
      <c r="H74" s="756"/>
      <c r="I74" s="756"/>
      <c r="J74" s="757"/>
      <c r="K74" s="444"/>
    </row>
    <row r="75" spans="1:11" ht="27.75" customHeight="1">
      <c r="A75" s="415"/>
      <c r="B75" s="844"/>
      <c r="C75" s="756"/>
      <c r="D75" s="756"/>
      <c r="E75" s="756"/>
      <c r="F75" s="756"/>
      <c r="G75" s="756"/>
      <c r="H75" s="756"/>
      <c r="I75" s="756"/>
      <c r="J75" s="757"/>
      <c r="K75" s="444"/>
    </row>
    <row r="76" spans="1:11" ht="27.75" customHeight="1">
      <c r="A76" s="415"/>
      <c r="B76" s="831" t="s">
        <v>523</v>
      </c>
      <c r="C76" s="756"/>
      <c r="D76" s="756"/>
      <c r="E76" s="756"/>
      <c r="F76" s="756"/>
      <c r="G76" s="756"/>
      <c r="H76" s="756"/>
      <c r="I76" s="756"/>
      <c r="J76" s="757"/>
      <c r="K76" s="471"/>
    </row>
    <row r="77" spans="1:11" ht="27.75" customHeight="1">
      <c r="A77" s="415"/>
      <c r="B77" s="480" t="s">
        <v>376</v>
      </c>
      <c r="C77" s="838" t="s">
        <v>377</v>
      </c>
      <c r="D77" s="756"/>
      <c r="E77" s="756"/>
      <c r="F77" s="756"/>
      <c r="G77" s="756"/>
      <c r="H77" s="757"/>
      <c r="I77" s="481" t="s">
        <v>340</v>
      </c>
      <c r="J77" s="482" t="s">
        <v>378</v>
      </c>
      <c r="K77" s="350"/>
    </row>
    <row r="78" spans="1:11" ht="15">
      <c r="A78" s="415"/>
      <c r="B78" s="433" t="s">
        <v>264</v>
      </c>
      <c r="C78" s="791" t="s">
        <v>379</v>
      </c>
      <c r="D78" s="756"/>
      <c r="E78" s="756"/>
      <c r="F78" s="756"/>
      <c r="G78" s="756"/>
      <c r="H78" s="757"/>
      <c r="I78" s="483">
        <v>0.2</v>
      </c>
      <c r="J78" s="484">
        <f>ROUND((J58+J72)*I78,2)</f>
        <v>347.71</v>
      </c>
      <c r="K78" s="478"/>
    </row>
    <row r="79" spans="1:11" ht="15">
      <c r="A79" s="415"/>
      <c r="B79" s="433" t="s">
        <v>265</v>
      </c>
      <c r="C79" s="791" t="s">
        <v>380</v>
      </c>
      <c r="D79" s="756"/>
      <c r="E79" s="756"/>
      <c r="F79" s="756"/>
      <c r="G79" s="756"/>
      <c r="H79" s="757"/>
      <c r="I79" s="483">
        <v>2.5000000000000001E-2</v>
      </c>
      <c r="J79" s="484">
        <f>ROUND((J58+J72)*I79,2)</f>
        <v>43.46</v>
      </c>
      <c r="K79" s="478"/>
    </row>
    <row r="80" spans="1:11" ht="60" customHeight="1">
      <c r="A80" s="415"/>
      <c r="B80" s="433" t="s">
        <v>266</v>
      </c>
      <c r="C80" s="791" t="s">
        <v>524</v>
      </c>
      <c r="D80" s="757"/>
      <c r="E80" s="485" t="s">
        <v>382</v>
      </c>
      <c r="F80" s="486">
        <f>'1-ABA-DE-CARREGAMENTO'!D57</f>
        <v>0.03</v>
      </c>
      <c r="G80" s="485" t="s">
        <v>383</v>
      </c>
      <c r="H80" s="487">
        <f>'1-ABA-DE-CARREGAMENTO'!D58</f>
        <v>1</v>
      </c>
      <c r="I80" s="488">
        <f>ROUND((F80*H80),6)</f>
        <v>0.03</v>
      </c>
      <c r="J80" s="484">
        <f>ROUND((J58+J72)*I80,2)</f>
        <v>52.16</v>
      </c>
      <c r="K80" s="478"/>
    </row>
    <row r="81" spans="1:11" ht="15">
      <c r="A81" s="415"/>
      <c r="B81" s="433" t="s">
        <v>267</v>
      </c>
      <c r="C81" s="791" t="s">
        <v>384</v>
      </c>
      <c r="D81" s="756"/>
      <c r="E81" s="756"/>
      <c r="F81" s="756"/>
      <c r="G81" s="756"/>
      <c r="H81" s="757"/>
      <c r="I81" s="483">
        <v>1.4999999999999999E-2</v>
      </c>
      <c r="J81" s="484">
        <f>ROUND((J58+J72)*I81,2)</f>
        <v>26.08</v>
      </c>
      <c r="K81" s="478"/>
    </row>
    <row r="82" spans="1:11" ht="15">
      <c r="A82" s="415"/>
      <c r="B82" s="433" t="s">
        <v>268</v>
      </c>
      <c r="C82" s="791" t="s">
        <v>385</v>
      </c>
      <c r="D82" s="756"/>
      <c r="E82" s="756"/>
      <c r="F82" s="756"/>
      <c r="G82" s="756"/>
      <c r="H82" s="757"/>
      <c r="I82" s="483">
        <v>0.01</v>
      </c>
      <c r="J82" s="484">
        <f>ROUND((J58+J72)*I82,2)</f>
        <v>17.39</v>
      </c>
      <c r="K82" s="478"/>
    </row>
    <row r="83" spans="1:11" ht="15">
      <c r="A83" s="415"/>
      <c r="B83" s="433" t="s">
        <v>269</v>
      </c>
      <c r="C83" s="791" t="s">
        <v>386</v>
      </c>
      <c r="D83" s="756"/>
      <c r="E83" s="756"/>
      <c r="F83" s="756"/>
      <c r="G83" s="756"/>
      <c r="H83" s="757"/>
      <c r="I83" s="483">
        <v>6.0000000000000001E-3</v>
      </c>
      <c r="J83" s="484">
        <f>ROUND((J58+J72)*I83,2)</f>
        <v>10.43</v>
      </c>
      <c r="K83" s="478"/>
    </row>
    <row r="84" spans="1:11" ht="15">
      <c r="A84" s="415"/>
      <c r="B84" s="433" t="s">
        <v>270</v>
      </c>
      <c r="C84" s="791" t="s">
        <v>387</v>
      </c>
      <c r="D84" s="756"/>
      <c r="E84" s="756"/>
      <c r="F84" s="756"/>
      <c r="G84" s="756"/>
      <c r="H84" s="757"/>
      <c r="I84" s="483">
        <v>2E-3</v>
      </c>
      <c r="J84" s="484">
        <f>ROUND((J58+J72)*I84,2)</f>
        <v>3.48</v>
      </c>
      <c r="K84" s="478"/>
    </row>
    <row r="85" spans="1:11" ht="15">
      <c r="A85" s="415"/>
      <c r="B85" s="433" t="s">
        <v>271</v>
      </c>
      <c r="C85" s="791" t="s">
        <v>388</v>
      </c>
      <c r="D85" s="756"/>
      <c r="E85" s="756"/>
      <c r="F85" s="756"/>
      <c r="G85" s="756"/>
      <c r="H85" s="757"/>
      <c r="I85" s="483">
        <v>0.08</v>
      </c>
      <c r="J85" s="484">
        <f>ROUND((J58+J72)*I85,2)</f>
        <v>139.08000000000001</v>
      </c>
      <c r="K85" s="478"/>
    </row>
    <row r="86" spans="1:11" ht="15">
      <c r="A86" s="415"/>
      <c r="B86" s="818" t="s">
        <v>373</v>
      </c>
      <c r="C86" s="756"/>
      <c r="D86" s="756"/>
      <c r="E86" s="756"/>
      <c r="F86" s="756"/>
      <c r="G86" s="756"/>
      <c r="H86" s="757"/>
      <c r="I86" s="489">
        <f t="shared" ref="I86:J86" si="1">SUM(I78:I85)</f>
        <v>0.36800000000000005</v>
      </c>
      <c r="J86" s="477">
        <f t="shared" si="1"/>
        <v>639.79</v>
      </c>
      <c r="K86" s="478"/>
    </row>
    <row r="87" spans="1:11" ht="15">
      <c r="A87" s="415"/>
      <c r="B87" s="490"/>
      <c r="C87" s="491"/>
      <c r="D87" s="491"/>
      <c r="E87" s="491"/>
      <c r="F87" s="491"/>
      <c r="G87" s="491"/>
      <c r="H87" s="491"/>
      <c r="I87" s="492"/>
      <c r="J87" s="493"/>
      <c r="K87" s="478"/>
    </row>
    <row r="88" spans="1:11" ht="42.75" customHeight="1">
      <c r="A88" s="415"/>
      <c r="B88" s="832" t="s">
        <v>389</v>
      </c>
      <c r="C88" s="756"/>
      <c r="D88" s="756"/>
      <c r="E88" s="756"/>
      <c r="F88" s="756"/>
      <c r="G88" s="756"/>
      <c r="H88" s="756"/>
      <c r="I88" s="756"/>
      <c r="J88" s="757"/>
      <c r="K88" s="444"/>
    </row>
    <row r="89" spans="1:11" ht="15">
      <c r="A89" s="415"/>
      <c r="B89" s="836"/>
      <c r="C89" s="756"/>
      <c r="D89" s="756"/>
      <c r="E89" s="756"/>
      <c r="F89" s="756"/>
      <c r="G89" s="756"/>
      <c r="H89" s="756"/>
      <c r="I89" s="756"/>
      <c r="J89" s="757"/>
      <c r="K89" s="284"/>
    </row>
    <row r="90" spans="1:11" ht="27.75" customHeight="1">
      <c r="A90" s="415"/>
      <c r="B90" s="831" t="s">
        <v>390</v>
      </c>
      <c r="C90" s="756"/>
      <c r="D90" s="756"/>
      <c r="E90" s="756"/>
      <c r="F90" s="756"/>
      <c r="G90" s="756"/>
      <c r="H90" s="756"/>
      <c r="I90" s="756"/>
      <c r="J90" s="757"/>
      <c r="K90" s="471"/>
    </row>
    <row r="91" spans="1:11" ht="27.75" customHeight="1">
      <c r="A91" s="415"/>
      <c r="B91" s="494" t="s">
        <v>391</v>
      </c>
      <c r="C91" s="835" t="s">
        <v>392</v>
      </c>
      <c r="D91" s="756"/>
      <c r="E91" s="756"/>
      <c r="F91" s="756"/>
      <c r="G91" s="756"/>
      <c r="H91" s="756"/>
      <c r="I91" s="757"/>
      <c r="J91" s="494" t="s">
        <v>370</v>
      </c>
      <c r="K91" s="424"/>
    </row>
    <row r="92" spans="1:11" ht="27.75" customHeight="1">
      <c r="A92" s="415"/>
      <c r="B92" s="422" t="s">
        <v>264</v>
      </c>
      <c r="C92" s="791" t="s">
        <v>525</v>
      </c>
      <c r="D92" s="756"/>
      <c r="E92" s="756"/>
      <c r="F92" s="756"/>
      <c r="G92" s="756"/>
      <c r="H92" s="757"/>
      <c r="I92" s="457">
        <f>J47</f>
        <v>1561.2636363636364</v>
      </c>
      <c r="J92" s="495">
        <f>IF(ROUND((I93*I95*I94)-(J47*I96),2)&lt;0,0,ROUND((I93*I95*I94)-(J47*I96),2))</f>
        <v>93.32</v>
      </c>
      <c r="K92" s="478"/>
    </row>
    <row r="93" spans="1:11" ht="27.75" customHeight="1">
      <c r="A93" s="415"/>
      <c r="B93" s="422" t="s">
        <v>265</v>
      </c>
      <c r="C93" s="791" t="s">
        <v>526</v>
      </c>
      <c r="D93" s="756"/>
      <c r="E93" s="756"/>
      <c r="F93" s="756"/>
      <c r="G93" s="756"/>
      <c r="H93" s="756"/>
      <c r="I93" s="496">
        <f>'1-ABA-DE-CARREGAMENTO'!D72</f>
        <v>4.25</v>
      </c>
      <c r="J93" s="497" t="s">
        <v>311</v>
      </c>
      <c r="K93" s="462"/>
    </row>
    <row r="94" spans="1:11" ht="27.75" customHeight="1">
      <c r="A94" s="415"/>
      <c r="B94" s="422" t="s">
        <v>266</v>
      </c>
      <c r="C94" s="791" t="s">
        <v>527</v>
      </c>
      <c r="D94" s="756"/>
      <c r="E94" s="756"/>
      <c r="F94" s="756"/>
      <c r="G94" s="756"/>
      <c r="H94" s="757"/>
      <c r="I94" s="498">
        <f>'1-ABA-DE-CARREGAMENTO'!D73</f>
        <v>2</v>
      </c>
      <c r="J94" s="497" t="s">
        <v>311</v>
      </c>
      <c r="K94" s="462"/>
    </row>
    <row r="95" spans="1:11" ht="27.75" customHeight="1">
      <c r="A95" s="415"/>
      <c r="B95" s="422" t="s">
        <v>267</v>
      </c>
      <c r="C95" s="850" t="s">
        <v>396</v>
      </c>
      <c r="D95" s="756"/>
      <c r="E95" s="756"/>
      <c r="F95" s="756"/>
      <c r="G95" s="756"/>
      <c r="H95" s="757"/>
      <c r="I95" s="498">
        <f>'1-ABA-DE-CARREGAMENTO'!D74</f>
        <v>22</v>
      </c>
      <c r="J95" s="497" t="s">
        <v>311</v>
      </c>
      <c r="K95" s="462"/>
    </row>
    <row r="96" spans="1:11" ht="27.75" customHeight="1">
      <c r="A96" s="415"/>
      <c r="B96" s="422" t="s">
        <v>268</v>
      </c>
      <c r="C96" s="850" t="s">
        <v>528</v>
      </c>
      <c r="D96" s="756"/>
      <c r="E96" s="756"/>
      <c r="F96" s="756"/>
      <c r="G96" s="756"/>
      <c r="H96" s="757"/>
      <c r="I96" s="499">
        <f>'1-ABA-DE-CARREGAMENTO'!D75</f>
        <v>0.06</v>
      </c>
      <c r="J96" s="500" t="s">
        <v>311</v>
      </c>
      <c r="K96" s="462"/>
    </row>
    <row r="97" spans="1:11" ht="27.75" customHeight="1">
      <c r="A97" s="415"/>
      <c r="B97" s="422" t="s">
        <v>269</v>
      </c>
      <c r="C97" s="791" t="s">
        <v>529</v>
      </c>
      <c r="D97" s="756"/>
      <c r="E97" s="756"/>
      <c r="F97" s="756"/>
      <c r="G97" s="756"/>
      <c r="H97" s="756"/>
      <c r="I97" s="757"/>
      <c r="J97" s="495">
        <f>ROUND(I98*I99,2)-ROUND((I98*I99)*I100,2)</f>
        <v>359.61</v>
      </c>
      <c r="K97" s="478"/>
    </row>
    <row r="98" spans="1:11" ht="27.75" customHeight="1">
      <c r="A98" s="415"/>
      <c r="B98" s="422" t="s">
        <v>270</v>
      </c>
      <c r="C98" s="791" t="s">
        <v>530</v>
      </c>
      <c r="D98" s="756"/>
      <c r="E98" s="756"/>
      <c r="F98" s="756"/>
      <c r="G98" s="756"/>
      <c r="H98" s="757"/>
      <c r="I98" s="496">
        <f>IF('1-ABA-DE-CARREGAMENTO'!D60&gt;0,'1-ABA-DE-CARREGAMENTO'!D60,'1-ABA-DE-CARREGAMENTO'!D63)</f>
        <v>20.18</v>
      </c>
      <c r="J98" s="502"/>
      <c r="K98" s="462"/>
    </row>
    <row r="99" spans="1:11" ht="27.75" customHeight="1">
      <c r="A99" s="415"/>
      <c r="B99" s="422" t="s">
        <v>271</v>
      </c>
      <c r="C99" s="791" t="s">
        <v>531</v>
      </c>
      <c r="D99" s="756"/>
      <c r="E99" s="756"/>
      <c r="F99" s="756"/>
      <c r="G99" s="756"/>
      <c r="H99" s="757"/>
      <c r="I99" s="498">
        <f>'1-ABA-DE-CARREGAMENTO'!D62</f>
        <v>22</v>
      </c>
      <c r="J99" s="502"/>
      <c r="K99" s="462"/>
    </row>
    <row r="100" spans="1:11" ht="27.75" customHeight="1">
      <c r="A100" s="415"/>
      <c r="B100" s="422" t="s">
        <v>272</v>
      </c>
      <c r="C100" s="885" t="s">
        <v>532</v>
      </c>
      <c r="D100" s="756"/>
      <c r="E100" s="756"/>
      <c r="F100" s="756"/>
      <c r="G100" s="756"/>
      <c r="H100" s="757"/>
      <c r="I100" s="499">
        <f>'1-ABA-DE-CARREGAMENTO'!D61</f>
        <v>0.19</v>
      </c>
      <c r="J100" s="504"/>
      <c r="K100" s="462"/>
    </row>
    <row r="101" spans="1:11" ht="27.75" customHeight="1" outlineLevel="1">
      <c r="A101" s="415"/>
      <c r="B101" s="422" t="s">
        <v>273</v>
      </c>
      <c r="C101" s="791" t="s">
        <v>402</v>
      </c>
      <c r="D101" s="756"/>
      <c r="E101" s="756"/>
      <c r="F101" s="756"/>
      <c r="G101" s="756"/>
      <c r="H101" s="756"/>
      <c r="I101" s="756"/>
      <c r="J101" s="484">
        <v>0</v>
      </c>
      <c r="K101" s="478"/>
    </row>
    <row r="102" spans="1:11" ht="40.5" customHeight="1" outlineLevel="1">
      <c r="A102" s="415"/>
      <c r="B102" s="422" t="s">
        <v>359</v>
      </c>
      <c r="C102" s="791" t="s">
        <v>533</v>
      </c>
      <c r="D102" s="756"/>
      <c r="E102" s="756"/>
      <c r="F102" s="756"/>
      <c r="G102" s="756"/>
      <c r="H102" s="756"/>
      <c r="I102" s="756"/>
      <c r="J102" s="484">
        <f>'1-ABA-DE-CARREGAMENTO'!D77</f>
        <v>0</v>
      </c>
      <c r="K102" s="478"/>
    </row>
    <row r="103" spans="1:11" ht="40.5" customHeight="1" outlineLevel="1">
      <c r="A103" s="415"/>
      <c r="B103" s="422" t="s">
        <v>404</v>
      </c>
      <c r="C103" s="791" t="s">
        <v>534</v>
      </c>
      <c r="D103" s="756"/>
      <c r="E103" s="756"/>
      <c r="F103" s="756"/>
      <c r="G103" s="756"/>
      <c r="H103" s="756"/>
      <c r="I103" s="757"/>
      <c r="J103" s="484">
        <f>'1-ABA-DE-CARREGAMENTO'!D78</f>
        <v>0</v>
      </c>
      <c r="K103" s="478"/>
    </row>
    <row r="104" spans="1:11" ht="27.75" customHeight="1" outlineLevel="1">
      <c r="A104" s="415"/>
      <c r="B104" s="422" t="s">
        <v>406</v>
      </c>
      <c r="C104" s="791" t="s">
        <v>407</v>
      </c>
      <c r="D104" s="756"/>
      <c r="E104" s="756"/>
      <c r="F104" s="756"/>
      <c r="G104" s="756"/>
      <c r="H104" s="756"/>
      <c r="I104" s="757"/>
      <c r="J104" s="484">
        <f>'1-ABA-DE-CARREGAMENTO'!D76</f>
        <v>17.32</v>
      </c>
      <c r="K104" s="478"/>
    </row>
    <row r="105" spans="1:11" ht="27.75" customHeight="1" outlineLevel="1">
      <c r="A105" s="415"/>
      <c r="B105" s="422" t="s">
        <v>152</v>
      </c>
      <c r="C105" s="791" t="s">
        <v>408</v>
      </c>
      <c r="D105" s="756"/>
      <c r="E105" s="756"/>
      <c r="F105" s="756"/>
      <c r="G105" s="756"/>
      <c r="H105" s="756"/>
      <c r="I105" s="756"/>
      <c r="J105" s="484">
        <v>0</v>
      </c>
      <c r="K105" s="478"/>
    </row>
    <row r="106" spans="1:11" ht="15">
      <c r="A106" s="415"/>
      <c r="B106" s="506"/>
      <c r="C106" s="818" t="s">
        <v>373</v>
      </c>
      <c r="D106" s="756"/>
      <c r="E106" s="756"/>
      <c r="F106" s="756"/>
      <c r="G106" s="756"/>
      <c r="H106" s="756"/>
      <c r="I106" s="756"/>
      <c r="J106" s="477">
        <f>SUM(J92:J105)</f>
        <v>470.25</v>
      </c>
      <c r="K106" s="478"/>
    </row>
    <row r="107" spans="1:11" ht="15">
      <c r="A107" s="415"/>
      <c r="B107" s="836"/>
      <c r="C107" s="756"/>
      <c r="D107" s="756"/>
      <c r="E107" s="756"/>
      <c r="F107" s="756"/>
      <c r="G107" s="756"/>
      <c r="H107" s="756"/>
      <c r="I107" s="756"/>
      <c r="J107" s="757"/>
      <c r="K107" s="284"/>
    </row>
    <row r="108" spans="1:11" ht="41.25" customHeight="1">
      <c r="A108" s="415"/>
      <c r="B108" s="832" t="s">
        <v>409</v>
      </c>
      <c r="C108" s="756"/>
      <c r="D108" s="756"/>
      <c r="E108" s="756"/>
      <c r="F108" s="756"/>
      <c r="G108" s="756"/>
      <c r="H108" s="756"/>
      <c r="I108" s="756"/>
      <c r="J108" s="757"/>
      <c r="K108" s="444"/>
    </row>
    <row r="109" spans="1:11" ht="27.75" customHeight="1">
      <c r="A109" s="415"/>
      <c r="B109" s="836"/>
      <c r="C109" s="756"/>
      <c r="D109" s="756"/>
      <c r="E109" s="756"/>
      <c r="F109" s="756"/>
      <c r="G109" s="756"/>
      <c r="H109" s="756"/>
      <c r="I109" s="756"/>
      <c r="J109" s="757"/>
      <c r="K109" s="284"/>
    </row>
    <row r="110" spans="1:11" ht="27.75" customHeight="1">
      <c r="A110" s="415"/>
      <c r="B110" s="837" t="s">
        <v>410</v>
      </c>
      <c r="C110" s="756"/>
      <c r="D110" s="756"/>
      <c r="E110" s="756"/>
      <c r="F110" s="756"/>
      <c r="G110" s="756"/>
      <c r="H110" s="756"/>
      <c r="I110" s="756"/>
      <c r="J110" s="757"/>
      <c r="K110" s="470"/>
    </row>
    <row r="111" spans="1:11" ht="27.75" customHeight="1">
      <c r="A111" s="415"/>
      <c r="B111" s="482">
        <v>2</v>
      </c>
      <c r="C111" s="838" t="s">
        <v>411</v>
      </c>
      <c r="D111" s="756"/>
      <c r="E111" s="756"/>
      <c r="F111" s="756"/>
      <c r="G111" s="756"/>
      <c r="H111" s="756"/>
      <c r="I111" s="757"/>
      <c r="J111" s="482" t="s">
        <v>370</v>
      </c>
      <c r="K111" s="350"/>
    </row>
    <row r="112" spans="1:11" ht="27.75" customHeight="1">
      <c r="A112" s="415"/>
      <c r="B112" s="431" t="s">
        <v>368</v>
      </c>
      <c r="C112" s="839" t="s">
        <v>535</v>
      </c>
      <c r="D112" s="756"/>
      <c r="E112" s="756"/>
      <c r="F112" s="756"/>
      <c r="G112" s="756"/>
      <c r="H112" s="756"/>
      <c r="I112" s="757"/>
      <c r="J112" s="507">
        <f>J72</f>
        <v>177.28</v>
      </c>
      <c r="K112" s="508"/>
    </row>
    <row r="113" spans="1:11" ht="27.75" customHeight="1">
      <c r="A113" s="415"/>
      <c r="B113" s="431" t="s">
        <v>376</v>
      </c>
      <c r="C113" s="839" t="s">
        <v>377</v>
      </c>
      <c r="D113" s="756"/>
      <c r="E113" s="756"/>
      <c r="F113" s="756"/>
      <c r="G113" s="756"/>
      <c r="H113" s="756"/>
      <c r="I113" s="757"/>
      <c r="J113" s="507">
        <f>J86</f>
        <v>639.79</v>
      </c>
      <c r="K113" s="508"/>
    </row>
    <row r="114" spans="1:11" ht="27.75" customHeight="1">
      <c r="A114" s="415"/>
      <c r="B114" s="431" t="s">
        <v>391</v>
      </c>
      <c r="C114" s="839" t="s">
        <v>392</v>
      </c>
      <c r="D114" s="756"/>
      <c r="E114" s="756"/>
      <c r="F114" s="756"/>
      <c r="G114" s="756"/>
      <c r="H114" s="756"/>
      <c r="I114" s="757"/>
      <c r="J114" s="507">
        <f>J106</f>
        <v>470.25</v>
      </c>
      <c r="K114" s="508"/>
    </row>
    <row r="115" spans="1:11" ht="15">
      <c r="A115" s="415"/>
      <c r="B115" s="833" t="s">
        <v>373</v>
      </c>
      <c r="C115" s="756"/>
      <c r="D115" s="756"/>
      <c r="E115" s="756"/>
      <c r="F115" s="756"/>
      <c r="G115" s="756"/>
      <c r="H115" s="756"/>
      <c r="I115" s="757"/>
      <c r="J115" s="509">
        <f>SUM(J112+J113+J114)</f>
        <v>1287.32</v>
      </c>
      <c r="K115" s="508"/>
    </row>
    <row r="116" spans="1:11" ht="15">
      <c r="A116" s="415"/>
      <c r="B116" s="834"/>
      <c r="C116" s="756"/>
      <c r="D116" s="756"/>
      <c r="E116" s="756"/>
      <c r="F116" s="756"/>
      <c r="G116" s="756"/>
      <c r="H116" s="756"/>
      <c r="I116" s="756"/>
      <c r="J116" s="757"/>
      <c r="K116" s="510"/>
    </row>
    <row r="117" spans="1:11" ht="27.75" customHeight="1">
      <c r="A117" s="415"/>
      <c r="B117" s="829" t="s">
        <v>413</v>
      </c>
      <c r="C117" s="756"/>
      <c r="D117" s="756"/>
      <c r="E117" s="756"/>
      <c r="F117" s="756"/>
      <c r="G117" s="756"/>
      <c r="H117" s="756"/>
      <c r="I117" s="756"/>
      <c r="J117" s="757"/>
      <c r="K117" s="511"/>
    </row>
    <row r="118" spans="1:11" ht="15">
      <c r="A118" s="415"/>
      <c r="B118" s="494">
        <v>3</v>
      </c>
      <c r="C118" s="835" t="s">
        <v>414</v>
      </c>
      <c r="D118" s="756"/>
      <c r="E118" s="756"/>
      <c r="F118" s="756"/>
      <c r="G118" s="756"/>
      <c r="H118" s="756"/>
      <c r="I118" s="757"/>
      <c r="J118" s="494" t="s">
        <v>370</v>
      </c>
      <c r="K118" s="424"/>
    </row>
    <row r="119" spans="1:11" ht="56.25" customHeight="1">
      <c r="A119" s="415"/>
      <c r="B119" s="422" t="s">
        <v>264</v>
      </c>
      <c r="C119" s="791" t="s">
        <v>536</v>
      </c>
      <c r="D119" s="756"/>
      <c r="E119" s="756"/>
      <c r="F119" s="756"/>
      <c r="G119" s="756"/>
      <c r="H119" s="756"/>
      <c r="I119" s="757"/>
      <c r="J119" s="484">
        <f>ROUND((($J$58/12)+($J$70/12)+(J58/12/12)+($J$71/12))*(30/30)*0.05,2)</f>
        <v>7.79</v>
      </c>
      <c r="K119" s="478"/>
    </row>
    <row r="120" spans="1:11" ht="41.25" customHeight="1">
      <c r="A120" s="415"/>
      <c r="B120" s="422" t="s">
        <v>265</v>
      </c>
      <c r="C120" s="791" t="s">
        <v>416</v>
      </c>
      <c r="D120" s="756"/>
      <c r="E120" s="756"/>
      <c r="F120" s="756"/>
      <c r="G120" s="756"/>
      <c r="H120" s="756"/>
      <c r="I120" s="757"/>
      <c r="J120" s="484">
        <f>ROUND($I$85*J119,2)</f>
        <v>0.62</v>
      </c>
      <c r="K120" s="478"/>
    </row>
    <row r="121" spans="1:11" ht="41.25" customHeight="1">
      <c r="A121" s="415"/>
      <c r="B121" s="422" t="s">
        <v>266</v>
      </c>
      <c r="C121" s="791" t="s">
        <v>537</v>
      </c>
      <c r="D121" s="756"/>
      <c r="E121" s="756"/>
      <c r="F121" s="756"/>
      <c r="G121" s="756"/>
      <c r="H121" s="756"/>
      <c r="I121" s="757"/>
      <c r="J121" s="484">
        <f>ROUND(((7/30)/$I$11)*$J$58*1,2)</f>
        <v>18.21</v>
      </c>
      <c r="K121" s="478"/>
    </row>
    <row r="122" spans="1:11" ht="41.25" customHeight="1">
      <c r="A122" s="415"/>
      <c r="B122" s="422" t="s">
        <v>267</v>
      </c>
      <c r="C122" s="791" t="s">
        <v>418</v>
      </c>
      <c r="D122" s="756"/>
      <c r="E122" s="756"/>
      <c r="F122" s="756"/>
      <c r="G122" s="756"/>
      <c r="H122" s="756"/>
      <c r="I122" s="757"/>
      <c r="J122" s="484">
        <f>ROUND($I$86*J121,2)</f>
        <v>6.7</v>
      </c>
      <c r="K122" s="478"/>
    </row>
    <row r="123" spans="1:11" ht="41.25" customHeight="1">
      <c r="A123" s="415"/>
      <c r="B123" s="422" t="s">
        <v>268</v>
      </c>
      <c r="C123" s="791" t="s">
        <v>538</v>
      </c>
      <c r="D123" s="756"/>
      <c r="E123" s="756"/>
      <c r="F123" s="756"/>
      <c r="G123" s="756"/>
      <c r="H123" s="757"/>
      <c r="I123" s="512">
        <v>0.04</v>
      </c>
      <c r="J123" s="484">
        <f>ROUND(J58*I123,2)</f>
        <v>62.45</v>
      </c>
      <c r="K123" s="478"/>
    </row>
    <row r="124" spans="1:11" ht="15">
      <c r="A124" s="415"/>
      <c r="B124" s="818" t="s">
        <v>420</v>
      </c>
      <c r="C124" s="756"/>
      <c r="D124" s="756"/>
      <c r="E124" s="756"/>
      <c r="F124" s="756"/>
      <c r="G124" s="756"/>
      <c r="H124" s="756"/>
      <c r="I124" s="757"/>
      <c r="J124" s="477">
        <f>SUM(J119:J123)</f>
        <v>95.77000000000001</v>
      </c>
      <c r="K124" s="478"/>
    </row>
    <row r="125" spans="1:11" ht="15">
      <c r="A125" s="415"/>
      <c r="B125" s="819"/>
      <c r="C125" s="756"/>
      <c r="D125" s="756"/>
      <c r="E125" s="756"/>
      <c r="F125" s="756"/>
      <c r="G125" s="756"/>
      <c r="H125" s="756"/>
      <c r="I125" s="756"/>
      <c r="J125" s="757"/>
      <c r="K125" s="327"/>
    </row>
    <row r="126" spans="1:11" ht="27.75" customHeight="1">
      <c r="A126" s="415"/>
      <c r="B126" s="829" t="s">
        <v>421</v>
      </c>
      <c r="C126" s="756"/>
      <c r="D126" s="756"/>
      <c r="E126" s="756"/>
      <c r="F126" s="756"/>
      <c r="G126" s="756"/>
      <c r="H126" s="756"/>
      <c r="I126" s="756"/>
      <c r="J126" s="757"/>
      <c r="K126" s="511"/>
    </row>
    <row r="127" spans="1:11" ht="37.5" customHeight="1">
      <c r="A127" s="415"/>
      <c r="B127" s="832" t="s">
        <v>422</v>
      </c>
      <c r="C127" s="756"/>
      <c r="D127" s="756"/>
      <c r="E127" s="756"/>
      <c r="F127" s="756"/>
      <c r="G127" s="756"/>
      <c r="H127" s="756"/>
      <c r="I127" s="756"/>
      <c r="J127" s="757"/>
      <c r="K127" s="444"/>
    </row>
    <row r="128" spans="1:11" ht="29.25" customHeight="1">
      <c r="A128" s="415"/>
      <c r="B128" s="831" t="s">
        <v>539</v>
      </c>
      <c r="C128" s="756"/>
      <c r="D128" s="756"/>
      <c r="E128" s="756"/>
      <c r="F128" s="756"/>
      <c r="G128" s="756"/>
      <c r="H128" s="756"/>
      <c r="I128" s="756"/>
      <c r="J128" s="757"/>
      <c r="K128" s="471"/>
    </row>
    <row r="129" spans="1:11" ht="37.5" customHeight="1">
      <c r="A129" s="415"/>
      <c r="B129" s="513" t="s">
        <v>424</v>
      </c>
      <c r="C129" s="514">
        <f>J58</f>
        <v>1561.2636363636364</v>
      </c>
      <c r="D129" s="515" t="s">
        <v>425</v>
      </c>
      <c r="E129" s="513" t="s">
        <v>540</v>
      </c>
      <c r="F129" s="514">
        <f>J115-J92-J97</f>
        <v>834.39</v>
      </c>
      <c r="G129" s="515" t="s">
        <v>425</v>
      </c>
      <c r="H129" s="513" t="s">
        <v>427</v>
      </c>
      <c r="I129" s="514">
        <f>J124</f>
        <v>95.77000000000001</v>
      </c>
      <c r="J129" s="516">
        <f>C129+F129+I129</f>
        <v>2491.4236363636364</v>
      </c>
      <c r="K129" s="517"/>
    </row>
    <row r="130" spans="1:11" ht="27.75" customHeight="1">
      <c r="A130" s="415"/>
      <c r="B130" s="882"/>
      <c r="C130" s="756"/>
      <c r="D130" s="756"/>
      <c r="E130" s="756"/>
      <c r="F130" s="756"/>
      <c r="G130" s="756"/>
      <c r="H130" s="756"/>
      <c r="I130" s="756"/>
      <c r="J130" s="757"/>
      <c r="K130" s="518"/>
    </row>
    <row r="131" spans="1:11" ht="27.75" customHeight="1">
      <c r="A131" s="415"/>
      <c r="B131" s="881" t="s">
        <v>428</v>
      </c>
      <c r="C131" s="756"/>
      <c r="D131" s="756"/>
      <c r="E131" s="756"/>
      <c r="F131" s="756"/>
      <c r="G131" s="756"/>
      <c r="H131" s="756"/>
      <c r="I131" s="756"/>
      <c r="J131" s="757"/>
      <c r="K131" s="519"/>
    </row>
    <row r="132" spans="1:11" ht="27.75" customHeight="1">
      <c r="A132" s="415"/>
      <c r="B132" s="520" t="s">
        <v>429</v>
      </c>
      <c r="C132" s="835" t="s">
        <v>430</v>
      </c>
      <c r="D132" s="756"/>
      <c r="E132" s="756"/>
      <c r="F132" s="756"/>
      <c r="G132" s="756"/>
      <c r="H132" s="756"/>
      <c r="I132" s="757"/>
      <c r="J132" s="520" t="s">
        <v>370</v>
      </c>
      <c r="K132" s="521"/>
    </row>
    <row r="133" spans="1:11" ht="48" customHeight="1">
      <c r="A133" s="415"/>
      <c r="B133" s="422" t="s">
        <v>264</v>
      </c>
      <c r="C133" s="839" t="s">
        <v>541</v>
      </c>
      <c r="D133" s="756"/>
      <c r="E133" s="756"/>
      <c r="F133" s="756"/>
      <c r="G133" s="756"/>
      <c r="H133" s="522">
        <v>9.0749999999999997E-2</v>
      </c>
      <c r="I133" s="473">
        <f>I86</f>
        <v>0.36800000000000005</v>
      </c>
      <c r="J133" s="484">
        <f>ROUND(H133*J58,2)*(1+I133)</f>
        <v>193.81824000000003</v>
      </c>
      <c r="K133" s="478"/>
    </row>
    <row r="134" spans="1:11" ht="27.75" customHeight="1">
      <c r="A134" s="415"/>
      <c r="B134" s="422" t="s">
        <v>265</v>
      </c>
      <c r="C134" s="791" t="s">
        <v>542</v>
      </c>
      <c r="D134" s="756"/>
      <c r="E134" s="756"/>
      <c r="F134" s="756"/>
      <c r="G134" s="756"/>
      <c r="H134" s="756"/>
      <c r="I134" s="757"/>
      <c r="J134" s="484">
        <f>ROUND((1/30)/12*(J129),2)</f>
        <v>6.92</v>
      </c>
      <c r="K134" s="478"/>
    </row>
    <row r="135" spans="1:11" ht="27.75" customHeight="1">
      <c r="A135" s="415"/>
      <c r="B135" s="422" t="s">
        <v>266</v>
      </c>
      <c r="C135" s="791" t="s">
        <v>543</v>
      </c>
      <c r="D135" s="756"/>
      <c r="E135" s="756"/>
      <c r="F135" s="756"/>
      <c r="G135" s="756"/>
      <c r="H135" s="756"/>
      <c r="I135" s="757"/>
      <c r="J135" s="484">
        <f>ROUND((5/30)/12*0.015*(J129),2)</f>
        <v>0.52</v>
      </c>
      <c r="K135" s="478"/>
    </row>
    <row r="136" spans="1:11" ht="27.75" customHeight="1">
      <c r="A136" s="415"/>
      <c r="B136" s="422" t="s">
        <v>267</v>
      </c>
      <c r="C136" s="791" t="s">
        <v>544</v>
      </c>
      <c r="D136" s="756"/>
      <c r="E136" s="756"/>
      <c r="F136" s="756"/>
      <c r="G136" s="756"/>
      <c r="H136" s="756"/>
      <c r="I136" s="757"/>
      <c r="J136" s="484">
        <f>ROUND(((15/30)/12)*0.0078*(J129),2)</f>
        <v>0.81</v>
      </c>
      <c r="K136" s="478"/>
    </row>
    <row r="137" spans="1:11" ht="27.75" customHeight="1">
      <c r="A137" s="415"/>
      <c r="B137" s="523" t="s">
        <v>268</v>
      </c>
      <c r="C137" s="883" t="s">
        <v>545</v>
      </c>
      <c r="D137" s="756"/>
      <c r="E137" s="756"/>
      <c r="F137" s="756"/>
      <c r="G137" s="756"/>
      <c r="H137" s="756"/>
      <c r="I137" s="757"/>
      <c r="J137" s="524">
        <f>ROUND(((((C129+C129/3)+(I86)*(C129+C129/3))*(4/12))/12)*0.02,2) + ((J106 -J92-J97+ J124)*4/12)*0.02</f>
        <v>2.3339333333333334</v>
      </c>
      <c r="K137" s="525"/>
    </row>
    <row r="138" spans="1:11" ht="39" customHeight="1">
      <c r="A138" s="415"/>
      <c r="B138" s="422" t="s">
        <v>269</v>
      </c>
      <c r="C138" s="791" t="s">
        <v>546</v>
      </c>
      <c r="D138" s="756"/>
      <c r="E138" s="756"/>
      <c r="F138" s="756"/>
      <c r="G138" s="756"/>
      <c r="H138" s="756"/>
      <c r="I138" s="757"/>
      <c r="J138" s="484">
        <f>ROUND(((3/30)/12)*(J129),2)</f>
        <v>20.76</v>
      </c>
      <c r="K138" s="478"/>
    </row>
    <row r="139" spans="1:11" ht="15">
      <c r="A139" s="415"/>
      <c r="B139" s="818" t="s">
        <v>373</v>
      </c>
      <c r="C139" s="756"/>
      <c r="D139" s="756"/>
      <c r="E139" s="756"/>
      <c r="F139" s="756"/>
      <c r="G139" s="756"/>
      <c r="H139" s="756"/>
      <c r="I139" s="757"/>
      <c r="J139" s="477">
        <f>SUM(J133:J138)</f>
        <v>225.16217333333336</v>
      </c>
      <c r="K139" s="478"/>
    </row>
    <row r="140" spans="1:11" ht="15">
      <c r="A140" s="415"/>
      <c r="B140" s="819"/>
      <c r="C140" s="756"/>
      <c r="D140" s="756"/>
      <c r="E140" s="756"/>
      <c r="F140" s="756"/>
      <c r="G140" s="756"/>
      <c r="H140" s="756"/>
      <c r="I140" s="756"/>
      <c r="J140" s="757"/>
      <c r="K140" s="327"/>
    </row>
    <row r="141" spans="1:11" ht="27.75" customHeight="1">
      <c r="A141" s="415"/>
      <c r="B141" s="831" t="s">
        <v>437</v>
      </c>
      <c r="C141" s="756"/>
      <c r="D141" s="756"/>
      <c r="E141" s="756"/>
      <c r="F141" s="756"/>
      <c r="G141" s="756"/>
      <c r="H141" s="756"/>
      <c r="I141" s="756"/>
      <c r="J141" s="757"/>
      <c r="K141" s="471"/>
    </row>
    <row r="142" spans="1:11" ht="27.75" customHeight="1">
      <c r="A142" s="415"/>
      <c r="B142" s="482" t="s">
        <v>438</v>
      </c>
      <c r="C142" s="838" t="s">
        <v>439</v>
      </c>
      <c r="D142" s="756"/>
      <c r="E142" s="756"/>
      <c r="F142" s="756"/>
      <c r="G142" s="756"/>
      <c r="H142" s="756"/>
      <c r="I142" s="757"/>
      <c r="J142" s="526" t="s">
        <v>370</v>
      </c>
      <c r="K142" s="527"/>
    </row>
    <row r="143" spans="1:11" ht="27.75" customHeight="1">
      <c r="A143" s="415"/>
      <c r="B143" s="431" t="s">
        <v>264</v>
      </c>
      <c r="C143" s="839" t="s">
        <v>440</v>
      </c>
      <c r="D143" s="756"/>
      <c r="E143" s="756"/>
      <c r="F143" s="756"/>
      <c r="G143" s="756"/>
      <c r="H143" s="756"/>
      <c r="I143" s="757"/>
      <c r="J143" s="507">
        <v>0</v>
      </c>
      <c r="K143" s="508"/>
    </row>
    <row r="144" spans="1:11" ht="15">
      <c r="A144" s="415"/>
      <c r="B144" s="833" t="s">
        <v>373</v>
      </c>
      <c r="C144" s="756"/>
      <c r="D144" s="756"/>
      <c r="E144" s="756"/>
      <c r="F144" s="756"/>
      <c r="G144" s="756"/>
      <c r="H144" s="756"/>
      <c r="I144" s="757"/>
      <c r="J144" s="509">
        <v>0</v>
      </c>
      <c r="K144" s="508"/>
    </row>
    <row r="145" spans="1:11" ht="15">
      <c r="A145" s="415"/>
      <c r="B145" s="884"/>
      <c r="C145" s="756"/>
      <c r="D145" s="756"/>
      <c r="E145" s="756"/>
      <c r="F145" s="756"/>
      <c r="G145" s="756"/>
      <c r="H145" s="756"/>
      <c r="I145" s="756"/>
      <c r="J145" s="757"/>
      <c r="K145" s="528"/>
    </row>
    <row r="146" spans="1:11" ht="27.75" customHeight="1">
      <c r="A146" s="415"/>
      <c r="B146" s="837" t="s">
        <v>441</v>
      </c>
      <c r="C146" s="756"/>
      <c r="D146" s="756"/>
      <c r="E146" s="756"/>
      <c r="F146" s="756"/>
      <c r="G146" s="756"/>
      <c r="H146" s="756"/>
      <c r="I146" s="756"/>
      <c r="J146" s="757"/>
      <c r="K146" s="470"/>
    </row>
    <row r="147" spans="1:11" ht="27.75" customHeight="1">
      <c r="A147" s="415"/>
      <c r="B147" s="482">
        <v>4</v>
      </c>
      <c r="C147" s="838" t="s">
        <v>442</v>
      </c>
      <c r="D147" s="756"/>
      <c r="E147" s="756"/>
      <c r="F147" s="756"/>
      <c r="G147" s="756"/>
      <c r="H147" s="756"/>
      <c r="I147" s="757"/>
      <c r="J147" s="526" t="s">
        <v>370</v>
      </c>
      <c r="K147" s="527"/>
    </row>
    <row r="148" spans="1:11" ht="27.75" customHeight="1">
      <c r="A148" s="415"/>
      <c r="B148" s="431" t="s">
        <v>429</v>
      </c>
      <c r="C148" s="839" t="s">
        <v>430</v>
      </c>
      <c r="D148" s="756"/>
      <c r="E148" s="756"/>
      <c r="F148" s="756"/>
      <c r="G148" s="756"/>
      <c r="H148" s="756"/>
      <c r="I148" s="757"/>
      <c r="J148" s="507">
        <f>J139</f>
        <v>225.16217333333336</v>
      </c>
      <c r="K148" s="508"/>
    </row>
    <row r="149" spans="1:11" ht="27.75" customHeight="1">
      <c r="A149" s="415"/>
      <c r="B149" s="431" t="s">
        <v>443</v>
      </c>
      <c r="C149" s="839" t="s">
        <v>439</v>
      </c>
      <c r="D149" s="756"/>
      <c r="E149" s="756"/>
      <c r="F149" s="756"/>
      <c r="G149" s="756"/>
      <c r="H149" s="756"/>
      <c r="I149" s="757"/>
      <c r="J149" s="507">
        <f>J144</f>
        <v>0</v>
      </c>
      <c r="K149" s="508"/>
    </row>
    <row r="150" spans="1:11" ht="15">
      <c r="A150" s="415"/>
      <c r="B150" s="833" t="s">
        <v>373</v>
      </c>
      <c r="C150" s="756"/>
      <c r="D150" s="756"/>
      <c r="E150" s="756"/>
      <c r="F150" s="756"/>
      <c r="G150" s="756"/>
      <c r="H150" s="756"/>
      <c r="I150" s="757"/>
      <c r="J150" s="509">
        <f>SUM(J148+J149)</f>
        <v>225.16217333333336</v>
      </c>
      <c r="K150" s="508"/>
    </row>
    <row r="151" spans="1:11" ht="15">
      <c r="A151" s="415"/>
      <c r="B151" s="884"/>
      <c r="C151" s="756"/>
      <c r="D151" s="756"/>
      <c r="E151" s="756"/>
      <c r="F151" s="756"/>
      <c r="G151" s="756"/>
      <c r="H151" s="756"/>
      <c r="I151" s="756"/>
      <c r="J151" s="757"/>
      <c r="K151" s="528"/>
    </row>
    <row r="152" spans="1:11" ht="27.75" customHeight="1">
      <c r="A152" s="415"/>
      <c r="B152" s="829" t="s">
        <v>444</v>
      </c>
      <c r="C152" s="756"/>
      <c r="D152" s="756"/>
      <c r="E152" s="756"/>
      <c r="F152" s="756"/>
      <c r="G152" s="756"/>
      <c r="H152" s="756"/>
      <c r="I152" s="756"/>
      <c r="J152" s="757"/>
      <c r="K152" s="511"/>
    </row>
    <row r="153" spans="1:11" ht="27.75" customHeight="1">
      <c r="A153" s="415"/>
      <c r="B153" s="494">
        <v>3</v>
      </c>
      <c r="C153" s="835" t="s">
        <v>445</v>
      </c>
      <c r="D153" s="756"/>
      <c r="E153" s="756"/>
      <c r="F153" s="756"/>
      <c r="G153" s="756"/>
      <c r="H153" s="756"/>
      <c r="I153" s="757"/>
      <c r="J153" s="494" t="s">
        <v>370</v>
      </c>
      <c r="K153" s="424"/>
    </row>
    <row r="154" spans="1:11" ht="15">
      <c r="A154" s="415"/>
      <c r="B154" s="422" t="s">
        <v>264</v>
      </c>
      <c r="C154" s="791" t="s">
        <v>547</v>
      </c>
      <c r="D154" s="756"/>
      <c r="E154" s="756"/>
      <c r="F154" s="756"/>
      <c r="G154" s="756"/>
      <c r="H154" s="756"/>
      <c r="I154" s="757"/>
      <c r="J154" s="484">
        <f>'Uniformes - EPIs_TODOS'!G20</f>
        <v>0.4</v>
      </c>
      <c r="K154" s="478"/>
    </row>
    <row r="155" spans="1:11" ht="15">
      <c r="A155" s="415"/>
      <c r="B155" s="422" t="s">
        <v>265</v>
      </c>
      <c r="C155" s="791" t="s">
        <v>548</v>
      </c>
      <c r="D155" s="756"/>
      <c r="E155" s="756"/>
      <c r="F155" s="756"/>
      <c r="G155" s="756"/>
      <c r="H155" s="756"/>
      <c r="I155" s="757"/>
      <c r="J155" s="484">
        <v>0</v>
      </c>
      <c r="K155" s="478"/>
    </row>
    <row r="156" spans="1:11" ht="15">
      <c r="A156" s="415"/>
      <c r="B156" s="422" t="s">
        <v>266</v>
      </c>
      <c r="C156" s="791" t="s">
        <v>408</v>
      </c>
      <c r="D156" s="756"/>
      <c r="E156" s="756"/>
      <c r="F156" s="756"/>
      <c r="G156" s="756"/>
      <c r="H156" s="756"/>
      <c r="I156" s="757"/>
      <c r="J156" s="484" t="s">
        <v>448</v>
      </c>
      <c r="K156" s="478"/>
    </row>
    <row r="157" spans="1:11" ht="15">
      <c r="A157" s="415"/>
      <c r="B157" s="818" t="s">
        <v>449</v>
      </c>
      <c r="C157" s="756"/>
      <c r="D157" s="756"/>
      <c r="E157" s="756"/>
      <c r="F157" s="756"/>
      <c r="G157" s="756"/>
      <c r="H157" s="756"/>
      <c r="I157" s="757"/>
      <c r="J157" s="477">
        <f>ROUND(SUM(J154:J156),2)</f>
        <v>0.4</v>
      </c>
      <c r="K157" s="478"/>
    </row>
    <row r="158" spans="1:11" ht="18">
      <c r="A158" s="415"/>
      <c r="B158" s="880"/>
      <c r="C158" s="756"/>
      <c r="D158" s="756"/>
      <c r="E158" s="756"/>
      <c r="F158" s="756"/>
      <c r="G158" s="756"/>
      <c r="H158" s="756"/>
      <c r="I158" s="756"/>
      <c r="J158" s="757"/>
      <c r="K158" s="529"/>
    </row>
    <row r="159" spans="1:11" ht="27.75" customHeight="1">
      <c r="A159" s="415"/>
      <c r="B159" s="828" t="s">
        <v>450</v>
      </c>
      <c r="C159" s="756"/>
      <c r="D159" s="756"/>
      <c r="E159" s="756"/>
      <c r="F159" s="756"/>
      <c r="G159" s="756"/>
      <c r="H159" s="756"/>
      <c r="I159" s="756"/>
      <c r="J159" s="757"/>
      <c r="K159" s="427"/>
    </row>
    <row r="160" spans="1:11" ht="18">
      <c r="A160" s="415"/>
      <c r="B160" s="530"/>
      <c r="C160" s="531"/>
      <c r="D160" s="531"/>
      <c r="E160" s="531"/>
      <c r="F160" s="531"/>
      <c r="G160" s="531"/>
      <c r="H160" s="531"/>
      <c r="I160" s="531"/>
      <c r="J160" s="532"/>
      <c r="K160" s="533"/>
    </row>
    <row r="161" spans="1:11" ht="27.75" customHeight="1">
      <c r="A161" s="415"/>
      <c r="B161" s="829" t="s">
        <v>451</v>
      </c>
      <c r="C161" s="756"/>
      <c r="D161" s="756"/>
      <c r="E161" s="756"/>
      <c r="F161" s="756"/>
      <c r="G161" s="756"/>
      <c r="H161" s="756"/>
      <c r="I161" s="756"/>
      <c r="J161" s="757"/>
      <c r="K161" s="511"/>
    </row>
    <row r="162" spans="1:11" ht="27.75" customHeight="1">
      <c r="A162" s="415"/>
      <c r="B162" s="494">
        <v>6</v>
      </c>
      <c r="C162" s="835" t="s">
        <v>452</v>
      </c>
      <c r="D162" s="756"/>
      <c r="E162" s="756"/>
      <c r="F162" s="756"/>
      <c r="G162" s="756"/>
      <c r="H162" s="757"/>
      <c r="I162" s="506" t="s">
        <v>340</v>
      </c>
      <c r="J162" s="534" t="s">
        <v>378</v>
      </c>
      <c r="K162" s="535"/>
    </row>
    <row r="163" spans="1:11" ht="49.5" customHeight="1">
      <c r="A163" s="415"/>
      <c r="B163" s="850" t="s">
        <v>453</v>
      </c>
      <c r="C163" s="756"/>
      <c r="D163" s="756"/>
      <c r="E163" s="756"/>
      <c r="F163" s="756"/>
      <c r="G163" s="756"/>
      <c r="H163" s="757"/>
      <c r="I163" s="536" t="s">
        <v>311</v>
      </c>
      <c r="J163" s="537">
        <f>SUM(J63+J115+J124+J150+J157)</f>
        <v>3169.9158096969695</v>
      </c>
      <c r="K163" s="443"/>
    </row>
    <row r="164" spans="1:11" ht="15">
      <c r="A164" s="415"/>
      <c r="B164" s="422" t="s">
        <v>264</v>
      </c>
      <c r="C164" s="881" t="s">
        <v>454</v>
      </c>
      <c r="D164" s="756"/>
      <c r="E164" s="756"/>
      <c r="F164" s="756"/>
      <c r="G164" s="756"/>
      <c r="H164" s="757"/>
      <c r="I164" s="483">
        <f>'1-ABA-DE-CARREGAMENTO'!D85</f>
        <v>0.06</v>
      </c>
      <c r="J164" s="484">
        <f>ROUND(I164*J163,2)</f>
        <v>190.19</v>
      </c>
      <c r="K164" s="478"/>
    </row>
    <row r="165" spans="1:11" ht="57" customHeight="1">
      <c r="A165" s="415"/>
      <c r="B165" s="850" t="s">
        <v>455</v>
      </c>
      <c r="C165" s="756"/>
      <c r="D165" s="756"/>
      <c r="E165" s="756"/>
      <c r="F165" s="756"/>
      <c r="G165" s="756"/>
      <c r="H165" s="757"/>
      <c r="I165" s="538" t="s">
        <v>311</v>
      </c>
      <c r="J165" s="537">
        <f>SUM(J63+J115+J124+J150+J157+J164)</f>
        <v>3360.1058096969696</v>
      </c>
      <c r="K165" s="443"/>
    </row>
    <row r="166" spans="1:11" ht="15">
      <c r="A166" s="415"/>
      <c r="B166" s="422" t="s">
        <v>265</v>
      </c>
      <c r="C166" s="881" t="s">
        <v>237</v>
      </c>
      <c r="D166" s="756"/>
      <c r="E166" s="756"/>
      <c r="F166" s="756"/>
      <c r="G166" s="756"/>
      <c r="H166" s="757"/>
      <c r="I166" s="483">
        <f>'1-ABA-DE-CARREGAMENTO'!D86</f>
        <v>0.06</v>
      </c>
      <c r="J166" s="484">
        <f>ROUND(I166*J165,2)</f>
        <v>201.61</v>
      </c>
      <c r="K166" s="478"/>
    </row>
    <row r="167" spans="1:11" ht="51.75" customHeight="1">
      <c r="A167" s="415"/>
      <c r="B167" s="850" t="s">
        <v>456</v>
      </c>
      <c r="C167" s="756"/>
      <c r="D167" s="756"/>
      <c r="E167" s="756"/>
      <c r="F167" s="756"/>
      <c r="G167" s="756"/>
      <c r="H167" s="757"/>
      <c r="I167" s="538" t="s">
        <v>311</v>
      </c>
      <c r="J167" s="537">
        <f>SUM(J163+J164+J166)</f>
        <v>3561.7158096969697</v>
      </c>
      <c r="K167" s="443"/>
    </row>
    <row r="168" spans="1:11" ht="15.75">
      <c r="A168" s="415"/>
      <c r="B168" s="452" t="s">
        <v>266</v>
      </c>
      <c r="C168" s="829" t="s">
        <v>457</v>
      </c>
      <c r="D168" s="756"/>
      <c r="E168" s="756"/>
      <c r="F168" s="756"/>
      <c r="G168" s="756"/>
      <c r="H168" s="757"/>
      <c r="I168" s="539" t="s">
        <v>311</v>
      </c>
      <c r="J168" s="461" t="s">
        <v>311</v>
      </c>
      <c r="K168" s="462"/>
    </row>
    <row r="169" spans="1:11" ht="15">
      <c r="A169" s="415"/>
      <c r="B169" s="422"/>
      <c r="C169" s="791" t="s">
        <v>458</v>
      </c>
      <c r="D169" s="756"/>
      <c r="E169" s="756"/>
      <c r="F169" s="756"/>
      <c r="G169" s="756"/>
      <c r="H169" s="757"/>
      <c r="I169" s="539" t="s">
        <v>311</v>
      </c>
      <c r="J169" s="461" t="s">
        <v>311</v>
      </c>
      <c r="K169" s="462"/>
    </row>
    <row r="170" spans="1:11" ht="27.75" customHeight="1">
      <c r="A170" s="415"/>
      <c r="B170" s="422"/>
      <c r="C170" s="817" t="s">
        <v>549</v>
      </c>
      <c r="D170" s="756"/>
      <c r="E170" s="756"/>
      <c r="F170" s="756"/>
      <c r="G170" s="756"/>
      <c r="H170" s="757"/>
      <c r="I170" s="455">
        <f>'1-ABA-DE-CARREGAMENTO'!E28</f>
        <v>1.6500000000000001E-2</v>
      </c>
      <c r="J170" s="540">
        <f t="shared" ref="J170:J171" si="2">ROUND(($J$167/(1-$I$179))*I170,2)</f>
        <v>66.97</v>
      </c>
      <c r="K170" s="541"/>
    </row>
    <row r="171" spans="1:11" ht="27.75" customHeight="1">
      <c r="A171" s="415"/>
      <c r="B171" s="422"/>
      <c r="C171" s="817" t="s">
        <v>550</v>
      </c>
      <c r="D171" s="756"/>
      <c r="E171" s="756"/>
      <c r="F171" s="756"/>
      <c r="G171" s="756"/>
      <c r="H171" s="757"/>
      <c r="I171" s="455">
        <f>'1-ABA-DE-CARREGAMENTO'!F28</f>
        <v>7.5999999999999998E-2</v>
      </c>
      <c r="J171" s="540">
        <f t="shared" si="2"/>
        <v>308.48</v>
      </c>
      <c r="K171" s="541"/>
    </row>
    <row r="172" spans="1:11" ht="27.75" customHeight="1">
      <c r="A172" s="415"/>
      <c r="B172" s="422"/>
      <c r="C172" s="791" t="s">
        <v>551</v>
      </c>
      <c r="D172" s="756"/>
      <c r="E172" s="756"/>
      <c r="F172" s="756"/>
      <c r="G172" s="756"/>
      <c r="H172" s="757"/>
      <c r="I172" s="539" t="s">
        <v>311</v>
      </c>
      <c r="J172" s="461" t="s">
        <v>311</v>
      </c>
      <c r="K172" s="462"/>
    </row>
    <row r="173" spans="1:11" ht="27.75" customHeight="1">
      <c r="A173" s="415"/>
      <c r="B173" s="422"/>
      <c r="C173" s="791" t="s">
        <v>552</v>
      </c>
      <c r="D173" s="756"/>
      <c r="E173" s="756"/>
      <c r="F173" s="756"/>
      <c r="G173" s="756"/>
      <c r="H173" s="757"/>
      <c r="I173" s="539" t="s">
        <v>311</v>
      </c>
      <c r="J173" s="461" t="s">
        <v>311</v>
      </c>
      <c r="K173" s="462"/>
    </row>
    <row r="174" spans="1:11" ht="15">
      <c r="A174" s="415"/>
      <c r="B174" s="422"/>
      <c r="C174" s="791" t="s">
        <v>463</v>
      </c>
      <c r="D174" s="756"/>
      <c r="E174" s="756"/>
      <c r="F174" s="756"/>
      <c r="G174" s="756"/>
      <c r="H174" s="756"/>
      <c r="I174" s="542" t="s">
        <v>311</v>
      </c>
      <c r="J174" s="543" t="s">
        <v>311</v>
      </c>
      <c r="K174" s="544"/>
    </row>
    <row r="175" spans="1:11" ht="15">
      <c r="A175" s="415"/>
      <c r="B175" s="422"/>
      <c r="C175" s="791" t="s">
        <v>464</v>
      </c>
      <c r="D175" s="756"/>
      <c r="E175" s="756"/>
      <c r="F175" s="756"/>
      <c r="G175" s="756"/>
      <c r="H175" s="756"/>
      <c r="I175" s="542" t="s">
        <v>311</v>
      </c>
      <c r="J175" s="543" t="s">
        <v>311</v>
      </c>
      <c r="K175" s="544"/>
    </row>
    <row r="176" spans="1:11" ht="27.75" customHeight="1">
      <c r="A176" s="415"/>
      <c r="B176" s="422"/>
      <c r="C176" s="791" t="s">
        <v>553</v>
      </c>
      <c r="D176" s="756"/>
      <c r="E176" s="756"/>
      <c r="F176" s="756"/>
      <c r="G176" s="756"/>
      <c r="H176" s="757"/>
      <c r="I176" s="483">
        <f>'1-ABA-DE-CARREGAMENTO'!D87</f>
        <v>0.03</v>
      </c>
      <c r="J176" s="540">
        <f>ROUND(($J$167/(1-$I$179))*I176,2)</f>
        <v>121.77</v>
      </c>
      <c r="K176" s="541"/>
    </row>
    <row r="177" spans="1:11" ht="15">
      <c r="A177" s="415"/>
      <c r="B177" s="818" t="s">
        <v>420</v>
      </c>
      <c r="C177" s="756"/>
      <c r="D177" s="756"/>
      <c r="E177" s="756"/>
      <c r="F177" s="756"/>
      <c r="G177" s="756"/>
      <c r="H177" s="756"/>
      <c r="I177" s="757"/>
      <c r="J177" s="477">
        <f>SUM(J164+J166+J170+J171+J176)</f>
        <v>889.02</v>
      </c>
      <c r="K177" s="478"/>
    </row>
    <row r="178" spans="1:11" ht="15">
      <c r="A178" s="415"/>
      <c r="B178" s="819"/>
      <c r="C178" s="756"/>
      <c r="D178" s="756"/>
      <c r="E178" s="756"/>
      <c r="F178" s="756"/>
      <c r="G178" s="756"/>
      <c r="H178" s="756"/>
      <c r="I178" s="756"/>
      <c r="J178" s="757"/>
      <c r="K178" s="327"/>
    </row>
    <row r="179" spans="1:11" ht="27.75" customHeight="1">
      <c r="A179" s="415"/>
      <c r="B179" s="820" t="s">
        <v>466</v>
      </c>
      <c r="C179" s="756"/>
      <c r="D179" s="756"/>
      <c r="E179" s="756"/>
      <c r="F179" s="756"/>
      <c r="G179" s="756"/>
      <c r="H179" s="757"/>
      <c r="I179" s="545">
        <f t="shared" ref="I179:J179" si="3">SUM(I170:I176)</f>
        <v>0.1225</v>
      </c>
      <c r="J179" s="537">
        <f t="shared" si="3"/>
        <v>497.22</v>
      </c>
      <c r="K179" s="443"/>
    </row>
    <row r="180" spans="1:11" ht="15">
      <c r="A180" s="415"/>
      <c r="B180" s="821" t="s">
        <v>467</v>
      </c>
      <c r="C180" s="754"/>
      <c r="D180" s="824" t="s">
        <v>468</v>
      </c>
      <c r="E180" s="754"/>
      <c r="F180" s="754"/>
      <c r="G180" s="754"/>
      <c r="H180" s="754"/>
      <c r="I180" s="754"/>
      <c r="J180" s="801"/>
      <c r="K180" s="546"/>
    </row>
    <row r="181" spans="1:11" ht="15">
      <c r="A181" s="415"/>
      <c r="B181" s="822"/>
      <c r="C181" s="754"/>
      <c r="D181" s="825" t="s">
        <v>469</v>
      </c>
      <c r="E181" s="754"/>
      <c r="F181" s="754"/>
      <c r="G181" s="754"/>
      <c r="H181" s="754"/>
      <c r="I181" s="754"/>
      <c r="J181" s="801"/>
      <c r="K181" s="547"/>
    </row>
    <row r="182" spans="1:11" ht="15">
      <c r="A182" s="415"/>
      <c r="B182" s="823"/>
      <c r="C182" s="806"/>
      <c r="D182" s="826" t="s">
        <v>470</v>
      </c>
      <c r="E182" s="806"/>
      <c r="F182" s="806"/>
      <c r="G182" s="806"/>
      <c r="H182" s="806"/>
      <c r="I182" s="806"/>
      <c r="J182" s="807"/>
      <c r="K182" s="546"/>
    </row>
    <row r="183" spans="1:11" ht="15">
      <c r="A183" s="415"/>
      <c r="B183" s="827"/>
      <c r="C183" s="756"/>
      <c r="D183" s="756"/>
      <c r="E183" s="756"/>
      <c r="F183" s="756"/>
      <c r="G183" s="756"/>
      <c r="H183" s="756"/>
      <c r="I183" s="756"/>
      <c r="J183" s="757"/>
      <c r="K183" s="548"/>
    </row>
    <row r="184" spans="1:11" ht="27.75" customHeight="1">
      <c r="A184" s="415"/>
      <c r="B184" s="828" t="s">
        <v>471</v>
      </c>
      <c r="C184" s="756"/>
      <c r="D184" s="756"/>
      <c r="E184" s="756"/>
      <c r="F184" s="756"/>
      <c r="G184" s="756"/>
      <c r="H184" s="756"/>
      <c r="I184" s="756"/>
      <c r="J184" s="757"/>
      <c r="K184" s="427"/>
    </row>
    <row r="185" spans="1:11" ht="15">
      <c r="A185" s="415"/>
      <c r="B185" s="819"/>
      <c r="C185" s="756"/>
      <c r="D185" s="756"/>
      <c r="E185" s="756"/>
      <c r="F185" s="756"/>
      <c r="G185" s="756"/>
      <c r="H185" s="756"/>
      <c r="I185" s="756"/>
      <c r="J185" s="757"/>
      <c r="K185" s="327"/>
    </row>
    <row r="186" spans="1:11" ht="15.75">
      <c r="A186" s="415"/>
      <c r="B186" s="829" t="s">
        <v>554</v>
      </c>
      <c r="C186" s="756"/>
      <c r="D186" s="756"/>
      <c r="E186" s="756"/>
      <c r="F186" s="756"/>
      <c r="G186" s="756"/>
      <c r="H186" s="756"/>
      <c r="I186" s="756"/>
      <c r="J186" s="757"/>
      <c r="K186" s="511"/>
    </row>
    <row r="187" spans="1:11" ht="15">
      <c r="A187" s="415"/>
      <c r="B187" s="830" t="s">
        <v>473</v>
      </c>
      <c r="C187" s="756"/>
      <c r="D187" s="756"/>
      <c r="E187" s="756"/>
      <c r="F187" s="756"/>
      <c r="G187" s="756"/>
      <c r="H187" s="756"/>
      <c r="I187" s="757"/>
      <c r="J187" s="506" t="s">
        <v>370</v>
      </c>
      <c r="K187" s="284"/>
    </row>
    <row r="188" spans="1:11" ht="15">
      <c r="A188" s="415"/>
      <c r="B188" s="549" t="s">
        <v>264</v>
      </c>
      <c r="C188" s="796" t="s">
        <v>474</v>
      </c>
      <c r="D188" s="756"/>
      <c r="E188" s="756"/>
      <c r="F188" s="756"/>
      <c r="G188" s="756"/>
      <c r="H188" s="756"/>
      <c r="I188" s="756"/>
      <c r="J188" s="484">
        <f>J63</f>
        <v>1561.2636363636364</v>
      </c>
      <c r="K188" s="478"/>
    </row>
    <row r="189" spans="1:11" ht="15">
      <c r="A189" s="415"/>
      <c r="B189" s="549" t="s">
        <v>265</v>
      </c>
      <c r="C189" s="796" t="s">
        <v>475</v>
      </c>
      <c r="D189" s="756"/>
      <c r="E189" s="756"/>
      <c r="F189" s="756"/>
      <c r="G189" s="756"/>
      <c r="H189" s="756"/>
      <c r="I189" s="756"/>
      <c r="J189" s="484">
        <f>J115</f>
        <v>1287.32</v>
      </c>
      <c r="K189" s="478"/>
    </row>
    <row r="190" spans="1:11" ht="15">
      <c r="A190" s="415"/>
      <c r="B190" s="549" t="s">
        <v>266</v>
      </c>
      <c r="C190" s="796" t="s">
        <v>476</v>
      </c>
      <c r="D190" s="756"/>
      <c r="E190" s="756"/>
      <c r="F190" s="756"/>
      <c r="G190" s="756"/>
      <c r="H190" s="756"/>
      <c r="I190" s="756"/>
      <c r="J190" s="484">
        <f>J124</f>
        <v>95.77000000000001</v>
      </c>
      <c r="K190" s="478"/>
    </row>
    <row r="191" spans="1:11" ht="15">
      <c r="A191" s="415"/>
      <c r="B191" s="549" t="s">
        <v>267</v>
      </c>
      <c r="C191" s="796" t="s">
        <v>477</v>
      </c>
      <c r="D191" s="756"/>
      <c r="E191" s="756"/>
      <c r="F191" s="756"/>
      <c r="G191" s="756"/>
      <c r="H191" s="756"/>
      <c r="I191" s="756"/>
      <c r="J191" s="484">
        <f>J150</f>
        <v>225.16217333333336</v>
      </c>
      <c r="K191" s="478"/>
    </row>
    <row r="192" spans="1:11" ht="15">
      <c r="A192" s="415"/>
      <c r="B192" s="549" t="s">
        <v>268</v>
      </c>
      <c r="C192" s="796" t="s">
        <v>478</v>
      </c>
      <c r="D192" s="756"/>
      <c r="E192" s="756"/>
      <c r="F192" s="756"/>
      <c r="G192" s="756"/>
      <c r="H192" s="756"/>
      <c r="I192" s="756"/>
      <c r="J192" s="484">
        <f>J157</f>
        <v>0.4</v>
      </c>
      <c r="K192" s="478"/>
    </row>
    <row r="193" spans="1:11" ht="27.75" customHeight="1">
      <c r="A193" s="415"/>
      <c r="B193" s="797" t="s">
        <v>479</v>
      </c>
      <c r="C193" s="756"/>
      <c r="D193" s="756"/>
      <c r="E193" s="756"/>
      <c r="F193" s="756"/>
      <c r="G193" s="756"/>
      <c r="H193" s="756"/>
      <c r="I193" s="756"/>
      <c r="J193" s="477">
        <f>ROUND(SUM(J188:J192),2)</f>
        <v>3169.92</v>
      </c>
      <c r="K193" s="478"/>
    </row>
    <row r="194" spans="1:11" ht="15">
      <c r="A194" s="415"/>
      <c r="B194" s="550" t="s">
        <v>269</v>
      </c>
      <c r="C194" s="796" t="s">
        <v>451</v>
      </c>
      <c r="D194" s="756"/>
      <c r="E194" s="756"/>
      <c r="F194" s="756"/>
      <c r="G194" s="756"/>
      <c r="H194" s="756"/>
      <c r="I194" s="756"/>
      <c r="J194" s="484">
        <f>J177</f>
        <v>889.02</v>
      </c>
      <c r="K194" s="478"/>
    </row>
    <row r="195" spans="1:11" ht="27.75" customHeight="1">
      <c r="A195" s="415"/>
      <c r="B195" s="797" t="s">
        <v>480</v>
      </c>
      <c r="C195" s="756"/>
      <c r="D195" s="756"/>
      <c r="E195" s="756"/>
      <c r="F195" s="756"/>
      <c r="G195" s="756"/>
      <c r="H195" s="756"/>
      <c r="I195" s="756"/>
      <c r="J195" s="477">
        <f>J193+J194</f>
        <v>4058.94</v>
      </c>
      <c r="K195" s="478"/>
    </row>
    <row r="196" spans="1:11" ht="43.5" customHeight="1">
      <c r="A196" s="415"/>
      <c r="B196" s="798" t="s">
        <v>481</v>
      </c>
      <c r="C196" s="756"/>
      <c r="D196" s="756"/>
      <c r="E196" s="756"/>
      <c r="F196" s="756"/>
      <c r="G196" s="756"/>
      <c r="H196" s="756"/>
      <c r="I196" s="756"/>
      <c r="J196" s="757"/>
      <c r="K196" s="551"/>
    </row>
    <row r="197" spans="1:11" ht="15">
      <c r="A197" s="415"/>
      <c r="B197" s="886"/>
      <c r="C197" s="756"/>
      <c r="D197" s="756"/>
      <c r="E197" s="756"/>
      <c r="F197" s="756"/>
      <c r="G197" s="756"/>
      <c r="H197" s="756"/>
      <c r="I197" s="756"/>
      <c r="J197" s="757"/>
      <c r="K197" s="552"/>
    </row>
    <row r="198" spans="1:11" ht="15">
      <c r="A198" s="415"/>
      <c r="B198" s="553"/>
      <c r="C198" s="420"/>
      <c r="D198" s="420"/>
      <c r="E198" s="420"/>
      <c r="F198" s="420"/>
      <c r="G198" s="420"/>
      <c r="H198" s="420"/>
      <c r="I198" s="554"/>
      <c r="J198" s="555"/>
      <c r="K198" s="554"/>
    </row>
    <row r="199" spans="1:11" ht="27.75" customHeight="1">
      <c r="A199" s="415"/>
      <c r="B199" s="800" t="s">
        <v>482</v>
      </c>
      <c r="C199" s="754"/>
      <c r="D199" s="754"/>
      <c r="E199" s="754"/>
      <c r="F199" s="754"/>
      <c r="G199" s="754"/>
      <c r="H199" s="754"/>
      <c r="I199" s="754"/>
      <c r="J199" s="801"/>
      <c r="K199" s="421"/>
    </row>
    <row r="200" spans="1:11" ht="27.75" customHeight="1">
      <c r="A200" s="415"/>
      <c r="B200" s="795" t="s">
        <v>483</v>
      </c>
      <c r="C200" s="756"/>
      <c r="D200" s="756"/>
      <c r="E200" s="757"/>
      <c r="F200" s="795" t="s">
        <v>484</v>
      </c>
      <c r="G200" s="757"/>
      <c r="H200" s="506" t="s">
        <v>485</v>
      </c>
      <c r="I200" s="795" t="s">
        <v>486</v>
      </c>
      <c r="J200" s="757"/>
      <c r="K200" s="284"/>
    </row>
    <row r="201" spans="1:11" ht="33.75" hidden="1" customHeight="1" outlineLevel="1">
      <c r="A201" s="415"/>
      <c r="B201" s="791" t="s">
        <v>487</v>
      </c>
      <c r="C201" s="756"/>
      <c r="D201" s="756"/>
      <c r="E201" s="757"/>
      <c r="F201" s="789">
        <v>0</v>
      </c>
      <c r="G201" s="757"/>
      <c r="H201" s="556">
        <f t="shared" ref="H201:H202" si="4">E201*F201</f>
        <v>0</v>
      </c>
      <c r="I201" s="789">
        <f t="shared" ref="I201:I203" si="5">F201*H201</f>
        <v>0</v>
      </c>
      <c r="J201" s="757"/>
      <c r="K201" s="462"/>
    </row>
    <row r="202" spans="1:11" ht="42.75" hidden="1" customHeight="1" outlineLevel="1">
      <c r="A202" s="415"/>
      <c r="B202" s="791" t="s">
        <v>488</v>
      </c>
      <c r="C202" s="756"/>
      <c r="D202" s="756"/>
      <c r="E202" s="757"/>
      <c r="F202" s="789">
        <v>0</v>
      </c>
      <c r="G202" s="757"/>
      <c r="H202" s="556">
        <f t="shared" si="4"/>
        <v>0</v>
      </c>
      <c r="I202" s="789">
        <f t="shared" si="5"/>
        <v>0</v>
      </c>
      <c r="J202" s="757"/>
      <c r="K202" s="462"/>
    </row>
    <row r="203" spans="1:11" ht="27.75" customHeight="1" collapsed="1">
      <c r="A203" s="415"/>
      <c r="B203" s="792" t="str">
        <f>B3</f>
        <v>AUX.LICIT_CBO.4110-05_40.hs</v>
      </c>
      <c r="C203" s="756"/>
      <c r="D203" s="756"/>
      <c r="E203" s="757"/>
      <c r="F203" s="793">
        <f>J195</f>
        <v>4058.94</v>
      </c>
      <c r="G203" s="757"/>
      <c r="H203" s="556">
        <f>I17</f>
        <v>1</v>
      </c>
      <c r="I203" s="789">
        <f t="shared" si="5"/>
        <v>4058.94</v>
      </c>
      <c r="J203" s="757"/>
      <c r="K203" s="462"/>
    </row>
    <row r="204" spans="1:11" ht="45.75" hidden="1" customHeight="1" outlineLevel="1">
      <c r="A204" s="415"/>
      <c r="B204" s="791" t="s">
        <v>489</v>
      </c>
      <c r="C204" s="756"/>
      <c r="D204" s="756"/>
      <c r="E204" s="757"/>
      <c r="F204" s="793">
        <v>0</v>
      </c>
      <c r="G204" s="757"/>
      <c r="H204" s="556">
        <f t="shared" ref="H204:I204" si="6">E204*G204</f>
        <v>0</v>
      </c>
      <c r="I204" s="789">
        <f t="shared" si="6"/>
        <v>0</v>
      </c>
      <c r="J204" s="757"/>
      <c r="K204" s="462"/>
    </row>
    <row r="205" spans="1:11" ht="44.25" hidden="1" customHeight="1" outlineLevel="1">
      <c r="A205" s="415"/>
      <c r="B205" s="791" t="s">
        <v>490</v>
      </c>
      <c r="C205" s="756"/>
      <c r="D205" s="756"/>
      <c r="E205" s="757"/>
      <c r="F205" s="793">
        <v>0</v>
      </c>
      <c r="G205" s="757"/>
      <c r="H205" s="556">
        <f t="shared" ref="H205:I205" si="7">E205*G205</f>
        <v>0</v>
      </c>
      <c r="I205" s="789">
        <f t="shared" si="7"/>
        <v>0</v>
      </c>
      <c r="J205" s="757"/>
      <c r="K205" s="462"/>
    </row>
    <row r="206" spans="1:11" ht="41.25" hidden="1" customHeight="1" outlineLevel="1">
      <c r="A206" s="415"/>
      <c r="B206" s="816" t="s">
        <v>555</v>
      </c>
      <c r="C206" s="756"/>
      <c r="D206" s="756"/>
      <c r="E206" s="757"/>
      <c r="F206" s="789">
        <v>0</v>
      </c>
      <c r="G206" s="757"/>
      <c r="H206" s="556">
        <f t="shared" ref="H206:I206" si="8">E206*G206</f>
        <v>0</v>
      </c>
      <c r="I206" s="789">
        <f t="shared" si="8"/>
        <v>0</v>
      </c>
      <c r="J206" s="757"/>
      <c r="K206" s="462"/>
    </row>
    <row r="207" spans="1:11" ht="27.75" customHeight="1" collapsed="1">
      <c r="A207" s="415"/>
      <c r="B207" s="794" t="s">
        <v>492</v>
      </c>
      <c r="C207" s="756"/>
      <c r="D207" s="756"/>
      <c r="E207" s="756"/>
      <c r="F207" s="756"/>
      <c r="G207" s="757"/>
      <c r="H207" s="557">
        <f>SUM(H201:H206)</f>
        <v>1</v>
      </c>
      <c r="I207" s="790">
        <f>SUM(I201:J206)</f>
        <v>4058.94</v>
      </c>
      <c r="J207" s="757"/>
      <c r="K207" s="558"/>
    </row>
    <row r="208" spans="1:11" ht="15">
      <c r="A208" s="415"/>
      <c r="B208" s="887"/>
      <c r="C208" s="803"/>
      <c r="D208" s="803"/>
      <c r="E208" s="803"/>
      <c r="F208" s="803"/>
      <c r="G208" s="803"/>
      <c r="H208" s="803"/>
      <c r="I208" s="803"/>
      <c r="J208" s="804"/>
      <c r="K208" s="327"/>
    </row>
    <row r="209" spans="1:11" ht="27.75" customHeight="1">
      <c r="A209" s="415"/>
      <c r="B209" s="805" t="s">
        <v>493</v>
      </c>
      <c r="C209" s="806"/>
      <c r="D209" s="806"/>
      <c r="E209" s="806"/>
      <c r="F209" s="806"/>
      <c r="G209" s="806"/>
      <c r="H209" s="806"/>
      <c r="I209" s="806"/>
      <c r="J209" s="807"/>
      <c r="K209" s="427"/>
    </row>
    <row r="210" spans="1:11" ht="15">
      <c r="A210" s="415"/>
      <c r="B210" s="811"/>
      <c r="C210" s="756"/>
      <c r="D210" s="756"/>
      <c r="E210" s="756"/>
      <c r="F210" s="756"/>
      <c r="G210" s="756"/>
      <c r="H210" s="756"/>
      <c r="I210" s="756"/>
      <c r="J210" s="757"/>
      <c r="K210" s="445"/>
    </row>
    <row r="211" spans="1:11" ht="27.75" customHeight="1">
      <c r="A211" s="415"/>
      <c r="B211" s="808" t="s">
        <v>494</v>
      </c>
      <c r="C211" s="756"/>
      <c r="D211" s="756"/>
      <c r="E211" s="756"/>
      <c r="F211" s="756"/>
      <c r="G211" s="757"/>
      <c r="H211" s="809">
        <f>$I$207</f>
        <v>4058.94</v>
      </c>
      <c r="I211" s="756"/>
      <c r="J211" s="757"/>
      <c r="K211" s="559"/>
    </row>
    <row r="212" spans="1:11" ht="18">
      <c r="A212" s="415"/>
      <c r="B212" s="812"/>
      <c r="C212" s="760"/>
      <c r="D212" s="760"/>
      <c r="E212" s="760"/>
      <c r="F212" s="760"/>
      <c r="G212" s="760"/>
      <c r="H212" s="760"/>
      <c r="I212" s="760"/>
      <c r="J212" s="813"/>
      <c r="K212" s="390"/>
    </row>
    <row r="213" spans="1:11" ht="27.75" customHeight="1">
      <c r="A213" s="415"/>
      <c r="B213" s="808" t="s">
        <v>495</v>
      </c>
      <c r="C213" s="756"/>
      <c r="D213" s="756"/>
      <c r="E213" s="756"/>
      <c r="F213" s="756"/>
      <c r="G213" s="757"/>
      <c r="H213" s="814">
        <f>$I$11</f>
        <v>20</v>
      </c>
      <c r="I213" s="756"/>
      <c r="J213" s="757"/>
      <c r="K213" s="560"/>
    </row>
    <row r="214" spans="1:11" ht="18">
      <c r="A214" s="415"/>
      <c r="B214" s="815"/>
      <c r="C214" s="756"/>
      <c r="D214" s="756"/>
      <c r="E214" s="756"/>
      <c r="F214" s="756"/>
      <c r="G214" s="756"/>
      <c r="H214" s="756"/>
      <c r="I214" s="756"/>
      <c r="J214" s="757"/>
      <c r="K214" s="561"/>
    </row>
    <row r="215" spans="1:11" ht="27.75" customHeight="1">
      <c r="A215" s="415"/>
      <c r="B215" s="808" t="s">
        <v>556</v>
      </c>
      <c r="C215" s="756"/>
      <c r="D215" s="756"/>
      <c r="E215" s="756"/>
      <c r="F215" s="756"/>
      <c r="G215" s="757"/>
      <c r="H215" s="809">
        <f>ROUND(H211*H213,2)</f>
        <v>81178.8</v>
      </c>
      <c r="I215" s="756"/>
      <c r="J215" s="757"/>
      <c r="K215" s="559"/>
    </row>
    <row r="216" spans="1:11" ht="15">
      <c r="A216" s="415"/>
      <c r="B216" s="810"/>
      <c r="C216" s="756"/>
      <c r="D216" s="756"/>
      <c r="E216" s="756"/>
      <c r="F216" s="756"/>
      <c r="G216" s="756"/>
      <c r="H216" s="756"/>
      <c r="I216" s="756"/>
      <c r="J216" s="757"/>
      <c r="K216" s="420"/>
    </row>
    <row r="217" spans="1:11" ht="27.75" customHeight="1">
      <c r="A217" s="413"/>
      <c r="B217" s="413"/>
      <c r="C217" s="413"/>
      <c r="D217" s="413"/>
      <c r="E217" s="413"/>
      <c r="F217" s="413"/>
      <c r="G217" s="413"/>
      <c r="H217" s="413"/>
      <c r="I217" s="413"/>
      <c r="J217" s="413"/>
      <c r="K217" s="413"/>
    </row>
    <row r="218" spans="1:11" ht="27.75" customHeight="1">
      <c r="A218" s="413"/>
      <c r="B218" s="413"/>
      <c r="C218" s="413"/>
      <c r="D218" s="413"/>
      <c r="E218" s="413"/>
      <c r="F218" s="413"/>
      <c r="G218" s="413"/>
      <c r="H218" s="413"/>
      <c r="I218" s="413"/>
      <c r="J218" s="413"/>
      <c r="K218" s="413"/>
    </row>
    <row r="219" spans="1:11" ht="27.75" customHeight="1">
      <c r="A219" s="413"/>
      <c r="B219" s="413"/>
      <c r="C219" s="413"/>
      <c r="D219" s="413"/>
      <c r="E219" s="413"/>
      <c r="F219" s="413"/>
      <c r="G219" s="413"/>
      <c r="H219" s="413"/>
      <c r="I219" s="413"/>
      <c r="J219" s="413"/>
      <c r="K219" s="413"/>
    </row>
    <row r="220" spans="1:11" ht="27.75" customHeight="1">
      <c r="A220" s="413"/>
      <c r="B220" s="413"/>
      <c r="C220" s="413"/>
      <c r="D220" s="413"/>
      <c r="E220" s="413"/>
      <c r="F220" s="413"/>
      <c r="G220" s="413"/>
      <c r="H220" s="413"/>
      <c r="I220" s="413"/>
      <c r="J220" s="413"/>
      <c r="K220" s="413"/>
    </row>
    <row r="221" spans="1:11" ht="27.75" customHeight="1">
      <c r="A221" s="413"/>
      <c r="B221" s="413"/>
      <c r="C221" s="413"/>
      <c r="D221" s="413"/>
      <c r="E221" s="413"/>
      <c r="F221" s="413"/>
      <c r="G221" s="413"/>
      <c r="H221" s="413"/>
      <c r="I221" s="413"/>
      <c r="J221" s="413"/>
      <c r="K221" s="413"/>
    </row>
    <row r="222" spans="1:11" ht="27.75" customHeight="1">
      <c r="A222" s="413"/>
      <c r="B222" s="413"/>
      <c r="C222" s="413"/>
      <c r="D222" s="413"/>
      <c r="E222" s="413"/>
      <c r="F222" s="413"/>
      <c r="G222" s="413"/>
      <c r="H222" s="413"/>
      <c r="I222" s="413"/>
      <c r="J222" s="413"/>
      <c r="K222" s="413"/>
    </row>
    <row r="223" spans="1:11" ht="27.75" customHeight="1">
      <c r="A223" s="413"/>
      <c r="B223" s="413"/>
      <c r="C223" s="413"/>
      <c r="D223" s="413"/>
      <c r="E223" s="413"/>
      <c r="F223" s="413"/>
      <c r="G223" s="413"/>
      <c r="H223" s="413"/>
      <c r="I223" s="413"/>
      <c r="J223" s="413"/>
      <c r="K223" s="413"/>
    </row>
    <row r="224" spans="1:11" ht="27.75" customHeight="1">
      <c r="A224" s="413"/>
      <c r="B224" s="413"/>
      <c r="C224" s="413"/>
      <c r="D224" s="413"/>
      <c r="E224" s="413"/>
      <c r="F224" s="413"/>
      <c r="G224" s="413"/>
      <c r="H224" s="413"/>
      <c r="I224" s="413"/>
      <c r="J224" s="413"/>
      <c r="K224" s="413"/>
    </row>
    <row r="225" spans="1:11" ht="27.75" customHeight="1">
      <c r="A225" s="413"/>
      <c r="B225" s="413"/>
      <c r="C225" s="413"/>
      <c r="D225" s="413"/>
      <c r="E225" s="413"/>
      <c r="F225" s="413"/>
      <c r="G225" s="413"/>
      <c r="H225" s="413"/>
      <c r="I225" s="413"/>
      <c r="J225" s="413"/>
      <c r="K225" s="413"/>
    </row>
    <row r="226" spans="1:11" ht="27.75" customHeight="1">
      <c r="A226" s="413"/>
      <c r="B226" s="413"/>
      <c r="C226" s="413"/>
      <c r="D226" s="413"/>
      <c r="E226" s="413"/>
      <c r="F226" s="413"/>
      <c r="G226" s="413"/>
      <c r="H226" s="413"/>
      <c r="I226" s="413"/>
      <c r="J226" s="413"/>
      <c r="K226" s="413"/>
    </row>
    <row r="227" spans="1:11" ht="27.75" customHeight="1">
      <c r="A227" s="413"/>
      <c r="B227" s="413"/>
      <c r="C227" s="413"/>
      <c r="D227" s="413"/>
      <c r="E227" s="413"/>
      <c r="F227" s="413"/>
      <c r="G227" s="413"/>
      <c r="H227" s="413"/>
      <c r="I227" s="413"/>
      <c r="J227" s="413"/>
      <c r="K227" s="413"/>
    </row>
    <row r="228" spans="1:11" ht="27.75" customHeight="1">
      <c r="A228" s="413"/>
      <c r="B228" s="413"/>
      <c r="C228" s="413"/>
      <c r="D228" s="413"/>
      <c r="E228" s="413"/>
      <c r="F228" s="413"/>
      <c r="G228" s="413"/>
      <c r="H228" s="413"/>
      <c r="I228" s="413"/>
      <c r="J228" s="413"/>
      <c r="K228" s="413"/>
    </row>
    <row r="229" spans="1:11" ht="27.75" customHeight="1">
      <c r="A229" s="413"/>
      <c r="B229" s="413"/>
      <c r="C229" s="413"/>
      <c r="D229" s="413"/>
      <c r="E229" s="413"/>
      <c r="F229" s="413"/>
      <c r="G229" s="413"/>
      <c r="H229" s="413"/>
      <c r="I229" s="413"/>
      <c r="J229" s="413"/>
      <c r="K229" s="413"/>
    </row>
    <row r="230" spans="1:11" ht="27.75" customHeight="1">
      <c r="A230" s="413"/>
      <c r="B230" s="413"/>
      <c r="C230" s="413"/>
      <c r="D230" s="413"/>
      <c r="E230" s="413"/>
      <c r="F230" s="413"/>
      <c r="G230" s="413"/>
      <c r="H230" s="413"/>
      <c r="I230" s="413"/>
      <c r="J230" s="413"/>
      <c r="K230" s="413"/>
    </row>
    <row r="231" spans="1:11" ht="27.75" customHeight="1">
      <c r="A231" s="413"/>
      <c r="B231" s="413"/>
      <c r="C231" s="413"/>
      <c r="D231" s="413"/>
      <c r="E231" s="413"/>
      <c r="F231" s="413"/>
      <c r="G231" s="413"/>
      <c r="H231" s="413"/>
      <c r="I231" s="413"/>
      <c r="J231" s="413"/>
      <c r="K231" s="413"/>
    </row>
    <row r="232" spans="1:11" ht="27.75" customHeight="1">
      <c r="A232" s="413"/>
      <c r="B232" s="413"/>
      <c r="C232" s="413"/>
      <c r="D232" s="413"/>
      <c r="E232" s="413"/>
      <c r="F232" s="413"/>
      <c r="G232" s="413"/>
      <c r="H232" s="413"/>
      <c r="I232" s="413"/>
      <c r="J232" s="413"/>
      <c r="K232" s="413"/>
    </row>
    <row r="233" spans="1:11" ht="27.75" customHeight="1">
      <c r="A233" s="413"/>
      <c r="B233" s="413"/>
      <c r="C233" s="413"/>
      <c r="D233" s="413"/>
      <c r="E233" s="413"/>
      <c r="F233" s="413"/>
      <c r="G233" s="413"/>
      <c r="H233" s="413"/>
      <c r="I233" s="413"/>
      <c r="J233" s="413"/>
      <c r="K233" s="413"/>
    </row>
    <row r="234" spans="1:11" ht="27.75" customHeight="1">
      <c r="A234" s="413"/>
      <c r="B234" s="413"/>
      <c r="C234" s="413"/>
      <c r="D234" s="413"/>
      <c r="E234" s="413"/>
      <c r="F234" s="413"/>
      <c r="G234" s="413"/>
      <c r="H234" s="413"/>
      <c r="I234" s="413"/>
      <c r="J234" s="413"/>
      <c r="K234" s="413"/>
    </row>
    <row r="235" spans="1:11" ht="27.75" customHeight="1">
      <c r="A235" s="413"/>
      <c r="B235" s="413"/>
      <c r="C235" s="413"/>
      <c r="D235" s="413"/>
      <c r="E235" s="413"/>
      <c r="F235" s="413"/>
      <c r="G235" s="413"/>
      <c r="H235" s="413"/>
      <c r="I235" s="413"/>
      <c r="J235" s="413"/>
      <c r="K235" s="413"/>
    </row>
    <row r="236" spans="1:11" ht="27.75" customHeight="1">
      <c r="A236" s="413"/>
      <c r="B236" s="413"/>
      <c r="C236" s="413"/>
      <c r="D236" s="413"/>
      <c r="E236" s="413"/>
      <c r="F236" s="413"/>
      <c r="G236" s="413"/>
      <c r="H236" s="413"/>
      <c r="I236" s="413"/>
      <c r="J236" s="413"/>
      <c r="K236" s="413"/>
    </row>
    <row r="237" spans="1:11" ht="27.75" customHeight="1">
      <c r="A237" s="413"/>
      <c r="B237" s="413"/>
      <c r="C237" s="413"/>
      <c r="D237" s="413"/>
      <c r="E237" s="413"/>
      <c r="F237" s="413"/>
      <c r="G237" s="413"/>
      <c r="H237" s="413"/>
      <c r="I237" s="413"/>
      <c r="J237" s="413"/>
      <c r="K237" s="413"/>
    </row>
    <row r="238" spans="1:11" ht="27.75" customHeight="1">
      <c r="A238" s="413"/>
      <c r="B238" s="413"/>
      <c r="C238" s="413"/>
      <c r="D238" s="413"/>
      <c r="E238" s="413"/>
      <c r="F238" s="413"/>
      <c r="G238" s="413"/>
      <c r="H238" s="413"/>
      <c r="I238" s="413"/>
      <c r="J238" s="413"/>
      <c r="K238" s="413"/>
    </row>
    <row r="239" spans="1:11" ht="27.75" customHeight="1">
      <c r="A239" s="413"/>
      <c r="B239" s="413"/>
      <c r="C239" s="413"/>
      <c r="D239" s="413"/>
      <c r="E239" s="413"/>
      <c r="F239" s="413"/>
      <c r="G239" s="413"/>
      <c r="H239" s="413"/>
      <c r="I239" s="413"/>
      <c r="J239" s="413"/>
      <c r="K239" s="413"/>
    </row>
    <row r="240" spans="1:11" ht="27.75" customHeight="1">
      <c r="A240" s="413"/>
      <c r="B240" s="413"/>
      <c r="C240" s="413"/>
      <c r="D240" s="413"/>
      <c r="E240" s="413"/>
      <c r="F240" s="413"/>
      <c r="G240" s="413"/>
      <c r="H240" s="413"/>
      <c r="I240" s="413"/>
      <c r="J240" s="413"/>
      <c r="K240" s="413"/>
    </row>
    <row r="241" spans="1:11" ht="27.75" customHeight="1">
      <c r="A241" s="413"/>
      <c r="B241" s="413"/>
      <c r="C241" s="413"/>
      <c r="D241" s="413"/>
      <c r="E241" s="413"/>
      <c r="F241" s="413"/>
      <c r="G241" s="413"/>
      <c r="H241" s="413"/>
      <c r="I241" s="413"/>
      <c r="J241" s="413"/>
      <c r="K241" s="413"/>
    </row>
    <row r="242" spans="1:11" ht="27.75" customHeight="1">
      <c r="A242" s="413"/>
      <c r="B242" s="413"/>
      <c r="C242" s="413"/>
      <c r="D242" s="413"/>
      <c r="E242" s="413"/>
      <c r="F242" s="413"/>
      <c r="G242" s="413"/>
      <c r="H242" s="413"/>
      <c r="I242" s="413"/>
      <c r="J242" s="413"/>
      <c r="K242" s="413"/>
    </row>
    <row r="243" spans="1:11" ht="27.75" customHeight="1">
      <c r="A243" s="413"/>
      <c r="B243" s="413"/>
      <c r="C243" s="413"/>
      <c r="D243" s="413"/>
      <c r="E243" s="413"/>
      <c r="F243" s="413"/>
      <c r="G243" s="413"/>
      <c r="H243" s="413"/>
      <c r="I243" s="413"/>
      <c r="J243" s="413"/>
      <c r="K243" s="413"/>
    </row>
    <row r="244" spans="1:11" ht="27.75" customHeight="1">
      <c r="A244" s="413"/>
      <c r="B244" s="413"/>
      <c r="C244" s="413"/>
      <c r="D244" s="413"/>
      <c r="E244" s="413"/>
      <c r="F244" s="413"/>
      <c r="G244" s="413"/>
      <c r="H244" s="413"/>
      <c r="I244" s="413"/>
      <c r="J244" s="413"/>
      <c r="K244" s="413"/>
    </row>
    <row r="245" spans="1:11" ht="27.75" customHeight="1">
      <c r="A245" s="413"/>
      <c r="B245" s="413"/>
      <c r="C245" s="413"/>
      <c r="D245" s="413"/>
      <c r="E245" s="413"/>
      <c r="F245" s="413"/>
      <c r="G245" s="413"/>
      <c r="H245" s="413"/>
      <c r="I245" s="413"/>
      <c r="J245" s="413"/>
      <c r="K245" s="413"/>
    </row>
    <row r="246" spans="1:11" ht="27.75" customHeight="1">
      <c r="A246" s="413"/>
      <c r="B246" s="413"/>
      <c r="C246" s="413"/>
      <c r="D246" s="413"/>
      <c r="E246" s="413"/>
      <c r="F246" s="413"/>
      <c r="G246" s="413"/>
      <c r="H246" s="413"/>
      <c r="I246" s="413"/>
      <c r="J246" s="413"/>
      <c r="K246" s="413"/>
    </row>
    <row r="247" spans="1:11" ht="27.75" customHeight="1">
      <c r="A247" s="413"/>
      <c r="B247" s="413"/>
      <c r="C247" s="413"/>
      <c r="D247" s="413"/>
      <c r="E247" s="413"/>
      <c r="F247" s="413"/>
      <c r="G247" s="413"/>
      <c r="H247" s="413"/>
      <c r="I247" s="413"/>
      <c r="J247" s="413"/>
      <c r="K247" s="413"/>
    </row>
    <row r="248" spans="1:11" ht="27.75" customHeight="1">
      <c r="A248" s="413"/>
      <c r="B248" s="413"/>
      <c r="C248" s="413"/>
      <c r="D248" s="413"/>
      <c r="E248" s="413"/>
      <c r="F248" s="413"/>
      <c r="G248" s="413"/>
      <c r="H248" s="413"/>
      <c r="I248" s="413"/>
      <c r="J248" s="413"/>
      <c r="K248" s="413"/>
    </row>
    <row r="249" spans="1:11" ht="27.75" customHeight="1">
      <c r="A249" s="413"/>
      <c r="B249" s="413"/>
      <c r="C249" s="413"/>
      <c r="D249" s="413"/>
      <c r="E249" s="413"/>
      <c r="F249" s="413"/>
      <c r="G249" s="413"/>
      <c r="H249" s="413"/>
      <c r="I249" s="413"/>
      <c r="J249" s="413"/>
      <c r="K249" s="413"/>
    </row>
    <row r="250" spans="1:11" ht="27.75" customHeight="1">
      <c r="A250" s="413"/>
      <c r="B250" s="413"/>
      <c r="C250" s="413"/>
      <c r="D250" s="413"/>
      <c r="E250" s="413"/>
      <c r="F250" s="413"/>
      <c r="G250" s="413"/>
      <c r="H250" s="413"/>
      <c r="I250" s="413"/>
      <c r="J250" s="413"/>
      <c r="K250" s="413"/>
    </row>
    <row r="251" spans="1:11" ht="27.75" customHeight="1">
      <c r="A251" s="413"/>
      <c r="B251" s="413"/>
      <c r="C251" s="413"/>
      <c r="D251" s="413"/>
      <c r="E251" s="413"/>
      <c r="F251" s="413"/>
      <c r="G251" s="413"/>
      <c r="H251" s="413"/>
      <c r="I251" s="413"/>
      <c r="J251" s="413"/>
      <c r="K251" s="413"/>
    </row>
    <row r="252" spans="1:11" ht="27.75" customHeight="1">
      <c r="A252" s="413"/>
      <c r="B252" s="413"/>
      <c r="C252" s="413"/>
      <c r="D252" s="413"/>
      <c r="E252" s="413"/>
      <c r="F252" s="413"/>
      <c r="G252" s="413"/>
      <c r="H252" s="413"/>
      <c r="I252" s="413"/>
      <c r="J252" s="413"/>
      <c r="K252" s="413"/>
    </row>
    <row r="253" spans="1:11" ht="27.75" customHeight="1">
      <c r="A253" s="413"/>
      <c r="B253" s="413"/>
      <c r="C253" s="413"/>
      <c r="D253" s="413"/>
      <c r="E253" s="413"/>
      <c r="F253" s="413"/>
      <c r="G253" s="413"/>
      <c r="H253" s="413"/>
      <c r="I253" s="413"/>
      <c r="J253" s="413"/>
      <c r="K253" s="413"/>
    </row>
    <row r="254" spans="1:11" ht="27.75" customHeight="1">
      <c r="A254" s="413"/>
      <c r="B254" s="413"/>
      <c r="C254" s="413"/>
      <c r="D254" s="413"/>
      <c r="E254" s="413"/>
      <c r="F254" s="413"/>
      <c r="G254" s="413"/>
      <c r="H254" s="413"/>
      <c r="I254" s="413"/>
      <c r="J254" s="413"/>
      <c r="K254" s="413"/>
    </row>
    <row r="255" spans="1:11" ht="27.75" customHeight="1">
      <c r="A255" s="413"/>
      <c r="B255" s="413"/>
      <c r="C255" s="413"/>
      <c r="D255" s="413"/>
      <c r="E255" s="413"/>
      <c r="F255" s="413"/>
      <c r="G255" s="413"/>
      <c r="H255" s="413"/>
      <c r="I255" s="413"/>
      <c r="J255" s="413"/>
      <c r="K255" s="413"/>
    </row>
    <row r="256" spans="1:11" ht="27.75" customHeight="1">
      <c r="A256" s="413"/>
      <c r="B256" s="413"/>
      <c r="C256" s="413"/>
      <c r="D256" s="413"/>
      <c r="E256" s="413"/>
      <c r="F256" s="413"/>
      <c r="G256" s="413"/>
      <c r="H256" s="413"/>
      <c r="I256" s="413"/>
      <c r="J256" s="413"/>
      <c r="K256" s="413"/>
    </row>
    <row r="257" spans="1:11" ht="27.75" customHeight="1">
      <c r="A257" s="413"/>
      <c r="B257" s="413"/>
      <c r="C257" s="413"/>
      <c r="D257" s="413"/>
      <c r="E257" s="413"/>
      <c r="F257" s="413"/>
      <c r="G257" s="413"/>
      <c r="H257" s="413"/>
      <c r="I257" s="413"/>
      <c r="J257" s="413"/>
      <c r="K257" s="413"/>
    </row>
    <row r="258" spans="1:11" ht="27.75" customHeight="1">
      <c r="A258" s="413"/>
      <c r="B258" s="413"/>
      <c r="C258" s="413"/>
      <c r="D258" s="413"/>
      <c r="E258" s="413"/>
      <c r="F258" s="413"/>
      <c r="G258" s="413"/>
      <c r="H258" s="413"/>
      <c r="I258" s="413"/>
      <c r="J258" s="413"/>
      <c r="K258" s="413"/>
    </row>
    <row r="259" spans="1:11" ht="27.75" customHeight="1">
      <c r="A259" s="413"/>
      <c r="B259" s="413"/>
      <c r="C259" s="413"/>
      <c r="D259" s="413"/>
      <c r="E259" s="413"/>
      <c r="F259" s="413"/>
      <c r="G259" s="413"/>
      <c r="H259" s="413"/>
      <c r="I259" s="413"/>
      <c r="J259" s="413"/>
      <c r="K259" s="413"/>
    </row>
    <row r="260" spans="1:11" ht="27.75" customHeight="1">
      <c r="A260" s="413"/>
      <c r="B260" s="413"/>
      <c r="C260" s="413"/>
      <c r="D260" s="413"/>
      <c r="E260" s="413"/>
      <c r="F260" s="413"/>
      <c r="G260" s="413"/>
      <c r="H260" s="413"/>
      <c r="I260" s="413"/>
      <c r="J260" s="413"/>
      <c r="K260" s="413"/>
    </row>
    <row r="261" spans="1:11" ht="27.75" customHeight="1">
      <c r="A261" s="413"/>
      <c r="B261" s="413"/>
      <c r="C261" s="413"/>
      <c r="D261" s="413"/>
      <c r="E261" s="413"/>
      <c r="F261" s="413"/>
      <c r="G261" s="413"/>
      <c r="H261" s="413"/>
      <c r="I261" s="413"/>
      <c r="J261" s="413"/>
      <c r="K261" s="413"/>
    </row>
    <row r="262" spans="1:11" ht="27.75" customHeight="1">
      <c r="A262" s="413"/>
      <c r="B262" s="413"/>
      <c r="C262" s="413"/>
      <c r="D262" s="413"/>
      <c r="E262" s="413"/>
      <c r="F262" s="413"/>
      <c r="G262" s="413"/>
      <c r="H262" s="413"/>
      <c r="I262" s="413"/>
      <c r="J262" s="413"/>
      <c r="K262" s="413"/>
    </row>
    <row r="263" spans="1:11" ht="27.75" customHeight="1">
      <c r="A263" s="413"/>
      <c r="B263" s="413"/>
      <c r="C263" s="413"/>
      <c r="D263" s="413"/>
      <c r="E263" s="413"/>
      <c r="F263" s="413"/>
      <c r="G263" s="413"/>
      <c r="H263" s="413"/>
      <c r="I263" s="413"/>
      <c r="J263" s="413"/>
      <c r="K263" s="413"/>
    </row>
    <row r="264" spans="1:11" ht="27.75" customHeight="1">
      <c r="A264" s="413"/>
      <c r="B264" s="413"/>
      <c r="C264" s="413"/>
      <c r="D264" s="413"/>
      <c r="E264" s="413"/>
      <c r="F264" s="413"/>
      <c r="G264" s="413"/>
      <c r="H264" s="413"/>
      <c r="I264" s="413"/>
      <c r="J264" s="413"/>
      <c r="K264" s="413"/>
    </row>
    <row r="265" spans="1:11" ht="27.75" customHeight="1">
      <c r="A265" s="413"/>
      <c r="B265" s="413"/>
      <c r="C265" s="413"/>
      <c r="D265" s="413"/>
      <c r="E265" s="413"/>
      <c r="F265" s="413"/>
      <c r="G265" s="413"/>
      <c r="H265" s="413"/>
      <c r="I265" s="413"/>
      <c r="J265" s="413"/>
      <c r="K265" s="413"/>
    </row>
    <row r="266" spans="1:11" ht="27.75" customHeight="1">
      <c r="A266" s="413"/>
      <c r="B266" s="413"/>
      <c r="C266" s="413"/>
      <c r="D266" s="413"/>
      <c r="E266" s="413"/>
      <c r="F266" s="413"/>
      <c r="G266" s="413"/>
      <c r="H266" s="413"/>
      <c r="I266" s="413"/>
      <c r="J266" s="413"/>
      <c r="K266" s="413"/>
    </row>
    <row r="267" spans="1:11" ht="27.75" customHeight="1">
      <c r="A267" s="413"/>
      <c r="B267" s="413"/>
      <c r="C267" s="413"/>
      <c r="D267" s="413"/>
      <c r="E267" s="413"/>
      <c r="F267" s="413"/>
      <c r="G267" s="413"/>
      <c r="H267" s="413"/>
      <c r="I267" s="413"/>
      <c r="J267" s="413"/>
      <c r="K267" s="413"/>
    </row>
    <row r="268" spans="1:11" ht="27.75" customHeight="1">
      <c r="A268" s="413"/>
      <c r="B268" s="413"/>
      <c r="C268" s="413"/>
      <c r="D268" s="413"/>
      <c r="E268" s="413"/>
      <c r="F268" s="413"/>
      <c r="G268" s="413"/>
      <c r="H268" s="413"/>
      <c r="I268" s="413"/>
      <c r="J268" s="413"/>
      <c r="K268" s="413"/>
    </row>
    <row r="269" spans="1:11" ht="27.75" customHeight="1">
      <c r="A269" s="413"/>
      <c r="B269" s="413"/>
      <c r="C269" s="413"/>
      <c r="D269" s="413"/>
      <c r="E269" s="413"/>
      <c r="F269" s="413"/>
      <c r="G269" s="413"/>
      <c r="H269" s="413"/>
      <c r="I269" s="413"/>
      <c r="J269" s="413"/>
      <c r="K269" s="413"/>
    </row>
    <row r="270" spans="1:11" ht="27.75" customHeight="1">
      <c r="A270" s="413"/>
      <c r="B270" s="413"/>
      <c r="C270" s="413"/>
      <c r="D270" s="413"/>
      <c r="E270" s="413"/>
      <c r="F270" s="413"/>
      <c r="G270" s="413"/>
      <c r="H270" s="413"/>
      <c r="I270" s="413"/>
      <c r="J270" s="413"/>
      <c r="K270" s="413"/>
    </row>
    <row r="271" spans="1:11" ht="27.75" customHeight="1">
      <c r="A271" s="413"/>
      <c r="B271" s="413"/>
      <c r="C271" s="413"/>
      <c r="D271" s="413"/>
      <c r="E271" s="413"/>
      <c r="F271" s="413"/>
      <c r="G271" s="413"/>
      <c r="H271" s="413"/>
      <c r="I271" s="413"/>
      <c r="J271" s="413"/>
      <c r="K271" s="413"/>
    </row>
    <row r="272" spans="1:11" ht="27.75" customHeight="1">
      <c r="A272" s="413"/>
      <c r="B272" s="413"/>
      <c r="C272" s="413"/>
      <c r="D272" s="413"/>
      <c r="E272" s="413"/>
      <c r="F272" s="413"/>
      <c r="G272" s="413"/>
      <c r="H272" s="413"/>
      <c r="I272" s="413"/>
      <c r="J272" s="413"/>
      <c r="K272" s="413"/>
    </row>
    <row r="273" spans="1:11" ht="27.75" customHeight="1">
      <c r="A273" s="413"/>
      <c r="B273" s="413"/>
      <c r="C273" s="413"/>
      <c r="D273" s="413"/>
      <c r="E273" s="413"/>
      <c r="F273" s="413"/>
      <c r="G273" s="413"/>
      <c r="H273" s="413"/>
      <c r="I273" s="413"/>
      <c r="J273" s="413"/>
      <c r="K273" s="413"/>
    </row>
    <row r="274" spans="1:11" ht="27.75" customHeight="1">
      <c r="A274" s="413"/>
      <c r="B274" s="413"/>
      <c r="C274" s="413"/>
      <c r="D274" s="413"/>
      <c r="E274" s="413"/>
      <c r="F274" s="413"/>
      <c r="G274" s="413"/>
      <c r="H274" s="413"/>
      <c r="I274" s="413"/>
      <c r="J274" s="413"/>
      <c r="K274" s="413"/>
    </row>
    <row r="275" spans="1:11" ht="27.75" customHeight="1">
      <c r="A275" s="413"/>
      <c r="B275" s="413"/>
      <c r="C275" s="413"/>
      <c r="D275" s="413"/>
      <c r="E275" s="413"/>
      <c r="F275" s="413"/>
      <c r="G275" s="413"/>
      <c r="H275" s="413"/>
      <c r="I275" s="413"/>
      <c r="J275" s="413"/>
      <c r="K275" s="413"/>
    </row>
    <row r="276" spans="1:11" ht="27.75" customHeight="1">
      <c r="A276" s="413"/>
      <c r="B276" s="413"/>
      <c r="C276" s="413"/>
      <c r="D276" s="413"/>
      <c r="E276" s="413"/>
      <c r="F276" s="413"/>
      <c r="G276" s="413"/>
      <c r="H276" s="413"/>
      <c r="I276" s="413"/>
      <c r="J276" s="413"/>
      <c r="K276" s="413"/>
    </row>
    <row r="277" spans="1:11" ht="27.75" customHeight="1">
      <c r="A277" s="413"/>
      <c r="B277" s="413"/>
      <c r="C277" s="413"/>
      <c r="D277" s="413"/>
      <c r="E277" s="413"/>
      <c r="F277" s="413"/>
      <c r="G277" s="413"/>
      <c r="H277" s="413"/>
      <c r="I277" s="413"/>
      <c r="J277" s="413"/>
      <c r="K277" s="413"/>
    </row>
    <row r="278" spans="1:11" ht="27.75" customHeight="1">
      <c r="A278" s="413"/>
      <c r="B278" s="413"/>
      <c r="C278" s="413"/>
      <c r="D278" s="413"/>
      <c r="E278" s="413"/>
      <c r="F278" s="413"/>
      <c r="G278" s="413"/>
      <c r="H278" s="413"/>
      <c r="I278" s="413"/>
      <c r="J278" s="413"/>
      <c r="K278" s="413"/>
    </row>
    <row r="279" spans="1:11" ht="27.75" customHeight="1">
      <c r="A279" s="413"/>
      <c r="B279" s="413"/>
      <c r="C279" s="413"/>
      <c r="D279" s="413"/>
      <c r="E279" s="413"/>
      <c r="F279" s="413"/>
      <c r="G279" s="413"/>
      <c r="H279" s="413"/>
      <c r="I279" s="413"/>
      <c r="J279" s="413"/>
      <c r="K279" s="413"/>
    </row>
    <row r="280" spans="1:11" ht="27.75" customHeight="1">
      <c r="A280" s="413"/>
      <c r="B280" s="413"/>
      <c r="C280" s="413"/>
      <c r="D280" s="413"/>
      <c r="E280" s="413"/>
      <c r="F280" s="413"/>
      <c r="G280" s="413"/>
      <c r="H280" s="413"/>
      <c r="I280" s="413"/>
      <c r="J280" s="413"/>
      <c r="K280" s="413"/>
    </row>
    <row r="281" spans="1:11" ht="27.75" customHeight="1">
      <c r="A281" s="413"/>
      <c r="B281" s="413"/>
      <c r="C281" s="413"/>
      <c r="D281" s="413"/>
      <c r="E281" s="413"/>
      <c r="F281" s="413"/>
      <c r="G281" s="413"/>
      <c r="H281" s="413"/>
      <c r="I281" s="413"/>
      <c r="J281" s="413"/>
      <c r="K281" s="413"/>
    </row>
    <row r="282" spans="1:11" ht="27.75" customHeight="1">
      <c r="A282" s="413"/>
      <c r="B282" s="413"/>
      <c r="C282" s="413"/>
      <c r="D282" s="413"/>
      <c r="E282" s="413"/>
      <c r="F282" s="413"/>
      <c r="G282" s="413"/>
      <c r="H282" s="413"/>
      <c r="I282" s="413"/>
      <c r="J282" s="413"/>
      <c r="K282" s="413"/>
    </row>
    <row r="283" spans="1:11" ht="27.75" customHeight="1">
      <c r="A283" s="413"/>
      <c r="B283" s="413"/>
      <c r="C283" s="413"/>
      <c r="D283" s="413"/>
      <c r="E283" s="413"/>
      <c r="F283" s="413"/>
      <c r="G283" s="413"/>
      <c r="H283" s="413"/>
      <c r="I283" s="413"/>
      <c r="J283" s="413"/>
      <c r="K283" s="413"/>
    </row>
    <row r="284" spans="1:11" ht="27.75" customHeight="1">
      <c r="A284" s="413"/>
      <c r="B284" s="413"/>
      <c r="C284" s="413"/>
      <c r="D284" s="413"/>
      <c r="E284" s="413"/>
      <c r="F284" s="413"/>
      <c r="G284" s="413"/>
      <c r="H284" s="413"/>
      <c r="I284" s="413"/>
      <c r="J284" s="413"/>
      <c r="K284" s="413"/>
    </row>
    <row r="285" spans="1:11" ht="27.75" customHeight="1">
      <c r="A285" s="413"/>
      <c r="B285" s="413"/>
      <c r="C285" s="413"/>
      <c r="D285" s="413"/>
      <c r="E285" s="413"/>
      <c r="F285" s="413"/>
      <c r="G285" s="413"/>
      <c r="H285" s="413"/>
      <c r="I285" s="413"/>
      <c r="J285" s="413"/>
      <c r="K285" s="413"/>
    </row>
    <row r="286" spans="1:11" ht="27.75" customHeight="1">
      <c r="A286" s="413"/>
      <c r="B286" s="413"/>
      <c r="C286" s="413"/>
      <c r="D286" s="413"/>
      <c r="E286" s="413"/>
      <c r="F286" s="413"/>
      <c r="G286" s="413"/>
      <c r="H286" s="413"/>
      <c r="I286" s="413"/>
      <c r="J286" s="413"/>
      <c r="K286" s="413"/>
    </row>
    <row r="287" spans="1:11" ht="27.75" customHeight="1">
      <c r="A287" s="413"/>
      <c r="B287" s="413"/>
      <c r="C287" s="413"/>
      <c r="D287" s="413"/>
      <c r="E287" s="413"/>
      <c r="F287" s="413"/>
      <c r="G287" s="413"/>
      <c r="H287" s="413"/>
      <c r="I287" s="413"/>
      <c r="J287" s="413"/>
      <c r="K287" s="413"/>
    </row>
    <row r="288" spans="1:11" ht="27.75" customHeight="1">
      <c r="A288" s="413"/>
      <c r="B288" s="413"/>
      <c r="C288" s="413"/>
      <c r="D288" s="413"/>
      <c r="E288" s="413"/>
      <c r="F288" s="413"/>
      <c r="G288" s="413"/>
      <c r="H288" s="413"/>
      <c r="I288" s="413"/>
      <c r="J288" s="413"/>
      <c r="K288" s="413"/>
    </row>
    <row r="289" spans="1:11" ht="27.75" customHeight="1">
      <c r="A289" s="413"/>
      <c r="B289" s="413"/>
      <c r="C289" s="413"/>
      <c r="D289" s="413"/>
      <c r="E289" s="413"/>
      <c r="F289" s="413"/>
      <c r="G289" s="413"/>
      <c r="H289" s="413"/>
      <c r="I289" s="413"/>
      <c r="J289" s="413"/>
      <c r="K289" s="413"/>
    </row>
    <row r="290" spans="1:11" ht="27.75" customHeight="1">
      <c r="A290" s="413"/>
      <c r="B290" s="413"/>
      <c r="C290" s="413"/>
      <c r="D290" s="413"/>
      <c r="E290" s="413"/>
      <c r="F290" s="413"/>
      <c r="G290" s="413"/>
      <c r="H290" s="413"/>
      <c r="I290" s="413"/>
      <c r="J290" s="413"/>
      <c r="K290" s="413"/>
    </row>
    <row r="291" spans="1:11" ht="27.75" customHeight="1">
      <c r="A291" s="413"/>
      <c r="B291" s="413"/>
      <c r="C291" s="413"/>
      <c r="D291" s="413"/>
      <c r="E291" s="413"/>
      <c r="F291" s="413"/>
      <c r="G291" s="413"/>
      <c r="H291" s="413"/>
      <c r="I291" s="413"/>
      <c r="J291" s="413"/>
      <c r="K291" s="413"/>
    </row>
    <row r="292" spans="1:11" ht="27.75" customHeight="1">
      <c r="A292" s="413"/>
      <c r="B292" s="413"/>
      <c r="C292" s="413"/>
      <c r="D292" s="413"/>
      <c r="E292" s="413"/>
      <c r="F292" s="413"/>
      <c r="G292" s="413"/>
      <c r="H292" s="413"/>
      <c r="I292" s="413"/>
      <c r="J292" s="413"/>
      <c r="K292" s="413"/>
    </row>
    <row r="293" spans="1:11" ht="27.75" customHeight="1">
      <c r="A293" s="413"/>
      <c r="B293" s="413"/>
      <c r="C293" s="413"/>
      <c r="D293" s="413"/>
      <c r="E293" s="413"/>
      <c r="F293" s="413"/>
      <c r="G293" s="413"/>
      <c r="H293" s="413"/>
      <c r="I293" s="413"/>
      <c r="J293" s="413"/>
      <c r="K293" s="413"/>
    </row>
    <row r="294" spans="1:11" ht="27.75" customHeight="1">
      <c r="A294" s="413"/>
      <c r="B294" s="413"/>
      <c r="C294" s="413"/>
      <c r="D294" s="413"/>
      <c r="E294" s="413"/>
      <c r="F294" s="413"/>
      <c r="G294" s="413"/>
      <c r="H294" s="413"/>
      <c r="I294" s="413"/>
      <c r="J294" s="413"/>
      <c r="K294" s="413"/>
    </row>
    <row r="295" spans="1:11" ht="27.75" customHeight="1">
      <c r="A295" s="413"/>
      <c r="B295" s="413"/>
      <c r="C295" s="413"/>
      <c r="D295" s="413"/>
      <c r="E295" s="413"/>
      <c r="F295" s="413"/>
      <c r="G295" s="413"/>
      <c r="H295" s="413"/>
      <c r="I295" s="413"/>
      <c r="J295" s="413"/>
      <c r="K295" s="413"/>
    </row>
    <row r="296" spans="1:11" ht="27.75" customHeight="1">
      <c r="A296" s="413"/>
      <c r="B296" s="413"/>
      <c r="C296" s="413"/>
      <c r="D296" s="413"/>
      <c r="E296" s="413"/>
      <c r="F296" s="413"/>
      <c r="G296" s="413"/>
      <c r="H296" s="413"/>
      <c r="I296" s="413"/>
      <c r="J296" s="413"/>
      <c r="K296" s="413"/>
    </row>
    <row r="297" spans="1:11" ht="27.75" customHeight="1">
      <c r="A297" s="413"/>
      <c r="B297" s="413"/>
      <c r="C297" s="413"/>
      <c r="D297" s="413"/>
      <c r="E297" s="413"/>
      <c r="F297" s="413"/>
      <c r="G297" s="413"/>
      <c r="H297" s="413"/>
      <c r="I297" s="413"/>
      <c r="J297" s="413"/>
      <c r="K297" s="413"/>
    </row>
    <row r="298" spans="1:11" ht="27.75" customHeight="1">
      <c r="A298" s="413"/>
      <c r="B298" s="413"/>
      <c r="C298" s="413"/>
      <c r="D298" s="413"/>
      <c r="E298" s="413"/>
      <c r="F298" s="413"/>
      <c r="G298" s="413"/>
      <c r="H298" s="413"/>
      <c r="I298" s="413"/>
      <c r="J298" s="413"/>
      <c r="K298" s="413"/>
    </row>
    <row r="299" spans="1:11" ht="27.75" customHeight="1">
      <c r="A299" s="413"/>
      <c r="B299" s="413"/>
      <c r="C299" s="413"/>
      <c r="D299" s="413"/>
      <c r="E299" s="413"/>
      <c r="F299" s="413"/>
      <c r="G299" s="413"/>
      <c r="H299" s="413"/>
      <c r="I299" s="413"/>
      <c r="J299" s="413"/>
      <c r="K299" s="413"/>
    </row>
    <row r="300" spans="1:11" ht="27.75" customHeight="1">
      <c r="A300" s="413"/>
      <c r="B300" s="413"/>
      <c r="C300" s="413"/>
      <c r="D300" s="413"/>
      <c r="E300" s="413"/>
      <c r="F300" s="413"/>
      <c r="G300" s="413"/>
      <c r="H300" s="413"/>
      <c r="I300" s="413"/>
      <c r="J300" s="413"/>
      <c r="K300" s="413"/>
    </row>
    <row r="301" spans="1:11" ht="27.75" customHeight="1">
      <c r="A301" s="413"/>
      <c r="B301" s="413"/>
      <c r="C301" s="413"/>
      <c r="D301" s="413"/>
      <c r="E301" s="413"/>
      <c r="F301" s="413"/>
      <c r="G301" s="413"/>
      <c r="H301" s="413"/>
      <c r="I301" s="413"/>
      <c r="J301" s="413"/>
      <c r="K301" s="413"/>
    </row>
    <row r="302" spans="1:11" ht="27.75" customHeight="1">
      <c r="A302" s="413"/>
      <c r="B302" s="413"/>
      <c r="C302" s="413"/>
      <c r="D302" s="413"/>
      <c r="E302" s="413"/>
      <c r="F302" s="413"/>
      <c r="G302" s="413"/>
      <c r="H302" s="413"/>
      <c r="I302" s="413"/>
      <c r="J302" s="413"/>
      <c r="K302" s="413"/>
    </row>
    <row r="303" spans="1:11" ht="27.75" customHeight="1">
      <c r="A303" s="413"/>
      <c r="B303" s="413"/>
      <c r="C303" s="413"/>
      <c r="D303" s="413"/>
      <c r="E303" s="413"/>
      <c r="F303" s="413"/>
      <c r="G303" s="413"/>
      <c r="H303" s="413"/>
      <c r="I303" s="413"/>
      <c r="J303" s="413"/>
      <c r="K303" s="413"/>
    </row>
    <row r="304" spans="1:11" ht="27.75" customHeight="1">
      <c r="A304" s="413"/>
      <c r="B304" s="413"/>
      <c r="C304" s="413"/>
      <c r="D304" s="413"/>
      <c r="E304" s="413"/>
      <c r="F304" s="413"/>
      <c r="G304" s="413"/>
      <c r="H304" s="413"/>
      <c r="I304" s="413"/>
      <c r="J304" s="413"/>
      <c r="K304" s="413"/>
    </row>
    <row r="305" spans="1:11" ht="27.75" customHeight="1">
      <c r="A305" s="413"/>
      <c r="B305" s="413"/>
      <c r="C305" s="413"/>
      <c r="D305" s="413"/>
      <c r="E305" s="413"/>
      <c r="F305" s="413"/>
      <c r="G305" s="413"/>
      <c r="H305" s="413"/>
      <c r="I305" s="413"/>
      <c r="J305" s="413"/>
      <c r="K305" s="413"/>
    </row>
    <row r="306" spans="1:11" ht="27.75" customHeight="1">
      <c r="A306" s="413"/>
      <c r="B306" s="413"/>
      <c r="C306" s="413"/>
      <c r="D306" s="413"/>
      <c r="E306" s="413"/>
      <c r="F306" s="413"/>
      <c r="G306" s="413"/>
      <c r="H306" s="413"/>
      <c r="I306" s="413"/>
      <c r="J306" s="413"/>
      <c r="K306" s="413"/>
    </row>
    <row r="307" spans="1:11" ht="27.75" customHeight="1">
      <c r="A307" s="413"/>
      <c r="B307" s="413"/>
      <c r="C307" s="413"/>
      <c r="D307" s="413"/>
      <c r="E307" s="413"/>
      <c r="F307" s="413"/>
      <c r="G307" s="413"/>
      <c r="H307" s="413"/>
      <c r="I307" s="413"/>
      <c r="J307" s="413"/>
      <c r="K307" s="413"/>
    </row>
    <row r="308" spans="1:11" ht="27.75" customHeight="1">
      <c r="A308" s="413"/>
      <c r="B308" s="413"/>
      <c r="C308" s="413"/>
      <c r="D308" s="413"/>
      <c r="E308" s="413"/>
      <c r="F308" s="413"/>
      <c r="G308" s="413"/>
      <c r="H308" s="413"/>
      <c r="I308" s="413"/>
      <c r="J308" s="413"/>
      <c r="K308" s="413"/>
    </row>
    <row r="309" spans="1:11" ht="27.75" customHeight="1">
      <c r="A309" s="413"/>
      <c r="B309" s="413"/>
      <c r="C309" s="413"/>
      <c r="D309" s="413"/>
      <c r="E309" s="413"/>
      <c r="F309" s="413"/>
      <c r="G309" s="413"/>
      <c r="H309" s="413"/>
      <c r="I309" s="413"/>
      <c r="J309" s="413"/>
      <c r="K309" s="413"/>
    </row>
    <row r="310" spans="1:11" ht="27.75" customHeight="1">
      <c r="A310" s="413"/>
      <c r="B310" s="413"/>
      <c r="C310" s="413"/>
      <c r="D310" s="413"/>
      <c r="E310" s="413"/>
      <c r="F310" s="413"/>
      <c r="G310" s="413"/>
      <c r="H310" s="413"/>
      <c r="I310" s="413"/>
      <c r="J310" s="413"/>
      <c r="K310" s="413"/>
    </row>
    <row r="311" spans="1:11" ht="27.75" customHeight="1">
      <c r="A311" s="413"/>
      <c r="B311" s="413"/>
      <c r="C311" s="413"/>
      <c r="D311" s="413"/>
      <c r="E311" s="413"/>
      <c r="F311" s="413"/>
      <c r="G311" s="413"/>
      <c r="H311" s="413"/>
      <c r="I311" s="413"/>
      <c r="J311" s="413"/>
      <c r="K311" s="413"/>
    </row>
    <row r="312" spans="1:11" ht="27.75" customHeight="1">
      <c r="A312" s="413"/>
      <c r="B312" s="413"/>
      <c r="C312" s="413"/>
      <c r="D312" s="413"/>
      <c r="E312" s="413"/>
      <c r="F312" s="413"/>
      <c r="G312" s="413"/>
      <c r="H312" s="413"/>
      <c r="I312" s="413"/>
      <c r="J312" s="413"/>
      <c r="K312" s="413"/>
    </row>
    <row r="313" spans="1:11" ht="27.75" customHeight="1">
      <c r="A313" s="413"/>
      <c r="B313" s="413"/>
      <c r="C313" s="413"/>
      <c r="D313" s="413"/>
      <c r="E313" s="413"/>
      <c r="F313" s="413"/>
      <c r="G313" s="413"/>
      <c r="H313" s="413"/>
      <c r="I313" s="413"/>
      <c r="J313" s="413"/>
      <c r="K313" s="413"/>
    </row>
    <row r="314" spans="1:11" ht="27.75" customHeight="1">
      <c r="A314" s="413"/>
      <c r="B314" s="413"/>
      <c r="C314" s="413"/>
      <c r="D314" s="413"/>
      <c r="E314" s="413"/>
      <c r="F314" s="413"/>
      <c r="G314" s="413"/>
      <c r="H314" s="413"/>
      <c r="I314" s="413"/>
      <c r="J314" s="413"/>
      <c r="K314" s="413"/>
    </row>
    <row r="315" spans="1:11" ht="27.75" customHeight="1">
      <c r="A315" s="413"/>
      <c r="B315" s="413"/>
      <c r="C315" s="413"/>
      <c r="D315" s="413"/>
      <c r="E315" s="413"/>
      <c r="F315" s="413"/>
      <c r="G315" s="413"/>
      <c r="H315" s="413"/>
      <c r="I315" s="413"/>
      <c r="J315" s="413"/>
      <c r="K315" s="413"/>
    </row>
    <row r="316" spans="1:11" ht="27.75" customHeight="1">
      <c r="A316" s="413"/>
      <c r="B316" s="413"/>
      <c r="C316" s="413"/>
      <c r="D316" s="413"/>
      <c r="E316" s="413"/>
      <c r="F316" s="413"/>
      <c r="G316" s="413"/>
      <c r="H316" s="413"/>
      <c r="I316" s="413"/>
      <c r="J316" s="413"/>
      <c r="K316" s="413"/>
    </row>
    <row r="317" spans="1:11" ht="27.75" customHeight="1">
      <c r="A317" s="413"/>
      <c r="B317" s="413"/>
      <c r="C317" s="413"/>
      <c r="D317" s="413"/>
      <c r="E317" s="413"/>
      <c r="F317" s="413"/>
      <c r="G317" s="413"/>
      <c r="H317" s="413"/>
      <c r="I317" s="413"/>
      <c r="J317" s="413"/>
      <c r="K317" s="413"/>
    </row>
    <row r="318" spans="1:11" ht="27.75" customHeight="1">
      <c r="A318" s="413"/>
      <c r="B318" s="413"/>
      <c r="C318" s="413"/>
      <c r="D318" s="413"/>
      <c r="E318" s="413"/>
      <c r="F318" s="413"/>
      <c r="G318" s="413"/>
      <c r="H318" s="413"/>
      <c r="I318" s="413"/>
      <c r="J318" s="413"/>
      <c r="K318" s="413"/>
    </row>
    <row r="319" spans="1:11" ht="27.75" customHeight="1">
      <c r="A319" s="413"/>
      <c r="B319" s="413"/>
      <c r="C319" s="413"/>
      <c r="D319" s="413"/>
      <c r="E319" s="413"/>
      <c r="F319" s="413"/>
      <c r="G319" s="413"/>
      <c r="H319" s="413"/>
      <c r="I319" s="413"/>
      <c r="J319" s="413"/>
      <c r="K319" s="413"/>
    </row>
    <row r="320" spans="1:11" ht="27.75" customHeight="1">
      <c r="A320" s="413"/>
      <c r="B320" s="413"/>
      <c r="C320" s="413"/>
      <c r="D320" s="413"/>
      <c r="E320" s="413"/>
      <c r="F320" s="413"/>
      <c r="G320" s="413"/>
      <c r="H320" s="413"/>
      <c r="I320" s="413"/>
      <c r="J320" s="413"/>
      <c r="K320" s="413"/>
    </row>
    <row r="321" spans="1:11" ht="27.75" customHeight="1">
      <c r="A321" s="413"/>
      <c r="B321" s="413"/>
      <c r="C321" s="413"/>
      <c r="D321" s="413"/>
      <c r="E321" s="413"/>
      <c r="F321" s="413"/>
      <c r="G321" s="413"/>
      <c r="H321" s="413"/>
      <c r="I321" s="413"/>
      <c r="J321" s="413"/>
      <c r="K321" s="413"/>
    </row>
    <row r="322" spans="1:11" ht="27.75" customHeight="1">
      <c r="A322" s="413"/>
      <c r="B322" s="413"/>
      <c r="C322" s="413"/>
      <c r="D322" s="413"/>
      <c r="E322" s="413"/>
      <c r="F322" s="413"/>
      <c r="G322" s="413"/>
      <c r="H322" s="413"/>
      <c r="I322" s="413"/>
      <c r="J322" s="413"/>
      <c r="K322" s="413"/>
    </row>
    <row r="323" spans="1:11" ht="27.75" customHeight="1">
      <c r="A323" s="413"/>
      <c r="B323" s="413"/>
      <c r="C323" s="413"/>
      <c r="D323" s="413"/>
      <c r="E323" s="413"/>
      <c r="F323" s="413"/>
      <c r="G323" s="413"/>
      <c r="H323" s="413"/>
      <c r="I323" s="413"/>
      <c r="J323" s="413"/>
      <c r="K323" s="413"/>
    </row>
    <row r="324" spans="1:11" ht="27.75" customHeight="1">
      <c r="A324" s="413"/>
      <c r="B324" s="413"/>
      <c r="C324" s="413"/>
      <c r="D324" s="413"/>
      <c r="E324" s="413"/>
      <c r="F324" s="413"/>
      <c r="G324" s="413"/>
      <c r="H324" s="413"/>
      <c r="I324" s="413"/>
      <c r="J324" s="413"/>
      <c r="K324" s="413"/>
    </row>
    <row r="325" spans="1:11" ht="27.75" customHeight="1">
      <c r="A325" s="413"/>
      <c r="B325" s="413"/>
      <c r="C325" s="413"/>
      <c r="D325" s="413"/>
      <c r="E325" s="413"/>
      <c r="F325" s="413"/>
      <c r="G325" s="413"/>
      <c r="H325" s="413"/>
      <c r="I325" s="413"/>
      <c r="J325" s="413"/>
      <c r="K325" s="413"/>
    </row>
    <row r="326" spans="1:11" ht="27.75" customHeight="1">
      <c r="A326" s="413"/>
      <c r="B326" s="413"/>
      <c r="C326" s="413"/>
      <c r="D326" s="413"/>
      <c r="E326" s="413"/>
      <c r="F326" s="413"/>
      <c r="G326" s="413"/>
      <c r="H326" s="413"/>
      <c r="I326" s="413"/>
      <c r="J326" s="413"/>
      <c r="K326" s="413"/>
    </row>
    <row r="327" spans="1:11" ht="27.75" customHeight="1">
      <c r="A327" s="413"/>
      <c r="B327" s="413"/>
      <c r="C327" s="413"/>
      <c r="D327" s="413"/>
      <c r="E327" s="413"/>
      <c r="F327" s="413"/>
      <c r="G327" s="413"/>
      <c r="H327" s="413"/>
      <c r="I327" s="413"/>
      <c r="J327" s="413"/>
      <c r="K327" s="413"/>
    </row>
    <row r="328" spans="1:11" ht="27.75" customHeight="1">
      <c r="A328" s="413"/>
      <c r="B328" s="413"/>
      <c r="C328" s="413"/>
      <c r="D328" s="413"/>
      <c r="E328" s="413"/>
      <c r="F328" s="413"/>
      <c r="G328" s="413"/>
      <c r="H328" s="413"/>
      <c r="I328" s="413"/>
      <c r="J328" s="413"/>
      <c r="K328" s="413"/>
    </row>
    <row r="329" spans="1:11" ht="27.75" customHeight="1">
      <c r="A329" s="413"/>
      <c r="B329" s="413"/>
      <c r="C329" s="413"/>
      <c r="D329" s="413"/>
      <c r="E329" s="413"/>
      <c r="F329" s="413"/>
      <c r="G329" s="413"/>
      <c r="H329" s="413"/>
      <c r="I329" s="413"/>
      <c r="J329" s="413"/>
      <c r="K329" s="413"/>
    </row>
    <row r="330" spans="1:11" ht="27.75" customHeight="1">
      <c r="A330" s="413"/>
      <c r="B330" s="413"/>
      <c r="C330" s="413"/>
      <c r="D330" s="413"/>
      <c r="E330" s="413"/>
      <c r="F330" s="413"/>
      <c r="G330" s="413"/>
      <c r="H330" s="413"/>
      <c r="I330" s="413"/>
      <c r="J330" s="413"/>
      <c r="K330" s="413"/>
    </row>
    <row r="331" spans="1:11" ht="27.75" customHeight="1">
      <c r="A331" s="413"/>
      <c r="B331" s="413"/>
      <c r="C331" s="413"/>
      <c r="D331" s="413"/>
      <c r="E331" s="413"/>
      <c r="F331" s="413"/>
      <c r="G331" s="413"/>
      <c r="H331" s="413"/>
      <c r="I331" s="413"/>
      <c r="J331" s="413"/>
      <c r="K331" s="413"/>
    </row>
    <row r="332" spans="1:11" ht="27.75" customHeight="1">
      <c r="A332" s="413"/>
      <c r="B332" s="413"/>
      <c r="C332" s="413"/>
      <c r="D332" s="413"/>
      <c r="E332" s="413"/>
      <c r="F332" s="413"/>
      <c r="G332" s="413"/>
      <c r="H332" s="413"/>
      <c r="I332" s="413"/>
      <c r="J332" s="413"/>
      <c r="K332" s="413"/>
    </row>
    <row r="333" spans="1:11" ht="27.75" customHeight="1">
      <c r="A333" s="413"/>
      <c r="B333" s="413"/>
      <c r="C333" s="413"/>
      <c r="D333" s="413"/>
      <c r="E333" s="413"/>
      <c r="F333" s="413"/>
      <c r="G333" s="413"/>
      <c r="H333" s="413"/>
      <c r="I333" s="413"/>
      <c r="J333" s="413"/>
      <c r="K333" s="413"/>
    </row>
    <row r="334" spans="1:11" ht="27.75" customHeight="1">
      <c r="A334" s="413"/>
      <c r="B334" s="413"/>
      <c r="C334" s="413"/>
      <c r="D334" s="413"/>
      <c r="E334" s="413"/>
      <c r="F334" s="413"/>
      <c r="G334" s="413"/>
      <c r="H334" s="413"/>
      <c r="I334" s="413"/>
      <c r="J334" s="413"/>
      <c r="K334" s="413"/>
    </row>
    <row r="335" spans="1:11" ht="27.75" customHeight="1">
      <c r="A335" s="413"/>
      <c r="B335" s="413"/>
      <c r="C335" s="413"/>
      <c r="D335" s="413"/>
      <c r="E335" s="413"/>
      <c r="F335" s="413"/>
      <c r="G335" s="413"/>
      <c r="H335" s="413"/>
      <c r="I335" s="413"/>
      <c r="J335" s="413"/>
      <c r="K335" s="413"/>
    </row>
    <row r="336" spans="1:11" ht="27.75" customHeight="1">
      <c r="A336" s="413"/>
      <c r="B336" s="413"/>
      <c r="C336" s="413"/>
      <c r="D336" s="413"/>
      <c r="E336" s="413"/>
      <c r="F336" s="413"/>
      <c r="G336" s="413"/>
      <c r="H336" s="413"/>
      <c r="I336" s="413"/>
      <c r="J336" s="413"/>
      <c r="K336" s="413"/>
    </row>
    <row r="337" spans="1:11" ht="27.75" customHeight="1">
      <c r="A337" s="413"/>
      <c r="B337" s="413"/>
      <c r="C337" s="413"/>
      <c r="D337" s="413"/>
      <c r="E337" s="413"/>
      <c r="F337" s="413"/>
      <c r="G337" s="413"/>
      <c r="H337" s="413"/>
      <c r="I337" s="413"/>
      <c r="J337" s="413"/>
      <c r="K337" s="413"/>
    </row>
    <row r="338" spans="1:11" ht="27.75" customHeight="1">
      <c r="A338" s="413"/>
      <c r="B338" s="413"/>
      <c r="C338" s="413"/>
      <c r="D338" s="413"/>
      <c r="E338" s="413"/>
      <c r="F338" s="413"/>
      <c r="G338" s="413"/>
      <c r="H338" s="413"/>
      <c r="I338" s="413"/>
      <c r="J338" s="413"/>
      <c r="K338" s="413"/>
    </row>
    <row r="339" spans="1:11" ht="27.75" customHeight="1">
      <c r="A339" s="413"/>
      <c r="B339" s="413"/>
      <c r="C339" s="413"/>
      <c r="D339" s="413"/>
      <c r="E339" s="413"/>
      <c r="F339" s="413"/>
      <c r="G339" s="413"/>
      <c r="H339" s="413"/>
      <c r="I339" s="413"/>
      <c r="J339" s="413"/>
      <c r="K339" s="413"/>
    </row>
    <row r="340" spans="1:11" ht="27.75" customHeight="1">
      <c r="A340" s="413"/>
      <c r="B340" s="413"/>
      <c r="C340" s="413"/>
      <c r="D340" s="413"/>
      <c r="E340" s="413"/>
      <c r="F340" s="413"/>
      <c r="G340" s="413"/>
      <c r="H340" s="413"/>
      <c r="I340" s="413"/>
      <c r="J340" s="413"/>
      <c r="K340" s="413"/>
    </row>
    <row r="341" spans="1:11" ht="27.75" customHeight="1">
      <c r="A341" s="413"/>
      <c r="B341" s="413"/>
      <c r="C341" s="413"/>
      <c r="D341" s="413"/>
      <c r="E341" s="413"/>
      <c r="F341" s="413"/>
      <c r="G341" s="413"/>
      <c r="H341" s="413"/>
      <c r="I341" s="413"/>
      <c r="J341" s="413"/>
      <c r="K341" s="413"/>
    </row>
    <row r="342" spans="1:11" ht="27.75" customHeight="1">
      <c r="A342" s="413"/>
      <c r="B342" s="413"/>
      <c r="C342" s="413"/>
      <c r="D342" s="413"/>
      <c r="E342" s="413"/>
      <c r="F342" s="413"/>
      <c r="G342" s="413"/>
      <c r="H342" s="413"/>
      <c r="I342" s="413"/>
      <c r="J342" s="413"/>
      <c r="K342" s="413"/>
    </row>
    <row r="343" spans="1:11" ht="27.75" customHeight="1">
      <c r="A343" s="413"/>
      <c r="B343" s="413"/>
      <c r="C343" s="413"/>
      <c r="D343" s="413"/>
      <c r="E343" s="413"/>
      <c r="F343" s="413"/>
      <c r="G343" s="413"/>
      <c r="H343" s="413"/>
      <c r="I343" s="413"/>
      <c r="J343" s="413"/>
      <c r="K343" s="413"/>
    </row>
    <row r="344" spans="1:11" ht="27.75" customHeight="1">
      <c r="A344" s="413"/>
      <c r="B344" s="413"/>
      <c r="C344" s="413"/>
      <c r="D344" s="413"/>
      <c r="E344" s="413"/>
      <c r="F344" s="413"/>
      <c r="G344" s="413"/>
      <c r="H344" s="413"/>
      <c r="I344" s="413"/>
      <c r="J344" s="413"/>
      <c r="K344" s="413"/>
    </row>
    <row r="345" spans="1:11" ht="27.75" customHeight="1">
      <c r="A345" s="413"/>
      <c r="B345" s="413"/>
      <c r="C345" s="413"/>
      <c r="D345" s="413"/>
      <c r="E345" s="413"/>
      <c r="F345" s="413"/>
      <c r="G345" s="413"/>
      <c r="H345" s="413"/>
      <c r="I345" s="413"/>
      <c r="J345" s="413"/>
      <c r="K345" s="413"/>
    </row>
    <row r="346" spans="1:11" ht="27.75" customHeight="1">
      <c r="A346" s="413"/>
      <c r="B346" s="413"/>
      <c r="C346" s="413"/>
      <c r="D346" s="413"/>
      <c r="E346" s="413"/>
      <c r="F346" s="413"/>
      <c r="G346" s="413"/>
      <c r="H346" s="413"/>
      <c r="I346" s="413"/>
      <c r="J346" s="413"/>
      <c r="K346" s="413"/>
    </row>
    <row r="347" spans="1:11" ht="27.75" customHeight="1">
      <c r="A347" s="413"/>
      <c r="B347" s="413"/>
      <c r="C347" s="413"/>
      <c r="D347" s="413"/>
      <c r="E347" s="413"/>
      <c r="F347" s="413"/>
      <c r="G347" s="413"/>
      <c r="H347" s="413"/>
      <c r="I347" s="413"/>
      <c r="J347" s="413"/>
      <c r="K347" s="413"/>
    </row>
    <row r="348" spans="1:11" ht="27.75" customHeight="1">
      <c r="A348" s="413"/>
      <c r="B348" s="413"/>
      <c r="C348" s="413"/>
      <c r="D348" s="413"/>
      <c r="E348" s="413"/>
      <c r="F348" s="413"/>
      <c r="G348" s="413"/>
      <c r="H348" s="413"/>
      <c r="I348" s="413"/>
      <c r="J348" s="413"/>
      <c r="K348" s="413"/>
    </row>
    <row r="349" spans="1:11" ht="27.75" customHeight="1">
      <c r="A349" s="413"/>
      <c r="B349" s="413"/>
      <c r="C349" s="413"/>
      <c r="D349" s="413"/>
      <c r="E349" s="413"/>
      <c r="F349" s="413"/>
      <c r="G349" s="413"/>
      <c r="H349" s="413"/>
      <c r="I349" s="413"/>
      <c r="J349" s="413"/>
      <c r="K349" s="413"/>
    </row>
    <row r="350" spans="1:11" ht="27.75" customHeight="1">
      <c r="A350" s="413"/>
      <c r="B350" s="413"/>
      <c r="C350" s="413"/>
      <c r="D350" s="413"/>
      <c r="E350" s="413"/>
      <c r="F350" s="413"/>
      <c r="G350" s="413"/>
      <c r="H350" s="413"/>
      <c r="I350" s="413"/>
      <c r="J350" s="413"/>
      <c r="K350" s="413"/>
    </row>
    <row r="351" spans="1:11" ht="27.75" customHeight="1">
      <c r="A351" s="413"/>
      <c r="B351" s="413"/>
      <c r="C351" s="413"/>
      <c r="D351" s="413"/>
      <c r="E351" s="413"/>
      <c r="F351" s="413"/>
      <c r="G351" s="413"/>
      <c r="H351" s="413"/>
      <c r="I351" s="413"/>
      <c r="J351" s="413"/>
      <c r="K351" s="413"/>
    </row>
    <row r="352" spans="1:11" ht="27.75" customHeight="1">
      <c r="A352" s="413"/>
      <c r="B352" s="413"/>
      <c r="C352" s="413"/>
      <c r="D352" s="413"/>
      <c r="E352" s="413"/>
      <c r="F352" s="413"/>
      <c r="G352" s="413"/>
      <c r="H352" s="413"/>
      <c r="I352" s="413"/>
      <c r="J352" s="413"/>
      <c r="K352" s="413"/>
    </row>
    <row r="353" spans="1:11" ht="27.75" customHeight="1">
      <c r="A353" s="413"/>
      <c r="B353" s="413"/>
      <c r="C353" s="413"/>
      <c r="D353" s="413"/>
      <c r="E353" s="413"/>
      <c r="F353" s="413"/>
      <c r="G353" s="413"/>
      <c r="H353" s="413"/>
      <c r="I353" s="413"/>
      <c r="J353" s="413"/>
      <c r="K353" s="413"/>
    </row>
    <row r="354" spans="1:11" ht="27.75" customHeight="1">
      <c r="A354" s="413"/>
      <c r="B354" s="413"/>
      <c r="C354" s="413"/>
      <c r="D354" s="413"/>
      <c r="E354" s="413"/>
      <c r="F354" s="413"/>
      <c r="G354" s="413"/>
      <c r="H354" s="413"/>
      <c r="I354" s="413"/>
      <c r="J354" s="413"/>
      <c r="K354" s="413"/>
    </row>
    <row r="355" spans="1:11" ht="27.75" customHeight="1">
      <c r="A355" s="413"/>
      <c r="B355" s="413"/>
      <c r="C355" s="413"/>
      <c r="D355" s="413"/>
      <c r="E355" s="413"/>
      <c r="F355" s="413"/>
      <c r="G355" s="413"/>
      <c r="H355" s="413"/>
      <c r="I355" s="413"/>
      <c r="J355" s="413"/>
      <c r="K355" s="413"/>
    </row>
    <row r="356" spans="1:11" ht="27.75" customHeight="1">
      <c r="A356" s="413"/>
      <c r="B356" s="413"/>
      <c r="C356" s="413"/>
      <c r="D356" s="413"/>
      <c r="E356" s="413"/>
      <c r="F356" s="413"/>
      <c r="G356" s="413"/>
      <c r="H356" s="413"/>
      <c r="I356" s="413"/>
      <c r="J356" s="413"/>
      <c r="K356" s="413"/>
    </row>
    <row r="357" spans="1:11" ht="27.75" customHeight="1">
      <c r="A357" s="413"/>
      <c r="B357" s="413"/>
      <c r="C357" s="413"/>
      <c r="D357" s="413"/>
      <c r="E357" s="413"/>
      <c r="F357" s="413"/>
      <c r="G357" s="413"/>
      <c r="H357" s="413"/>
      <c r="I357" s="413"/>
      <c r="J357" s="413"/>
      <c r="K357" s="413"/>
    </row>
    <row r="358" spans="1:11" ht="27.75" customHeight="1">
      <c r="A358" s="413"/>
      <c r="B358" s="413"/>
      <c r="C358" s="413"/>
      <c r="D358" s="413"/>
      <c r="E358" s="413"/>
      <c r="F358" s="413"/>
      <c r="G358" s="413"/>
      <c r="H358" s="413"/>
      <c r="I358" s="413"/>
      <c r="J358" s="413"/>
      <c r="K358" s="413"/>
    </row>
    <row r="359" spans="1:11" ht="27.75" customHeight="1">
      <c r="A359" s="413"/>
      <c r="B359" s="413"/>
      <c r="C359" s="413"/>
      <c r="D359" s="413"/>
      <c r="E359" s="413"/>
      <c r="F359" s="413"/>
      <c r="G359" s="413"/>
      <c r="H359" s="413"/>
      <c r="I359" s="413"/>
      <c r="J359" s="413"/>
      <c r="K359" s="413"/>
    </row>
    <row r="360" spans="1:11" ht="27.75" customHeight="1">
      <c r="A360" s="413"/>
      <c r="B360" s="413"/>
      <c r="C360" s="413"/>
      <c r="D360" s="413"/>
      <c r="E360" s="413"/>
      <c r="F360" s="413"/>
      <c r="G360" s="413"/>
      <c r="H360" s="413"/>
      <c r="I360" s="413"/>
      <c r="J360" s="413"/>
      <c r="K360" s="413"/>
    </row>
    <row r="361" spans="1:11" ht="27.75" customHeight="1">
      <c r="A361" s="413"/>
      <c r="B361" s="413"/>
      <c r="C361" s="413"/>
      <c r="D361" s="413"/>
      <c r="E361" s="413"/>
      <c r="F361" s="413"/>
      <c r="G361" s="413"/>
      <c r="H361" s="413"/>
      <c r="I361" s="413"/>
      <c r="J361" s="413"/>
      <c r="K361" s="413"/>
    </row>
    <row r="362" spans="1:11" ht="27.75" customHeight="1">
      <c r="A362" s="413"/>
      <c r="B362" s="413"/>
      <c r="C362" s="413"/>
      <c r="D362" s="413"/>
      <c r="E362" s="413"/>
      <c r="F362" s="413"/>
      <c r="G362" s="413"/>
      <c r="H362" s="413"/>
      <c r="I362" s="413"/>
      <c r="J362" s="413"/>
      <c r="K362" s="413"/>
    </row>
    <row r="363" spans="1:11" ht="27.75" customHeight="1">
      <c r="A363" s="413"/>
      <c r="B363" s="413"/>
      <c r="C363" s="413"/>
      <c r="D363" s="413"/>
      <c r="E363" s="413"/>
      <c r="F363" s="413"/>
      <c r="G363" s="413"/>
      <c r="H363" s="413"/>
      <c r="I363" s="413"/>
      <c r="J363" s="413"/>
      <c r="K363" s="413"/>
    </row>
    <row r="364" spans="1:11" ht="27.75" customHeight="1">
      <c r="A364" s="413"/>
      <c r="B364" s="413"/>
      <c r="C364" s="413"/>
      <c r="D364" s="413"/>
      <c r="E364" s="413"/>
      <c r="F364" s="413"/>
      <c r="G364" s="413"/>
      <c r="H364" s="413"/>
      <c r="I364" s="413"/>
      <c r="J364" s="413"/>
      <c r="K364" s="413"/>
    </row>
    <row r="365" spans="1:11" ht="27.75" customHeight="1">
      <c r="A365" s="413"/>
      <c r="B365" s="413"/>
      <c r="C365" s="413"/>
      <c r="D365" s="413"/>
      <c r="E365" s="413"/>
      <c r="F365" s="413"/>
      <c r="G365" s="413"/>
      <c r="H365" s="413"/>
      <c r="I365" s="413"/>
      <c r="J365" s="413"/>
      <c r="K365" s="413"/>
    </row>
    <row r="366" spans="1:11" ht="27.75" customHeight="1">
      <c r="A366" s="413"/>
      <c r="B366" s="413"/>
      <c r="C366" s="413"/>
      <c r="D366" s="413"/>
      <c r="E366" s="413"/>
      <c r="F366" s="413"/>
      <c r="G366" s="413"/>
      <c r="H366" s="413"/>
      <c r="I366" s="413"/>
      <c r="J366" s="413"/>
      <c r="K366" s="413"/>
    </row>
    <row r="367" spans="1:11" ht="27.75" customHeight="1">
      <c r="A367" s="413"/>
      <c r="B367" s="413"/>
      <c r="C367" s="413"/>
      <c r="D367" s="413"/>
      <c r="E367" s="413"/>
      <c r="F367" s="413"/>
      <c r="G367" s="413"/>
      <c r="H367" s="413"/>
      <c r="I367" s="413"/>
      <c r="J367" s="413"/>
      <c r="K367" s="413"/>
    </row>
    <row r="368" spans="1:11" ht="27.75" customHeight="1">
      <c r="A368" s="413"/>
      <c r="B368" s="413"/>
      <c r="C368" s="413"/>
      <c r="D368" s="413"/>
      <c r="E368" s="413"/>
      <c r="F368" s="413"/>
      <c r="G368" s="413"/>
      <c r="H368" s="413"/>
      <c r="I368" s="413"/>
      <c r="J368" s="413"/>
      <c r="K368" s="413"/>
    </row>
    <row r="369" spans="1:11" ht="27.75" customHeight="1">
      <c r="A369" s="413"/>
      <c r="B369" s="413"/>
      <c r="C369" s="413"/>
      <c r="D369" s="413"/>
      <c r="E369" s="413"/>
      <c r="F369" s="413"/>
      <c r="G369" s="413"/>
      <c r="H369" s="413"/>
      <c r="I369" s="413"/>
      <c r="J369" s="413"/>
      <c r="K369" s="413"/>
    </row>
    <row r="370" spans="1:11" ht="27.75" customHeight="1">
      <c r="A370" s="413"/>
      <c r="B370" s="413"/>
      <c r="C370" s="413"/>
      <c r="D370" s="413"/>
      <c r="E370" s="413"/>
      <c r="F370" s="413"/>
      <c r="G370" s="413"/>
      <c r="H370" s="413"/>
      <c r="I370" s="413"/>
      <c r="J370" s="413"/>
      <c r="K370" s="413"/>
    </row>
    <row r="371" spans="1:11" ht="27.75" customHeight="1">
      <c r="A371" s="413"/>
      <c r="B371" s="413"/>
      <c r="C371" s="413"/>
      <c r="D371" s="413"/>
      <c r="E371" s="413"/>
      <c r="F371" s="413"/>
      <c r="G371" s="413"/>
      <c r="H371" s="413"/>
      <c r="I371" s="413"/>
      <c r="J371" s="413"/>
      <c r="K371" s="413"/>
    </row>
    <row r="372" spans="1:11" ht="27.75" customHeight="1">
      <c r="A372" s="413"/>
      <c r="B372" s="413"/>
      <c r="C372" s="413"/>
      <c r="D372" s="413"/>
      <c r="E372" s="413"/>
      <c r="F372" s="413"/>
      <c r="G372" s="413"/>
      <c r="H372" s="413"/>
      <c r="I372" s="413"/>
      <c r="J372" s="413"/>
      <c r="K372" s="413"/>
    </row>
    <row r="373" spans="1:11" ht="27.75" customHeight="1">
      <c r="A373" s="413"/>
      <c r="B373" s="413"/>
      <c r="C373" s="413"/>
      <c r="D373" s="413"/>
      <c r="E373" s="413"/>
      <c r="F373" s="413"/>
      <c r="G373" s="413"/>
      <c r="H373" s="413"/>
      <c r="I373" s="413"/>
      <c r="J373" s="413"/>
      <c r="K373" s="413"/>
    </row>
    <row r="374" spans="1:11" ht="27.75" customHeight="1">
      <c r="A374" s="413"/>
      <c r="B374" s="413"/>
      <c r="C374" s="413"/>
      <c r="D374" s="413"/>
      <c r="E374" s="413"/>
      <c r="F374" s="413"/>
      <c r="G374" s="413"/>
      <c r="H374" s="413"/>
      <c r="I374" s="413"/>
      <c r="J374" s="413"/>
      <c r="K374" s="413"/>
    </row>
    <row r="375" spans="1:11" ht="27.75" customHeight="1">
      <c r="A375" s="413"/>
      <c r="B375" s="413"/>
      <c r="C375" s="413"/>
      <c r="D375" s="413"/>
      <c r="E375" s="413"/>
      <c r="F375" s="413"/>
      <c r="G375" s="413"/>
      <c r="H375" s="413"/>
      <c r="I375" s="413"/>
      <c r="J375" s="413"/>
      <c r="K375" s="413"/>
    </row>
    <row r="376" spans="1:11" ht="27.75" customHeight="1">
      <c r="A376" s="413"/>
      <c r="B376" s="413"/>
      <c r="C376" s="413"/>
      <c r="D376" s="413"/>
      <c r="E376" s="413"/>
      <c r="F376" s="413"/>
      <c r="G376" s="413"/>
      <c r="H376" s="413"/>
      <c r="I376" s="413"/>
      <c r="J376" s="413"/>
      <c r="K376" s="413"/>
    </row>
    <row r="377" spans="1:11" ht="27.75" customHeight="1">
      <c r="A377" s="413"/>
      <c r="B377" s="413"/>
      <c r="C377" s="413"/>
      <c r="D377" s="413"/>
      <c r="E377" s="413"/>
      <c r="F377" s="413"/>
      <c r="G377" s="413"/>
      <c r="H377" s="413"/>
      <c r="I377" s="413"/>
      <c r="J377" s="413"/>
      <c r="K377" s="413"/>
    </row>
    <row r="378" spans="1:11" ht="27.75" customHeight="1">
      <c r="A378" s="413"/>
      <c r="B378" s="413"/>
      <c r="C378" s="413"/>
      <c r="D378" s="413"/>
      <c r="E378" s="413"/>
      <c r="F378" s="413"/>
      <c r="G378" s="413"/>
      <c r="H378" s="413"/>
      <c r="I378" s="413"/>
      <c r="J378" s="413"/>
      <c r="K378" s="413"/>
    </row>
    <row r="379" spans="1:11" ht="27.75" customHeight="1">
      <c r="A379" s="413"/>
      <c r="B379" s="413"/>
      <c r="C379" s="413"/>
      <c r="D379" s="413"/>
      <c r="E379" s="413"/>
      <c r="F379" s="413"/>
      <c r="G379" s="413"/>
      <c r="H379" s="413"/>
      <c r="I379" s="413"/>
      <c r="J379" s="413"/>
      <c r="K379" s="413"/>
    </row>
    <row r="380" spans="1:11" ht="27.75" customHeight="1">
      <c r="A380" s="413"/>
      <c r="B380" s="413"/>
      <c r="C380" s="413"/>
      <c r="D380" s="413"/>
      <c r="E380" s="413"/>
      <c r="F380" s="413"/>
      <c r="G380" s="413"/>
      <c r="H380" s="413"/>
      <c r="I380" s="413"/>
      <c r="J380" s="413"/>
      <c r="K380" s="413"/>
    </row>
    <row r="381" spans="1:11" ht="27.75" customHeight="1">
      <c r="A381" s="413"/>
      <c r="B381" s="413"/>
      <c r="C381" s="413"/>
      <c r="D381" s="413"/>
      <c r="E381" s="413"/>
      <c r="F381" s="413"/>
      <c r="G381" s="413"/>
      <c r="H381" s="413"/>
      <c r="I381" s="413"/>
      <c r="J381" s="413"/>
      <c r="K381" s="413"/>
    </row>
    <row r="382" spans="1:11" ht="27.75" customHeight="1">
      <c r="A382" s="413"/>
      <c r="B382" s="413"/>
      <c r="C382" s="413"/>
      <c r="D382" s="413"/>
      <c r="E382" s="413"/>
      <c r="F382" s="413"/>
      <c r="G382" s="413"/>
      <c r="H382" s="413"/>
      <c r="I382" s="413"/>
      <c r="J382" s="413"/>
      <c r="K382" s="413"/>
    </row>
    <row r="383" spans="1:11" ht="27.75" customHeight="1">
      <c r="A383" s="413"/>
      <c r="B383" s="413"/>
      <c r="C383" s="413"/>
      <c r="D383" s="413"/>
      <c r="E383" s="413"/>
      <c r="F383" s="413"/>
      <c r="G383" s="413"/>
      <c r="H383" s="413"/>
      <c r="I383" s="413"/>
      <c r="J383" s="413"/>
      <c r="K383" s="413"/>
    </row>
    <row r="384" spans="1:11" ht="27.75" customHeight="1">
      <c r="A384" s="413"/>
      <c r="B384" s="413"/>
      <c r="C384" s="413"/>
      <c r="D384" s="413"/>
      <c r="E384" s="413"/>
      <c r="F384" s="413"/>
      <c r="G384" s="413"/>
      <c r="H384" s="413"/>
      <c r="I384" s="413"/>
      <c r="J384" s="413"/>
      <c r="K384" s="413"/>
    </row>
    <row r="385" spans="1:11" ht="27.75" customHeight="1">
      <c r="A385" s="413"/>
      <c r="B385" s="413"/>
      <c r="C385" s="413"/>
      <c r="D385" s="413"/>
      <c r="E385" s="413"/>
      <c r="F385" s="413"/>
      <c r="G385" s="413"/>
      <c r="H385" s="413"/>
      <c r="I385" s="413"/>
      <c r="J385" s="413"/>
      <c r="K385" s="413"/>
    </row>
    <row r="386" spans="1:11" ht="27.75" customHeight="1">
      <c r="A386" s="413"/>
      <c r="B386" s="413"/>
      <c r="C386" s="413"/>
      <c r="D386" s="413"/>
      <c r="E386" s="413"/>
      <c r="F386" s="413"/>
      <c r="G386" s="413"/>
      <c r="H386" s="413"/>
      <c r="I386" s="413"/>
      <c r="J386" s="413"/>
      <c r="K386" s="413"/>
    </row>
    <row r="387" spans="1:11" ht="27.75" customHeight="1">
      <c r="A387" s="413"/>
      <c r="B387" s="413"/>
      <c r="C387" s="413"/>
      <c r="D387" s="413"/>
      <c r="E387" s="413"/>
      <c r="F387" s="413"/>
      <c r="G387" s="413"/>
      <c r="H387" s="413"/>
      <c r="I387" s="413"/>
      <c r="J387" s="413"/>
      <c r="K387" s="413"/>
    </row>
    <row r="388" spans="1:11" ht="27.75" customHeight="1">
      <c r="A388" s="413"/>
      <c r="B388" s="413"/>
      <c r="C388" s="413"/>
      <c r="D388" s="413"/>
      <c r="E388" s="413"/>
      <c r="F388" s="413"/>
      <c r="G388" s="413"/>
      <c r="H388" s="413"/>
      <c r="I388" s="413"/>
      <c r="J388" s="413"/>
      <c r="K388" s="413"/>
    </row>
    <row r="389" spans="1:11" ht="27.75" customHeight="1">
      <c r="A389" s="413"/>
      <c r="B389" s="413"/>
      <c r="C389" s="413"/>
      <c r="D389" s="413"/>
      <c r="E389" s="413"/>
      <c r="F389" s="413"/>
      <c r="G389" s="413"/>
      <c r="H389" s="413"/>
      <c r="I389" s="413"/>
      <c r="J389" s="413"/>
      <c r="K389" s="413"/>
    </row>
    <row r="390" spans="1:11" ht="27.75" customHeight="1">
      <c r="A390" s="413"/>
      <c r="B390" s="413"/>
      <c r="C390" s="413"/>
      <c r="D390" s="413"/>
      <c r="E390" s="413"/>
      <c r="F390" s="413"/>
      <c r="G390" s="413"/>
      <c r="H390" s="413"/>
      <c r="I390" s="413"/>
      <c r="J390" s="413"/>
      <c r="K390" s="413"/>
    </row>
    <row r="391" spans="1:11" ht="27.75" customHeight="1">
      <c r="A391" s="413"/>
      <c r="B391" s="413"/>
      <c r="C391" s="413"/>
      <c r="D391" s="413"/>
      <c r="E391" s="413"/>
      <c r="F391" s="413"/>
      <c r="G391" s="413"/>
      <c r="H391" s="413"/>
      <c r="I391" s="413"/>
      <c r="J391" s="413"/>
      <c r="K391" s="413"/>
    </row>
    <row r="392" spans="1:11" ht="27.75" customHeight="1">
      <c r="A392" s="413"/>
      <c r="B392" s="413"/>
      <c r="C392" s="413"/>
      <c r="D392" s="413"/>
      <c r="E392" s="413"/>
      <c r="F392" s="413"/>
      <c r="G392" s="413"/>
      <c r="H392" s="413"/>
      <c r="I392" s="413"/>
      <c r="J392" s="413"/>
      <c r="K392" s="413"/>
    </row>
    <row r="393" spans="1:11" ht="27.75" customHeight="1">
      <c r="A393" s="413"/>
      <c r="B393" s="413"/>
      <c r="C393" s="413"/>
      <c r="D393" s="413"/>
      <c r="E393" s="413"/>
      <c r="F393" s="413"/>
      <c r="G393" s="413"/>
      <c r="H393" s="413"/>
      <c r="I393" s="413"/>
      <c r="J393" s="413"/>
      <c r="K393" s="413"/>
    </row>
    <row r="394" spans="1:11" ht="27.75" customHeight="1">
      <c r="A394" s="413"/>
      <c r="B394" s="413"/>
      <c r="C394" s="413"/>
      <c r="D394" s="413"/>
      <c r="E394" s="413"/>
      <c r="F394" s="413"/>
      <c r="G394" s="413"/>
      <c r="H394" s="413"/>
      <c r="I394" s="413"/>
      <c r="J394" s="413"/>
      <c r="K394" s="413"/>
    </row>
    <row r="395" spans="1:11" ht="27.75" customHeight="1">
      <c r="A395" s="413"/>
      <c r="B395" s="413"/>
      <c r="C395" s="413"/>
      <c r="D395" s="413"/>
      <c r="E395" s="413"/>
      <c r="F395" s="413"/>
      <c r="G395" s="413"/>
      <c r="H395" s="413"/>
      <c r="I395" s="413"/>
      <c r="J395" s="413"/>
      <c r="K395" s="413"/>
    </row>
    <row r="396" spans="1:11" ht="27.75" customHeight="1">
      <c r="A396" s="413"/>
      <c r="B396" s="413"/>
      <c r="C396" s="413"/>
      <c r="D396" s="413"/>
      <c r="E396" s="413"/>
      <c r="F396" s="413"/>
      <c r="G396" s="413"/>
      <c r="H396" s="413"/>
      <c r="I396" s="413"/>
      <c r="J396" s="413"/>
      <c r="K396" s="413"/>
    </row>
    <row r="397" spans="1:11" ht="27.75" customHeight="1">
      <c r="A397" s="413"/>
      <c r="B397" s="413"/>
      <c r="C397" s="413"/>
      <c r="D397" s="413"/>
      <c r="E397" s="413"/>
      <c r="F397" s="413"/>
      <c r="G397" s="413"/>
      <c r="H397" s="413"/>
      <c r="I397" s="413"/>
      <c r="J397" s="413"/>
      <c r="K397" s="413"/>
    </row>
    <row r="398" spans="1:11" ht="27.75" customHeight="1">
      <c r="A398" s="413"/>
      <c r="B398" s="413"/>
      <c r="C398" s="413"/>
      <c r="D398" s="413"/>
      <c r="E398" s="413"/>
      <c r="F398" s="413"/>
      <c r="G398" s="413"/>
      <c r="H398" s="413"/>
      <c r="I398" s="413"/>
      <c r="J398" s="413"/>
      <c r="K398" s="413"/>
    </row>
    <row r="399" spans="1:11" ht="27.75" customHeight="1">
      <c r="A399" s="413"/>
      <c r="B399" s="413"/>
      <c r="C399" s="413"/>
      <c r="D399" s="413"/>
      <c r="E399" s="413"/>
      <c r="F399" s="413"/>
      <c r="G399" s="413"/>
      <c r="H399" s="413"/>
      <c r="I399" s="413"/>
      <c r="J399" s="413"/>
      <c r="K399" s="413"/>
    </row>
    <row r="400" spans="1:11" ht="27.75" customHeight="1">
      <c r="A400" s="413"/>
      <c r="B400" s="413"/>
      <c r="C400" s="413"/>
      <c r="D400" s="413"/>
      <c r="E400" s="413"/>
      <c r="F400" s="413"/>
      <c r="G400" s="413"/>
      <c r="H400" s="413"/>
      <c r="I400" s="413"/>
      <c r="J400" s="413"/>
      <c r="K400" s="413"/>
    </row>
    <row r="401" spans="1:11" ht="27.75" customHeight="1">
      <c r="A401" s="413"/>
      <c r="B401" s="413"/>
      <c r="C401" s="413"/>
      <c r="D401" s="413"/>
      <c r="E401" s="413"/>
      <c r="F401" s="413"/>
      <c r="G401" s="413"/>
      <c r="H401" s="413"/>
      <c r="I401" s="413"/>
      <c r="J401" s="413"/>
      <c r="K401" s="413"/>
    </row>
    <row r="402" spans="1:11" ht="27.75" customHeight="1">
      <c r="A402" s="413"/>
      <c r="B402" s="413"/>
      <c r="C402" s="413"/>
      <c r="D402" s="413"/>
      <c r="E402" s="413"/>
      <c r="F402" s="413"/>
      <c r="G402" s="413"/>
      <c r="H402" s="413"/>
      <c r="I402" s="413"/>
      <c r="J402" s="413"/>
      <c r="K402" s="413"/>
    </row>
    <row r="403" spans="1:11" ht="27.75" customHeight="1">
      <c r="A403" s="413"/>
      <c r="B403" s="413"/>
      <c r="C403" s="413"/>
      <c r="D403" s="413"/>
      <c r="E403" s="413"/>
      <c r="F403" s="413"/>
      <c r="G403" s="413"/>
      <c r="H403" s="413"/>
      <c r="I403" s="413"/>
      <c r="J403" s="413"/>
      <c r="K403" s="413"/>
    </row>
    <row r="404" spans="1:11" ht="27.75" customHeight="1">
      <c r="A404" s="413"/>
      <c r="B404" s="413"/>
      <c r="C404" s="413"/>
      <c r="D404" s="413"/>
      <c r="E404" s="413"/>
      <c r="F404" s="413"/>
      <c r="G404" s="413"/>
      <c r="H404" s="413"/>
      <c r="I404" s="413"/>
      <c r="J404" s="413"/>
      <c r="K404" s="413"/>
    </row>
    <row r="405" spans="1:11" ht="27.75" customHeight="1">
      <c r="A405" s="413"/>
      <c r="B405" s="413"/>
      <c r="C405" s="413"/>
      <c r="D405" s="413"/>
      <c r="E405" s="413"/>
      <c r="F405" s="413"/>
      <c r="G405" s="413"/>
      <c r="H405" s="413"/>
      <c r="I405" s="413"/>
      <c r="J405" s="413"/>
      <c r="K405" s="413"/>
    </row>
    <row r="406" spans="1:11" ht="27.75" customHeight="1">
      <c r="A406" s="413"/>
      <c r="B406" s="413"/>
      <c r="C406" s="413"/>
      <c r="D406" s="413"/>
      <c r="E406" s="413"/>
      <c r="F406" s="413"/>
      <c r="G406" s="413"/>
      <c r="H406" s="413"/>
      <c r="I406" s="413"/>
      <c r="J406" s="413"/>
      <c r="K406" s="413"/>
    </row>
    <row r="407" spans="1:11" ht="27.75" customHeight="1">
      <c r="A407" s="413"/>
      <c r="B407" s="413"/>
      <c r="C407" s="413"/>
      <c r="D407" s="413"/>
      <c r="E407" s="413"/>
      <c r="F407" s="413"/>
      <c r="G407" s="413"/>
      <c r="H407" s="413"/>
      <c r="I407" s="413"/>
      <c r="J407" s="413"/>
      <c r="K407" s="413"/>
    </row>
    <row r="408" spans="1:11" ht="27.75" customHeight="1">
      <c r="A408" s="413"/>
      <c r="B408" s="413"/>
      <c r="C408" s="413"/>
      <c r="D408" s="413"/>
      <c r="E408" s="413"/>
      <c r="F408" s="413"/>
      <c r="G408" s="413"/>
      <c r="H408" s="413"/>
      <c r="I408" s="413"/>
      <c r="J408" s="413"/>
      <c r="K408" s="413"/>
    </row>
    <row r="409" spans="1:11" ht="27.75" customHeight="1">
      <c r="A409" s="413"/>
      <c r="B409" s="413"/>
      <c r="C409" s="413"/>
      <c r="D409" s="413"/>
      <c r="E409" s="413"/>
      <c r="F409" s="413"/>
      <c r="G409" s="413"/>
      <c r="H409" s="413"/>
      <c r="I409" s="413"/>
      <c r="J409" s="413"/>
      <c r="K409" s="413"/>
    </row>
    <row r="410" spans="1:11" ht="27.75" customHeight="1">
      <c r="A410" s="413"/>
      <c r="B410" s="413"/>
      <c r="C410" s="413"/>
      <c r="D410" s="413"/>
      <c r="E410" s="413"/>
      <c r="F410" s="413"/>
      <c r="G410" s="413"/>
      <c r="H410" s="413"/>
      <c r="I410" s="413"/>
      <c r="J410" s="413"/>
      <c r="K410" s="413"/>
    </row>
    <row r="411" spans="1:11" ht="27.75" customHeight="1">
      <c r="A411" s="413"/>
      <c r="B411" s="413"/>
      <c r="C411" s="413"/>
      <c r="D411" s="413"/>
      <c r="E411" s="413"/>
      <c r="F411" s="413"/>
      <c r="G411" s="413"/>
      <c r="H411" s="413"/>
      <c r="I411" s="413"/>
      <c r="J411" s="413"/>
      <c r="K411" s="413"/>
    </row>
    <row r="412" spans="1:11" ht="27.75" customHeight="1">
      <c r="A412" s="413"/>
      <c r="B412" s="413"/>
      <c r="C412" s="413"/>
      <c r="D412" s="413"/>
      <c r="E412" s="413"/>
      <c r="F412" s="413"/>
      <c r="G412" s="413"/>
      <c r="H412" s="413"/>
      <c r="I412" s="413"/>
      <c r="J412" s="413"/>
      <c r="K412" s="413"/>
    </row>
    <row r="413" spans="1:11" ht="27.75" customHeight="1">
      <c r="A413" s="413"/>
      <c r="B413" s="413"/>
      <c r="C413" s="413"/>
      <c r="D413" s="413"/>
      <c r="E413" s="413"/>
      <c r="F413" s="413"/>
      <c r="G413" s="413"/>
      <c r="H413" s="413"/>
      <c r="I413" s="413"/>
      <c r="J413" s="413"/>
      <c r="K413" s="413"/>
    </row>
    <row r="414" spans="1:11" ht="27.75" customHeight="1">
      <c r="A414" s="413"/>
      <c r="B414" s="413"/>
      <c r="C414" s="413"/>
      <c r="D414" s="413"/>
      <c r="E414" s="413"/>
      <c r="F414" s="413"/>
      <c r="G414" s="413"/>
      <c r="H414" s="413"/>
      <c r="I414" s="413"/>
      <c r="J414" s="413"/>
      <c r="K414" s="413"/>
    </row>
    <row r="415" spans="1:11" ht="27.75" customHeight="1">
      <c r="A415" s="413"/>
      <c r="B415" s="413"/>
      <c r="C415" s="413"/>
      <c r="D415" s="413"/>
      <c r="E415" s="413"/>
      <c r="F415" s="413"/>
      <c r="G415" s="413"/>
      <c r="H415" s="413"/>
      <c r="I415" s="413"/>
      <c r="J415" s="413"/>
      <c r="K415" s="413"/>
    </row>
    <row r="416" spans="1:11" ht="27.75" customHeight="1">
      <c r="A416" s="413"/>
      <c r="B416" s="413"/>
      <c r="C416" s="413"/>
      <c r="D416" s="413"/>
      <c r="E416" s="413"/>
      <c r="F416" s="413"/>
      <c r="G416" s="413"/>
      <c r="H416" s="413"/>
      <c r="I416" s="413"/>
      <c r="J416" s="413"/>
      <c r="K416" s="413"/>
    </row>
    <row r="417" spans="1:11" ht="27.75" customHeight="1">
      <c r="A417" s="413"/>
      <c r="B417" s="413"/>
      <c r="C417" s="413"/>
      <c r="D417" s="413"/>
      <c r="E417" s="413"/>
      <c r="F417" s="413"/>
      <c r="G417" s="413"/>
      <c r="H417" s="413"/>
      <c r="I417" s="413"/>
      <c r="J417" s="413"/>
      <c r="K417" s="413"/>
    </row>
    <row r="418" spans="1:11" ht="27.75" customHeight="1">
      <c r="A418" s="413"/>
      <c r="B418" s="413"/>
      <c r="C418" s="413"/>
      <c r="D418" s="413"/>
      <c r="E418" s="413"/>
      <c r="F418" s="413"/>
      <c r="G418" s="413"/>
      <c r="H418" s="413"/>
      <c r="I418" s="413"/>
      <c r="J418" s="413"/>
      <c r="K418" s="413"/>
    </row>
    <row r="419" spans="1:11" ht="27.75" customHeight="1">
      <c r="A419" s="413"/>
      <c r="B419" s="413"/>
      <c r="C419" s="413"/>
      <c r="D419" s="413"/>
      <c r="E419" s="413"/>
      <c r="F419" s="413"/>
      <c r="G419" s="413"/>
      <c r="H419" s="413"/>
      <c r="I419" s="413"/>
      <c r="J419" s="413"/>
      <c r="K419" s="413"/>
    </row>
    <row r="420" spans="1:11" ht="27.75" customHeight="1">
      <c r="A420" s="413"/>
      <c r="B420" s="413"/>
      <c r="C420" s="413"/>
      <c r="D420" s="413"/>
      <c r="E420" s="413"/>
      <c r="F420" s="413"/>
      <c r="G420" s="413"/>
      <c r="H420" s="413"/>
      <c r="I420" s="413"/>
      <c r="J420" s="413"/>
      <c r="K420" s="413"/>
    </row>
    <row r="421" spans="1:11" ht="27.75" customHeight="1">
      <c r="A421" s="413"/>
      <c r="B421" s="413"/>
      <c r="C421" s="413"/>
      <c r="D421" s="413"/>
      <c r="E421" s="413"/>
      <c r="F421" s="413"/>
      <c r="G421" s="413"/>
      <c r="H421" s="413"/>
      <c r="I421" s="413"/>
      <c r="J421" s="413"/>
      <c r="K421" s="413"/>
    </row>
    <row r="422" spans="1:11" ht="27.75" customHeight="1">
      <c r="A422" s="413"/>
      <c r="B422" s="413"/>
      <c r="C422" s="413"/>
      <c r="D422" s="413"/>
      <c r="E422" s="413"/>
      <c r="F422" s="413"/>
      <c r="G422" s="413"/>
      <c r="H422" s="413"/>
      <c r="I422" s="413"/>
      <c r="J422" s="413"/>
      <c r="K422" s="413"/>
    </row>
    <row r="423" spans="1:11" ht="27.75" customHeight="1">
      <c r="A423" s="413"/>
      <c r="B423" s="413"/>
      <c r="C423" s="413"/>
      <c r="D423" s="413"/>
      <c r="E423" s="413"/>
      <c r="F423" s="413"/>
      <c r="G423" s="413"/>
      <c r="H423" s="413"/>
      <c r="I423" s="413"/>
      <c r="J423" s="413"/>
      <c r="K423" s="413"/>
    </row>
    <row r="424" spans="1:11" ht="27.75" customHeight="1">
      <c r="A424" s="413"/>
      <c r="B424" s="413"/>
      <c r="C424" s="413"/>
      <c r="D424" s="413"/>
      <c r="E424" s="413"/>
      <c r="F424" s="413"/>
      <c r="G424" s="413"/>
      <c r="H424" s="413"/>
      <c r="I424" s="413"/>
      <c r="J424" s="413"/>
      <c r="K424" s="413"/>
    </row>
    <row r="425" spans="1:11" ht="27.75" customHeight="1">
      <c r="A425" s="413"/>
      <c r="B425" s="413"/>
      <c r="C425" s="413"/>
      <c r="D425" s="413"/>
      <c r="E425" s="413"/>
      <c r="F425" s="413"/>
      <c r="G425" s="413"/>
      <c r="H425" s="413"/>
      <c r="I425" s="413"/>
      <c r="J425" s="413"/>
      <c r="K425" s="413"/>
    </row>
    <row r="426" spans="1:11" ht="27.75" customHeight="1">
      <c r="A426" s="413"/>
      <c r="B426" s="413"/>
      <c r="C426" s="413"/>
      <c r="D426" s="413"/>
      <c r="E426" s="413"/>
      <c r="F426" s="413"/>
      <c r="G426" s="413"/>
      <c r="H426" s="413"/>
      <c r="I426" s="413"/>
      <c r="J426" s="413"/>
      <c r="K426" s="413"/>
    </row>
    <row r="427" spans="1:11" ht="27.75" customHeight="1">
      <c r="A427" s="413"/>
      <c r="B427" s="413"/>
      <c r="C427" s="413"/>
      <c r="D427" s="413"/>
      <c r="E427" s="413"/>
      <c r="F427" s="413"/>
      <c r="G427" s="413"/>
      <c r="H427" s="413"/>
      <c r="I427" s="413"/>
      <c r="J427" s="413"/>
      <c r="K427" s="413"/>
    </row>
    <row r="428" spans="1:11" ht="27.75" customHeight="1">
      <c r="A428" s="413"/>
      <c r="B428" s="413"/>
      <c r="C428" s="413"/>
      <c r="D428" s="413"/>
      <c r="E428" s="413"/>
      <c r="F428" s="413"/>
      <c r="G428" s="413"/>
      <c r="H428" s="413"/>
      <c r="I428" s="413"/>
      <c r="J428" s="413"/>
      <c r="K428" s="413"/>
    </row>
    <row r="429" spans="1:11" ht="27.75" customHeight="1">
      <c r="A429" s="413"/>
      <c r="B429" s="413"/>
      <c r="C429" s="413"/>
      <c r="D429" s="413"/>
      <c r="E429" s="413"/>
      <c r="F429" s="413"/>
      <c r="G429" s="413"/>
      <c r="H429" s="413"/>
      <c r="I429" s="413"/>
      <c r="J429" s="413"/>
      <c r="K429" s="413"/>
    </row>
    <row r="430" spans="1:11" ht="27.75" customHeight="1">
      <c r="A430" s="413"/>
      <c r="B430" s="413"/>
      <c r="C430" s="413"/>
      <c r="D430" s="413"/>
      <c r="E430" s="413"/>
      <c r="F430" s="413"/>
      <c r="G430" s="413"/>
      <c r="H430" s="413"/>
      <c r="I430" s="413"/>
      <c r="J430" s="413"/>
      <c r="K430" s="413"/>
    </row>
    <row r="431" spans="1:11" ht="27.75" customHeight="1">
      <c r="A431" s="413"/>
      <c r="B431" s="413"/>
      <c r="C431" s="413"/>
      <c r="D431" s="413"/>
      <c r="E431" s="413"/>
      <c r="F431" s="413"/>
      <c r="G431" s="413"/>
      <c r="H431" s="413"/>
      <c r="I431" s="413"/>
      <c r="J431" s="413"/>
      <c r="K431" s="413"/>
    </row>
    <row r="432" spans="1:11" ht="27.75" customHeight="1">
      <c r="A432" s="413"/>
      <c r="B432" s="413"/>
      <c r="C432" s="413"/>
      <c r="D432" s="413"/>
      <c r="E432" s="413"/>
      <c r="F432" s="413"/>
      <c r="G432" s="413"/>
      <c r="H432" s="413"/>
      <c r="I432" s="413"/>
      <c r="J432" s="413"/>
      <c r="K432" s="413"/>
    </row>
    <row r="433" spans="1:11" ht="27.75" customHeight="1">
      <c r="A433" s="413"/>
      <c r="B433" s="413"/>
      <c r="C433" s="413"/>
      <c r="D433" s="413"/>
      <c r="E433" s="413"/>
      <c r="F433" s="413"/>
      <c r="G433" s="413"/>
      <c r="H433" s="413"/>
      <c r="I433" s="413"/>
      <c r="J433" s="413"/>
      <c r="K433" s="413"/>
    </row>
    <row r="434" spans="1:11" ht="27.75" customHeight="1">
      <c r="A434" s="413"/>
      <c r="B434" s="413"/>
      <c r="C434" s="413"/>
      <c r="D434" s="413"/>
      <c r="E434" s="413"/>
      <c r="F434" s="413"/>
      <c r="G434" s="413"/>
      <c r="H434" s="413"/>
      <c r="I434" s="413"/>
      <c r="J434" s="413"/>
      <c r="K434" s="413"/>
    </row>
    <row r="435" spans="1:11" ht="27.75" customHeight="1">
      <c r="A435" s="413"/>
      <c r="B435" s="413"/>
      <c r="C435" s="413"/>
      <c r="D435" s="413"/>
      <c r="E435" s="413"/>
      <c r="F435" s="413"/>
      <c r="G435" s="413"/>
      <c r="H435" s="413"/>
      <c r="I435" s="413"/>
      <c r="J435" s="413"/>
      <c r="K435" s="413"/>
    </row>
    <row r="436" spans="1:11" ht="27.75" customHeight="1">
      <c r="A436" s="413"/>
      <c r="B436" s="413"/>
      <c r="C436" s="413"/>
      <c r="D436" s="413"/>
      <c r="E436" s="413"/>
      <c r="F436" s="413"/>
      <c r="G436" s="413"/>
      <c r="H436" s="413"/>
      <c r="I436" s="413"/>
      <c r="J436" s="413"/>
      <c r="K436" s="413"/>
    </row>
    <row r="437" spans="1:11" ht="27.75" customHeight="1">
      <c r="A437" s="413"/>
      <c r="B437" s="413"/>
      <c r="C437" s="413"/>
      <c r="D437" s="413"/>
      <c r="E437" s="413"/>
      <c r="F437" s="413"/>
      <c r="G437" s="413"/>
      <c r="H437" s="413"/>
      <c r="I437" s="413"/>
      <c r="J437" s="413"/>
      <c r="K437" s="413"/>
    </row>
    <row r="438" spans="1:11" ht="27.75" customHeight="1">
      <c r="A438" s="413"/>
      <c r="B438" s="413"/>
      <c r="C438" s="413"/>
      <c r="D438" s="413"/>
      <c r="E438" s="413"/>
      <c r="F438" s="413"/>
      <c r="G438" s="413"/>
      <c r="H438" s="413"/>
      <c r="I438" s="413"/>
      <c r="J438" s="413"/>
      <c r="K438" s="413"/>
    </row>
    <row r="439" spans="1:11" ht="27.75" customHeight="1">
      <c r="A439" s="413"/>
      <c r="B439" s="413"/>
      <c r="C439" s="413"/>
      <c r="D439" s="413"/>
      <c r="E439" s="413"/>
      <c r="F439" s="413"/>
      <c r="G439" s="413"/>
      <c r="H439" s="413"/>
      <c r="I439" s="413"/>
      <c r="J439" s="413"/>
      <c r="K439" s="413"/>
    </row>
    <row r="440" spans="1:11" ht="27.75" customHeight="1">
      <c r="A440" s="413"/>
      <c r="B440" s="413"/>
      <c r="C440" s="413"/>
      <c r="D440" s="413"/>
      <c r="E440" s="413"/>
      <c r="F440" s="413"/>
      <c r="G440" s="413"/>
      <c r="H440" s="413"/>
      <c r="I440" s="413"/>
      <c r="J440" s="413"/>
      <c r="K440" s="413"/>
    </row>
    <row r="441" spans="1:11" ht="27.75" customHeight="1">
      <c r="A441" s="413"/>
      <c r="B441" s="413"/>
      <c r="C441" s="413"/>
      <c r="D441" s="413"/>
      <c r="E441" s="413"/>
      <c r="F441" s="413"/>
      <c r="G441" s="413"/>
      <c r="H441" s="413"/>
      <c r="I441" s="413"/>
      <c r="J441" s="413"/>
      <c r="K441" s="413"/>
    </row>
    <row r="442" spans="1:11" ht="27.75" customHeight="1">
      <c r="A442" s="413"/>
      <c r="B442" s="413"/>
      <c r="C442" s="413"/>
      <c r="D442" s="413"/>
      <c r="E442" s="413"/>
      <c r="F442" s="413"/>
      <c r="G442" s="413"/>
      <c r="H442" s="413"/>
      <c r="I442" s="413"/>
      <c r="J442" s="413"/>
      <c r="K442" s="413"/>
    </row>
    <row r="443" spans="1:11" ht="27.75" customHeight="1">
      <c r="A443" s="413"/>
      <c r="B443" s="413"/>
      <c r="C443" s="413"/>
      <c r="D443" s="413"/>
      <c r="E443" s="413"/>
      <c r="F443" s="413"/>
      <c r="G443" s="413"/>
      <c r="H443" s="413"/>
      <c r="I443" s="413"/>
      <c r="J443" s="413"/>
      <c r="K443" s="413"/>
    </row>
    <row r="444" spans="1:11" ht="27.75" customHeight="1">
      <c r="A444" s="413"/>
      <c r="B444" s="413"/>
      <c r="C444" s="413"/>
      <c r="D444" s="413"/>
      <c r="E444" s="413"/>
      <c r="F444" s="413"/>
      <c r="G444" s="413"/>
      <c r="H444" s="413"/>
      <c r="I444" s="413"/>
      <c r="J444" s="413"/>
      <c r="K444" s="413"/>
    </row>
    <row r="445" spans="1:11" ht="27.75" customHeight="1">
      <c r="A445" s="413"/>
      <c r="B445" s="413"/>
      <c r="C445" s="413"/>
      <c r="D445" s="413"/>
      <c r="E445" s="413"/>
      <c r="F445" s="413"/>
      <c r="G445" s="413"/>
      <c r="H445" s="413"/>
      <c r="I445" s="413"/>
      <c r="J445" s="413"/>
      <c r="K445" s="413"/>
    </row>
    <row r="446" spans="1:11" ht="27.75" customHeight="1">
      <c r="A446" s="413"/>
      <c r="B446" s="413"/>
      <c r="C446" s="413"/>
      <c r="D446" s="413"/>
      <c r="E446" s="413"/>
      <c r="F446" s="413"/>
      <c r="G446" s="413"/>
      <c r="H446" s="413"/>
      <c r="I446" s="413"/>
      <c r="J446" s="413"/>
      <c r="K446" s="413"/>
    </row>
    <row r="447" spans="1:11" ht="27.75" customHeight="1">
      <c r="A447" s="413"/>
      <c r="B447" s="413"/>
      <c r="C447" s="413"/>
      <c r="D447" s="413"/>
      <c r="E447" s="413"/>
      <c r="F447" s="413"/>
      <c r="G447" s="413"/>
      <c r="H447" s="413"/>
      <c r="I447" s="413"/>
      <c r="J447" s="413"/>
      <c r="K447" s="413"/>
    </row>
    <row r="448" spans="1:11" ht="27.75" customHeight="1">
      <c r="A448" s="413"/>
      <c r="B448" s="413"/>
      <c r="C448" s="413"/>
      <c r="D448" s="413"/>
      <c r="E448" s="413"/>
      <c r="F448" s="413"/>
      <c r="G448" s="413"/>
      <c r="H448" s="413"/>
      <c r="I448" s="413"/>
      <c r="J448" s="413"/>
      <c r="K448" s="413"/>
    </row>
    <row r="449" spans="1:11" ht="27.75" customHeight="1">
      <c r="A449" s="413"/>
      <c r="B449" s="413"/>
      <c r="C449" s="413"/>
      <c r="D449" s="413"/>
      <c r="E449" s="413"/>
      <c r="F449" s="413"/>
      <c r="G449" s="413"/>
      <c r="H449" s="413"/>
      <c r="I449" s="413"/>
      <c r="J449" s="413"/>
      <c r="K449" s="413"/>
    </row>
    <row r="450" spans="1:11" ht="27.75" customHeight="1">
      <c r="A450" s="413"/>
      <c r="B450" s="413"/>
      <c r="C450" s="413"/>
      <c r="D450" s="413"/>
      <c r="E450" s="413"/>
      <c r="F450" s="413"/>
      <c r="G450" s="413"/>
      <c r="H450" s="413"/>
      <c r="I450" s="413"/>
      <c r="J450" s="413"/>
      <c r="K450" s="413"/>
    </row>
    <row r="451" spans="1:11" ht="27.75" customHeight="1">
      <c r="A451" s="413"/>
      <c r="B451" s="413"/>
      <c r="C451" s="413"/>
      <c r="D451" s="413"/>
      <c r="E451" s="413"/>
      <c r="F451" s="413"/>
      <c r="G451" s="413"/>
      <c r="H451" s="413"/>
      <c r="I451" s="413"/>
      <c r="J451" s="413"/>
      <c r="K451" s="413"/>
    </row>
    <row r="452" spans="1:11" ht="27.75" customHeight="1">
      <c r="A452" s="413"/>
      <c r="B452" s="413"/>
      <c r="C452" s="413"/>
      <c r="D452" s="413"/>
      <c r="E452" s="413"/>
      <c r="F452" s="413"/>
      <c r="G452" s="413"/>
      <c r="H452" s="413"/>
      <c r="I452" s="413"/>
      <c r="J452" s="413"/>
      <c r="K452" s="413"/>
    </row>
    <row r="453" spans="1:11" ht="27.75" customHeight="1">
      <c r="A453" s="413"/>
      <c r="B453" s="413"/>
      <c r="C453" s="413"/>
      <c r="D453" s="413"/>
      <c r="E453" s="413"/>
      <c r="F453" s="413"/>
      <c r="G453" s="413"/>
      <c r="H453" s="413"/>
      <c r="I453" s="413"/>
      <c r="J453" s="413"/>
      <c r="K453" s="413"/>
    </row>
    <row r="454" spans="1:11" ht="27.75" customHeight="1">
      <c r="A454" s="413"/>
      <c r="B454" s="413"/>
      <c r="C454" s="413"/>
      <c r="D454" s="413"/>
      <c r="E454" s="413"/>
      <c r="F454" s="413"/>
      <c r="G454" s="413"/>
      <c r="H454" s="413"/>
      <c r="I454" s="413"/>
      <c r="J454" s="413"/>
      <c r="K454" s="413"/>
    </row>
    <row r="455" spans="1:11" ht="27.75" customHeight="1">
      <c r="A455" s="413"/>
      <c r="B455" s="413"/>
      <c r="C455" s="413"/>
      <c r="D455" s="413"/>
      <c r="E455" s="413"/>
      <c r="F455" s="413"/>
      <c r="G455" s="413"/>
      <c r="H455" s="413"/>
      <c r="I455" s="413"/>
      <c r="J455" s="413"/>
      <c r="K455" s="413"/>
    </row>
    <row r="456" spans="1:11" ht="27.75" customHeight="1">
      <c r="A456" s="413"/>
      <c r="B456" s="413"/>
      <c r="C456" s="413"/>
      <c r="D456" s="413"/>
      <c r="E456" s="413"/>
      <c r="F456" s="413"/>
      <c r="G456" s="413"/>
      <c r="H456" s="413"/>
      <c r="I456" s="413"/>
      <c r="J456" s="413"/>
      <c r="K456" s="413"/>
    </row>
    <row r="457" spans="1:11" ht="27.75" customHeight="1">
      <c r="A457" s="413"/>
      <c r="B457" s="413"/>
      <c r="C457" s="413"/>
      <c r="D457" s="413"/>
      <c r="E457" s="413"/>
      <c r="F457" s="413"/>
      <c r="G457" s="413"/>
      <c r="H457" s="413"/>
      <c r="I457" s="413"/>
      <c r="J457" s="413"/>
      <c r="K457" s="413"/>
    </row>
    <row r="458" spans="1:11" ht="27.75" customHeight="1">
      <c r="A458" s="413"/>
      <c r="B458" s="413"/>
      <c r="C458" s="413"/>
      <c r="D458" s="413"/>
      <c r="E458" s="413"/>
      <c r="F458" s="413"/>
      <c r="G458" s="413"/>
      <c r="H458" s="413"/>
      <c r="I458" s="413"/>
      <c r="J458" s="413"/>
      <c r="K458" s="413"/>
    </row>
    <row r="459" spans="1:11" ht="27.75" customHeight="1">
      <c r="A459" s="413"/>
      <c r="B459" s="413"/>
      <c r="C459" s="413"/>
      <c r="D459" s="413"/>
      <c r="E459" s="413"/>
      <c r="F459" s="413"/>
      <c r="G459" s="413"/>
      <c r="H459" s="413"/>
      <c r="I459" s="413"/>
      <c r="J459" s="413"/>
      <c r="K459" s="413"/>
    </row>
    <row r="460" spans="1:11" ht="27.75" customHeight="1">
      <c r="A460" s="413"/>
      <c r="B460" s="413"/>
      <c r="C460" s="413"/>
      <c r="D460" s="413"/>
      <c r="E460" s="413"/>
      <c r="F460" s="413"/>
      <c r="G460" s="413"/>
      <c r="H460" s="413"/>
      <c r="I460" s="413"/>
      <c r="J460" s="413"/>
      <c r="K460" s="413"/>
    </row>
    <row r="461" spans="1:11" ht="27.75" customHeight="1">
      <c r="A461" s="413"/>
      <c r="B461" s="413"/>
      <c r="C461" s="413"/>
      <c r="D461" s="413"/>
      <c r="E461" s="413"/>
      <c r="F461" s="413"/>
      <c r="G461" s="413"/>
      <c r="H461" s="413"/>
      <c r="I461" s="413"/>
      <c r="J461" s="413"/>
      <c r="K461" s="413"/>
    </row>
    <row r="462" spans="1:11" ht="27.75" customHeight="1">
      <c r="A462" s="413"/>
      <c r="B462" s="413"/>
      <c r="C462" s="413"/>
      <c r="D462" s="413"/>
      <c r="E462" s="413"/>
      <c r="F462" s="413"/>
      <c r="G462" s="413"/>
      <c r="H462" s="413"/>
      <c r="I462" s="413"/>
      <c r="J462" s="413"/>
      <c r="K462" s="413"/>
    </row>
    <row r="463" spans="1:11" ht="27.75" customHeight="1">
      <c r="A463" s="413"/>
      <c r="B463" s="413"/>
      <c r="C463" s="413"/>
      <c r="D463" s="413"/>
      <c r="E463" s="413"/>
      <c r="F463" s="413"/>
      <c r="G463" s="413"/>
      <c r="H463" s="413"/>
      <c r="I463" s="413"/>
      <c r="J463" s="413"/>
      <c r="K463" s="413"/>
    </row>
    <row r="464" spans="1:11" ht="27.75" customHeight="1">
      <c r="A464" s="413"/>
      <c r="B464" s="413"/>
      <c r="C464" s="413"/>
      <c r="D464" s="413"/>
      <c r="E464" s="413"/>
      <c r="F464" s="413"/>
      <c r="G464" s="413"/>
      <c r="H464" s="413"/>
      <c r="I464" s="413"/>
      <c r="J464" s="413"/>
      <c r="K464" s="413"/>
    </row>
    <row r="465" spans="1:11" ht="27.75" customHeight="1">
      <c r="A465" s="413"/>
      <c r="B465" s="413"/>
      <c r="C465" s="413"/>
      <c r="D465" s="413"/>
      <c r="E465" s="413"/>
      <c r="F465" s="413"/>
      <c r="G465" s="413"/>
      <c r="H465" s="413"/>
      <c r="I465" s="413"/>
      <c r="J465" s="413"/>
      <c r="K465" s="413"/>
    </row>
    <row r="466" spans="1:11" ht="27.75" customHeight="1">
      <c r="A466" s="413"/>
      <c r="B466" s="413"/>
      <c r="C466" s="413"/>
      <c r="D466" s="413"/>
      <c r="E466" s="413"/>
      <c r="F466" s="413"/>
      <c r="G466" s="413"/>
      <c r="H466" s="413"/>
      <c r="I466" s="413"/>
      <c r="J466" s="413"/>
      <c r="K466" s="413"/>
    </row>
    <row r="467" spans="1:11" ht="27.75" customHeight="1">
      <c r="A467" s="413"/>
      <c r="B467" s="413"/>
      <c r="C467" s="413"/>
      <c r="D467" s="413"/>
      <c r="E467" s="413"/>
      <c r="F467" s="413"/>
      <c r="G467" s="413"/>
      <c r="H467" s="413"/>
      <c r="I467" s="413"/>
      <c r="J467" s="413"/>
      <c r="K467" s="413"/>
    </row>
    <row r="468" spans="1:11" ht="27.75" customHeight="1">
      <c r="A468" s="413"/>
      <c r="B468" s="413"/>
      <c r="C468" s="413"/>
      <c r="D468" s="413"/>
      <c r="E468" s="413"/>
      <c r="F468" s="413"/>
      <c r="G468" s="413"/>
      <c r="H468" s="413"/>
      <c r="I468" s="413"/>
      <c r="J468" s="413"/>
      <c r="K468" s="413"/>
    </row>
    <row r="469" spans="1:11" ht="27.75" customHeight="1">
      <c r="A469" s="413"/>
      <c r="B469" s="413"/>
      <c r="C469" s="413"/>
      <c r="D469" s="413"/>
      <c r="E469" s="413"/>
      <c r="F469" s="413"/>
      <c r="G469" s="413"/>
      <c r="H469" s="413"/>
      <c r="I469" s="413"/>
      <c r="J469" s="413"/>
      <c r="K469" s="413"/>
    </row>
    <row r="470" spans="1:11" ht="27.75" customHeight="1">
      <c r="A470" s="413"/>
      <c r="B470" s="413"/>
      <c r="C470" s="413"/>
      <c r="D470" s="413"/>
      <c r="E470" s="413"/>
      <c r="F470" s="413"/>
      <c r="G470" s="413"/>
      <c r="H470" s="413"/>
      <c r="I470" s="413"/>
      <c r="J470" s="413"/>
      <c r="K470" s="413"/>
    </row>
    <row r="471" spans="1:11" ht="27.75" customHeight="1">
      <c r="A471" s="413"/>
      <c r="B471" s="413"/>
      <c r="C471" s="413"/>
      <c r="D471" s="413"/>
      <c r="E471" s="413"/>
      <c r="F471" s="413"/>
      <c r="G471" s="413"/>
      <c r="H471" s="413"/>
      <c r="I471" s="413"/>
      <c r="J471" s="413"/>
      <c r="K471" s="413"/>
    </row>
    <row r="472" spans="1:11" ht="27.75" customHeight="1">
      <c r="A472" s="413"/>
      <c r="B472" s="413"/>
      <c r="C472" s="413"/>
      <c r="D472" s="413"/>
      <c r="E472" s="413"/>
      <c r="F472" s="413"/>
      <c r="G472" s="413"/>
      <c r="H472" s="413"/>
      <c r="I472" s="413"/>
      <c r="J472" s="413"/>
      <c r="K472" s="413"/>
    </row>
    <row r="473" spans="1:11" ht="27.75" customHeight="1">
      <c r="A473" s="413"/>
      <c r="B473" s="413"/>
      <c r="C473" s="413"/>
      <c r="D473" s="413"/>
      <c r="E473" s="413"/>
      <c r="F473" s="413"/>
      <c r="G473" s="413"/>
      <c r="H473" s="413"/>
      <c r="I473" s="413"/>
      <c r="J473" s="413"/>
      <c r="K473" s="413"/>
    </row>
    <row r="474" spans="1:11" ht="27.75" customHeight="1">
      <c r="A474" s="413"/>
      <c r="B474" s="413"/>
      <c r="C474" s="413"/>
      <c r="D474" s="413"/>
      <c r="E474" s="413"/>
      <c r="F474" s="413"/>
      <c r="G474" s="413"/>
      <c r="H474" s="413"/>
      <c r="I474" s="413"/>
      <c r="J474" s="413"/>
      <c r="K474" s="413"/>
    </row>
    <row r="475" spans="1:11" ht="27.75" customHeight="1">
      <c r="A475" s="413"/>
      <c r="B475" s="413"/>
      <c r="C475" s="413"/>
      <c r="D475" s="413"/>
      <c r="E475" s="413"/>
      <c r="F475" s="413"/>
      <c r="G475" s="413"/>
      <c r="H475" s="413"/>
      <c r="I475" s="413"/>
      <c r="J475" s="413"/>
      <c r="K475" s="413"/>
    </row>
    <row r="476" spans="1:11" ht="27.75" customHeight="1">
      <c r="A476" s="413"/>
      <c r="B476" s="413"/>
      <c r="C476" s="413"/>
      <c r="D476" s="413"/>
      <c r="E476" s="413"/>
      <c r="F476" s="413"/>
      <c r="G476" s="413"/>
      <c r="H476" s="413"/>
      <c r="I476" s="413"/>
      <c r="J476" s="413"/>
      <c r="K476" s="413"/>
    </row>
    <row r="477" spans="1:11" ht="27.75" customHeight="1">
      <c r="A477" s="413"/>
      <c r="B477" s="413"/>
      <c r="C477" s="413"/>
      <c r="D477" s="413"/>
      <c r="E477" s="413"/>
      <c r="F477" s="413"/>
      <c r="G477" s="413"/>
      <c r="H477" s="413"/>
      <c r="I477" s="413"/>
      <c r="J477" s="413"/>
      <c r="K477" s="413"/>
    </row>
    <row r="478" spans="1:11" ht="27.75" customHeight="1">
      <c r="A478" s="413"/>
      <c r="B478" s="413"/>
      <c r="C478" s="413"/>
      <c r="D478" s="413"/>
      <c r="E478" s="413"/>
      <c r="F478" s="413"/>
      <c r="G478" s="413"/>
      <c r="H478" s="413"/>
      <c r="I478" s="413"/>
      <c r="J478" s="413"/>
      <c r="K478" s="413"/>
    </row>
    <row r="479" spans="1:11" ht="27.75" customHeight="1">
      <c r="A479" s="413"/>
      <c r="B479" s="413"/>
      <c r="C479" s="413"/>
      <c r="D479" s="413"/>
      <c r="E479" s="413"/>
      <c r="F479" s="413"/>
      <c r="G479" s="413"/>
      <c r="H479" s="413"/>
      <c r="I479" s="413"/>
      <c r="J479" s="413"/>
      <c r="K479" s="413"/>
    </row>
    <row r="480" spans="1:11" ht="27.75" customHeight="1">
      <c r="A480" s="413"/>
      <c r="B480" s="413"/>
      <c r="C480" s="413"/>
      <c r="D480" s="413"/>
      <c r="E480" s="413"/>
      <c r="F480" s="413"/>
      <c r="G480" s="413"/>
      <c r="H480" s="413"/>
      <c r="I480" s="413"/>
      <c r="J480" s="413"/>
      <c r="K480" s="413"/>
    </row>
    <row r="481" spans="1:11" ht="27.75" customHeight="1">
      <c r="A481" s="413"/>
      <c r="B481" s="413"/>
      <c r="C481" s="413"/>
      <c r="D481" s="413"/>
      <c r="E481" s="413"/>
      <c r="F481" s="413"/>
      <c r="G481" s="413"/>
      <c r="H481" s="413"/>
      <c r="I481" s="413"/>
      <c r="J481" s="413"/>
      <c r="K481" s="413"/>
    </row>
    <row r="482" spans="1:11" ht="27.75" customHeight="1">
      <c r="A482" s="413"/>
      <c r="B482" s="413"/>
      <c r="C482" s="413"/>
      <c r="D482" s="413"/>
      <c r="E482" s="413"/>
      <c r="F482" s="413"/>
      <c r="G482" s="413"/>
      <c r="H482" s="413"/>
      <c r="I482" s="413"/>
      <c r="J482" s="413"/>
      <c r="K482" s="413"/>
    </row>
    <row r="483" spans="1:11" ht="27.75" customHeight="1">
      <c r="A483" s="413"/>
      <c r="B483" s="413"/>
      <c r="C483" s="413"/>
      <c r="D483" s="413"/>
      <c r="E483" s="413"/>
      <c r="F483" s="413"/>
      <c r="G483" s="413"/>
      <c r="H483" s="413"/>
      <c r="I483" s="413"/>
      <c r="J483" s="413"/>
      <c r="K483" s="413"/>
    </row>
    <row r="484" spans="1:11" ht="27.75" customHeight="1">
      <c r="A484" s="413"/>
      <c r="B484" s="413"/>
      <c r="C484" s="413"/>
      <c r="D484" s="413"/>
      <c r="E484" s="413"/>
      <c r="F484" s="413"/>
      <c r="G484" s="413"/>
      <c r="H484" s="413"/>
      <c r="I484" s="413"/>
      <c r="J484" s="413"/>
      <c r="K484" s="413"/>
    </row>
    <row r="485" spans="1:11" ht="27.75" customHeight="1">
      <c r="A485" s="413"/>
      <c r="B485" s="413"/>
      <c r="C485" s="413"/>
      <c r="D485" s="413"/>
      <c r="E485" s="413"/>
      <c r="F485" s="413"/>
      <c r="G485" s="413"/>
      <c r="H485" s="413"/>
      <c r="I485" s="413"/>
      <c r="J485" s="413"/>
      <c r="K485" s="413"/>
    </row>
    <row r="486" spans="1:11" ht="27.75" customHeight="1">
      <c r="A486" s="413"/>
      <c r="B486" s="413"/>
      <c r="C486" s="413"/>
      <c r="D486" s="413"/>
      <c r="E486" s="413"/>
      <c r="F486" s="413"/>
      <c r="G486" s="413"/>
      <c r="H486" s="413"/>
      <c r="I486" s="413"/>
      <c r="J486" s="413"/>
      <c r="K486" s="413"/>
    </row>
    <row r="487" spans="1:11" ht="27.75" customHeight="1">
      <c r="A487" s="413"/>
      <c r="B487" s="413"/>
      <c r="C487" s="413"/>
      <c r="D487" s="413"/>
      <c r="E487" s="413"/>
      <c r="F487" s="413"/>
      <c r="G487" s="413"/>
      <c r="H487" s="413"/>
      <c r="I487" s="413"/>
      <c r="J487" s="413"/>
      <c r="K487" s="413"/>
    </row>
    <row r="488" spans="1:11" ht="27.75" customHeight="1">
      <c r="A488" s="413"/>
      <c r="B488" s="413"/>
      <c r="C488" s="413"/>
      <c r="D488" s="413"/>
      <c r="E488" s="413"/>
      <c r="F488" s="413"/>
      <c r="G488" s="413"/>
      <c r="H488" s="413"/>
      <c r="I488" s="413"/>
      <c r="J488" s="413"/>
      <c r="K488" s="413"/>
    </row>
    <row r="489" spans="1:11" ht="27.75" customHeight="1">
      <c r="A489" s="413"/>
      <c r="B489" s="413"/>
      <c r="C489" s="413"/>
      <c r="D489" s="413"/>
      <c r="E489" s="413"/>
      <c r="F489" s="413"/>
      <c r="G489" s="413"/>
      <c r="H489" s="413"/>
      <c r="I489" s="413"/>
      <c r="J489" s="413"/>
      <c r="K489" s="413"/>
    </row>
    <row r="490" spans="1:11" ht="27.75" customHeight="1">
      <c r="A490" s="413"/>
      <c r="B490" s="413"/>
      <c r="C490" s="413"/>
      <c r="D490" s="413"/>
      <c r="E490" s="413"/>
      <c r="F490" s="413"/>
      <c r="G490" s="413"/>
      <c r="H490" s="413"/>
      <c r="I490" s="413"/>
      <c r="J490" s="413"/>
      <c r="K490" s="413"/>
    </row>
    <row r="491" spans="1:11" ht="27.75" customHeight="1">
      <c r="A491" s="413"/>
      <c r="B491" s="413"/>
      <c r="C491" s="413"/>
      <c r="D491" s="413"/>
      <c r="E491" s="413"/>
      <c r="F491" s="413"/>
      <c r="G491" s="413"/>
      <c r="H491" s="413"/>
      <c r="I491" s="413"/>
      <c r="J491" s="413"/>
      <c r="K491" s="413"/>
    </row>
    <row r="492" spans="1:11" ht="27.75" customHeight="1">
      <c r="A492" s="413"/>
      <c r="B492" s="413"/>
      <c r="C492" s="413"/>
      <c r="D492" s="413"/>
      <c r="E492" s="413"/>
      <c r="F492" s="413"/>
      <c r="G492" s="413"/>
      <c r="H492" s="413"/>
      <c r="I492" s="413"/>
      <c r="J492" s="413"/>
      <c r="K492" s="413"/>
    </row>
    <row r="493" spans="1:11" ht="27.75" customHeight="1">
      <c r="A493" s="413"/>
      <c r="B493" s="413"/>
      <c r="C493" s="413"/>
      <c r="D493" s="413"/>
      <c r="E493" s="413"/>
      <c r="F493" s="413"/>
      <c r="G493" s="413"/>
      <c r="H493" s="413"/>
      <c r="I493" s="413"/>
      <c r="J493" s="413"/>
      <c r="K493" s="413"/>
    </row>
    <row r="494" spans="1:11" ht="27.75" customHeight="1">
      <c r="A494" s="413"/>
      <c r="B494" s="413"/>
      <c r="C494" s="413"/>
      <c r="D494" s="413"/>
      <c r="E494" s="413"/>
      <c r="F494" s="413"/>
      <c r="G494" s="413"/>
      <c r="H494" s="413"/>
      <c r="I494" s="413"/>
      <c r="J494" s="413"/>
      <c r="K494" s="413"/>
    </row>
    <row r="495" spans="1:11" ht="27.75" customHeight="1">
      <c r="A495" s="413"/>
      <c r="B495" s="413"/>
      <c r="C495" s="413"/>
      <c r="D495" s="413"/>
      <c r="E495" s="413"/>
      <c r="F495" s="413"/>
      <c r="G495" s="413"/>
      <c r="H495" s="413"/>
      <c r="I495" s="413"/>
      <c r="J495" s="413"/>
      <c r="K495" s="413"/>
    </row>
    <row r="496" spans="1:11" ht="27.75" customHeight="1">
      <c r="A496" s="413"/>
      <c r="B496" s="413"/>
      <c r="C496" s="413"/>
      <c r="D496" s="413"/>
      <c r="E496" s="413"/>
      <c r="F496" s="413"/>
      <c r="G496" s="413"/>
      <c r="H496" s="413"/>
      <c r="I496" s="413"/>
      <c r="J496" s="413"/>
      <c r="K496" s="413"/>
    </row>
    <row r="497" spans="1:11" ht="27.75" customHeight="1">
      <c r="A497" s="413"/>
      <c r="B497" s="413"/>
      <c r="C497" s="413"/>
      <c r="D497" s="413"/>
      <c r="E497" s="413"/>
      <c r="F497" s="413"/>
      <c r="G497" s="413"/>
      <c r="H497" s="413"/>
      <c r="I497" s="413"/>
      <c r="J497" s="413"/>
      <c r="K497" s="413"/>
    </row>
    <row r="498" spans="1:11" ht="27.75" customHeight="1">
      <c r="A498" s="413"/>
      <c r="B498" s="413"/>
      <c r="C498" s="413"/>
      <c r="D498" s="413"/>
      <c r="E498" s="413"/>
      <c r="F498" s="413"/>
      <c r="G498" s="413"/>
      <c r="H498" s="413"/>
      <c r="I498" s="413"/>
      <c r="J498" s="413"/>
      <c r="K498" s="413"/>
    </row>
    <row r="499" spans="1:11" ht="27.75" customHeight="1">
      <c r="A499" s="413"/>
      <c r="B499" s="413"/>
      <c r="C499" s="413"/>
      <c r="D499" s="413"/>
      <c r="E499" s="413"/>
      <c r="F499" s="413"/>
      <c r="G499" s="413"/>
      <c r="H499" s="413"/>
      <c r="I499" s="413"/>
      <c r="J499" s="413"/>
      <c r="K499" s="413"/>
    </row>
    <row r="500" spans="1:11" ht="27.75" customHeight="1">
      <c r="A500" s="413"/>
      <c r="B500" s="413"/>
      <c r="C500" s="413"/>
      <c r="D500" s="413"/>
      <c r="E500" s="413"/>
      <c r="F500" s="413"/>
      <c r="G500" s="413"/>
      <c r="H500" s="413"/>
      <c r="I500" s="413"/>
      <c r="J500" s="413"/>
      <c r="K500" s="413"/>
    </row>
    <row r="501" spans="1:11" ht="27.75" customHeight="1">
      <c r="A501" s="413"/>
      <c r="B501" s="413"/>
      <c r="C501" s="413"/>
      <c r="D501" s="413"/>
      <c r="E501" s="413"/>
      <c r="F501" s="413"/>
      <c r="G501" s="413"/>
      <c r="H501" s="413"/>
      <c r="I501" s="413"/>
      <c r="J501" s="413"/>
      <c r="K501" s="413"/>
    </row>
    <row r="502" spans="1:11" ht="27.75" customHeight="1">
      <c r="A502" s="413"/>
      <c r="B502" s="413"/>
      <c r="C502" s="413"/>
      <c r="D502" s="413"/>
      <c r="E502" s="413"/>
      <c r="F502" s="413"/>
      <c r="G502" s="413"/>
      <c r="H502" s="413"/>
      <c r="I502" s="413"/>
      <c r="J502" s="413"/>
      <c r="K502" s="413"/>
    </row>
    <row r="503" spans="1:11" ht="27.75" customHeight="1">
      <c r="A503" s="413"/>
      <c r="B503" s="413"/>
      <c r="C503" s="413"/>
      <c r="D503" s="413"/>
      <c r="E503" s="413"/>
      <c r="F503" s="413"/>
      <c r="G503" s="413"/>
      <c r="H503" s="413"/>
      <c r="I503" s="413"/>
      <c r="J503" s="413"/>
      <c r="K503" s="413"/>
    </row>
    <row r="504" spans="1:11" ht="27.75" customHeight="1">
      <c r="A504" s="413"/>
      <c r="B504" s="413"/>
      <c r="C504" s="413"/>
      <c r="D504" s="413"/>
      <c r="E504" s="413"/>
      <c r="F504" s="413"/>
      <c r="G504" s="413"/>
      <c r="H504" s="413"/>
      <c r="I504" s="413"/>
      <c r="J504" s="413"/>
      <c r="K504" s="413"/>
    </row>
    <row r="505" spans="1:11" ht="27.75" customHeight="1">
      <c r="A505" s="413"/>
      <c r="B505" s="413"/>
      <c r="C505" s="413"/>
      <c r="D505" s="413"/>
      <c r="E505" s="413"/>
      <c r="F505" s="413"/>
      <c r="G505" s="413"/>
      <c r="H505" s="413"/>
      <c r="I505" s="413"/>
      <c r="J505" s="413"/>
      <c r="K505" s="413"/>
    </row>
    <row r="506" spans="1:11" ht="27.75" customHeight="1">
      <c r="A506" s="413"/>
      <c r="B506" s="413"/>
      <c r="C506" s="413"/>
      <c r="D506" s="413"/>
      <c r="E506" s="413"/>
      <c r="F506" s="413"/>
      <c r="G506" s="413"/>
      <c r="H506" s="413"/>
      <c r="I506" s="413"/>
      <c r="J506" s="413"/>
      <c r="K506" s="413"/>
    </row>
    <row r="507" spans="1:11" ht="27.75" customHeight="1">
      <c r="A507" s="413"/>
      <c r="B507" s="413"/>
      <c r="C507" s="413"/>
      <c r="D507" s="413"/>
      <c r="E507" s="413"/>
      <c r="F507" s="413"/>
      <c r="G507" s="413"/>
      <c r="H507" s="413"/>
      <c r="I507" s="413"/>
      <c r="J507" s="413"/>
      <c r="K507" s="413"/>
    </row>
    <row r="508" spans="1:11" ht="27.75" customHeight="1">
      <c r="A508" s="413"/>
      <c r="B508" s="413"/>
      <c r="C508" s="413"/>
      <c r="D508" s="413"/>
      <c r="E508" s="413"/>
      <c r="F508" s="413"/>
      <c r="G508" s="413"/>
      <c r="H508" s="413"/>
      <c r="I508" s="413"/>
      <c r="J508" s="413"/>
      <c r="K508" s="413"/>
    </row>
    <row r="509" spans="1:11" ht="27.75" customHeight="1">
      <c r="A509" s="413"/>
      <c r="B509" s="413"/>
      <c r="C509" s="413"/>
      <c r="D509" s="413"/>
      <c r="E509" s="413"/>
      <c r="F509" s="413"/>
      <c r="G509" s="413"/>
      <c r="H509" s="413"/>
      <c r="I509" s="413"/>
      <c r="J509" s="413"/>
      <c r="K509" s="413"/>
    </row>
    <row r="510" spans="1:11" ht="27.75" customHeight="1">
      <c r="A510" s="413"/>
      <c r="B510" s="413"/>
      <c r="C510" s="413"/>
      <c r="D510" s="413"/>
      <c r="E510" s="413"/>
      <c r="F510" s="413"/>
      <c r="G510" s="413"/>
      <c r="H510" s="413"/>
      <c r="I510" s="413"/>
      <c r="J510" s="413"/>
      <c r="K510" s="413"/>
    </row>
    <row r="511" spans="1:11" ht="27.75" customHeight="1">
      <c r="A511" s="413"/>
      <c r="B511" s="413"/>
      <c r="C511" s="413"/>
      <c r="D511" s="413"/>
      <c r="E511" s="413"/>
      <c r="F511" s="413"/>
      <c r="G511" s="413"/>
      <c r="H511" s="413"/>
      <c r="I511" s="413"/>
      <c r="J511" s="413"/>
      <c r="K511" s="413"/>
    </row>
    <row r="512" spans="1:11" ht="27.75" customHeight="1">
      <c r="A512" s="413"/>
      <c r="B512" s="413"/>
      <c r="C512" s="413"/>
      <c r="D512" s="413"/>
      <c r="E512" s="413"/>
      <c r="F512" s="413"/>
      <c r="G512" s="413"/>
      <c r="H512" s="413"/>
      <c r="I512" s="413"/>
      <c r="J512" s="413"/>
      <c r="K512" s="413"/>
    </row>
    <row r="513" spans="1:11" ht="27.75" customHeight="1">
      <c r="A513" s="413"/>
      <c r="B513" s="413"/>
      <c r="C513" s="413"/>
      <c r="D513" s="413"/>
      <c r="E513" s="413"/>
      <c r="F513" s="413"/>
      <c r="G513" s="413"/>
      <c r="H513" s="413"/>
      <c r="I513" s="413"/>
      <c r="J513" s="413"/>
      <c r="K513" s="413"/>
    </row>
    <row r="514" spans="1:11" ht="27.75" customHeight="1">
      <c r="A514" s="413"/>
      <c r="B514" s="413"/>
      <c r="C514" s="413"/>
      <c r="D514" s="413"/>
      <c r="E514" s="413"/>
      <c r="F514" s="413"/>
      <c r="G514" s="413"/>
      <c r="H514" s="413"/>
      <c r="I514" s="413"/>
      <c r="J514" s="413"/>
      <c r="K514" s="413"/>
    </row>
    <row r="515" spans="1:11" ht="27.75" customHeight="1">
      <c r="A515" s="413"/>
      <c r="B515" s="413"/>
      <c r="C515" s="413"/>
      <c r="D515" s="413"/>
      <c r="E515" s="413"/>
      <c r="F515" s="413"/>
      <c r="G515" s="413"/>
      <c r="H515" s="413"/>
      <c r="I515" s="413"/>
      <c r="J515" s="413"/>
      <c r="K515" s="413"/>
    </row>
    <row r="516" spans="1:11" ht="27.75" customHeight="1">
      <c r="A516" s="413"/>
      <c r="B516" s="413"/>
      <c r="C516" s="413"/>
      <c r="D516" s="413"/>
      <c r="E516" s="413"/>
      <c r="F516" s="413"/>
      <c r="G516" s="413"/>
      <c r="H516" s="413"/>
      <c r="I516" s="413"/>
      <c r="J516" s="413"/>
      <c r="K516" s="413"/>
    </row>
    <row r="517" spans="1:11" ht="27.75" customHeight="1">
      <c r="A517" s="413"/>
      <c r="B517" s="413"/>
      <c r="C517" s="413"/>
      <c r="D517" s="413"/>
      <c r="E517" s="413"/>
      <c r="F517" s="413"/>
      <c r="G517" s="413"/>
      <c r="H517" s="413"/>
      <c r="I517" s="413"/>
      <c r="J517" s="413"/>
      <c r="K517" s="413"/>
    </row>
    <row r="518" spans="1:11" ht="27.75" customHeight="1">
      <c r="A518" s="413"/>
      <c r="B518" s="413"/>
      <c r="C518" s="413"/>
      <c r="D518" s="413"/>
      <c r="E518" s="413"/>
      <c r="F518" s="413"/>
      <c r="G518" s="413"/>
      <c r="H518" s="413"/>
      <c r="I518" s="413"/>
      <c r="J518" s="413"/>
      <c r="K518" s="413"/>
    </row>
    <row r="519" spans="1:11" ht="27.75" customHeight="1">
      <c r="A519" s="413"/>
      <c r="B519" s="413"/>
      <c r="C519" s="413"/>
      <c r="D519" s="413"/>
      <c r="E519" s="413"/>
      <c r="F519" s="413"/>
      <c r="G519" s="413"/>
      <c r="H519" s="413"/>
      <c r="I519" s="413"/>
      <c r="J519" s="413"/>
      <c r="K519" s="413"/>
    </row>
    <row r="520" spans="1:11" ht="27.75" customHeight="1">
      <c r="A520" s="413"/>
      <c r="B520" s="413"/>
      <c r="C520" s="413"/>
      <c r="D520" s="413"/>
      <c r="E520" s="413"/>
      <c r="F520" s="413"/>
      <c r="G520" s="413"/>
      <c r="H520" s="413"/>
      <c r="I520" s="413"/>
      <c r="J520" s="413"/>
      <c r="K520" s="413"/>
    </row>
    <row r="521" spans="1:11" ht="27.75" customHeight="1">
      <c r="A521" s="413"/>
      <c r="B521" s="413"/>
      <c r="C521" s="413"/>
      <c r="D521" s="413"/>
      <c r="E521" s="413"/>
      <c r="F521" s="413"/>
      <c r="G521" s="413"/>
      <c r="H521" s="413"/>
      <c r="I521" s="413"/>
      <c r="J521" s="413"/>
      <c r="K521" s="413"/>
    </row>
    <row r="522" spans="1:11" ht="27.75" customHeight="1">
      <c r="A522" s="413"/>
      <c r="B522" s="413"/>
      <c r="C522" s="413"/>
      <c r="D522" s="413"/>
      <c r="E522" s="413"/>
      <c r="F522" s="413"/>
      <c r="G522" s="413"/>
      <c r="H522" s="413"/>
      <c r="I522" s="413"/>
      <c r="J522" s="413"/>
      <c r="K522" s="413"/>
    </row>
    <row r="523" spans="1:11" ht="27.75" customHeight="1">
      <c r="A523" s="413"/>
      <c r="B523" s="413"/>
      <c r="C523" s="413"/>
      <c r="D523" s="413"/>
      <c r="E523" s="413"/>
      <c r="F523" s="413"/>
      <c r="G523" s="413"/>
      <c r="H523" s="413"/>
      <c r="I523" s="413"/>
      <c r="J523" s="413"/>
      <c r="K523" s="413"/>
    </row>
    <row r="524" spans="1:11" ht="27.75" customHeight="1">
      <c r="A524" s="413"/>
      <c r="B524" s="413"/>
      <c r="C524" s="413"/>
      <c r="D524" s="413"/>
      <c r="E524" s="413"/>
      <c r="F524" s="413"/>
      <c r="G524" s="413"/>
      <c r="H524" s="413"/>
      <c r="I524" s="413"/>
      <c r="J524" s="413"/>
      <c r="K524" s="413"/>
    </row>
    <row r="525" spans="1:11" ht="27.75" customHeight="1">
      <c r="A525" s="413"/>
      <c r="B525" s="413"/>
      <c r="C525" s="413"/>
      <c r="D525" s="413"/>
      <c r="E525" s="413"/>
      <c r="F525" s="413"/>
      <c r="G525" s="413"/>
      <c r="H525" s="413"/>
      <c r="I525" s="413"/>
      <c r="J525" s="413"/>
      <c r="K525" s="413"/>
    </row>
    <row r="526" spans="1:11" ht="27.75" customHeight="1">
      <c r="A526" s="413"/>
      <c r="B526" s="413"/>
      <c r="C526" s="413"/>
      <c r="D526" s="413"/>
      <c r="E526" s="413"/>
      <c r="F526" s="413"/>
      <c r="G526" s="413"/>
      <c r="H526" s="413"/>
      <c r="I526" s="413"/>
      <c r="J526" s="413"/>
      <c r="K526" s="413"/>
    </row>
    <row r="527" spans="1:11" ht="27.75" customHeight="1">
      <c r="A527" s="413"/>
      <c r="B527" s="413"/>
      <c r="C527" s="413"/>
      <c r="D527" s="413"/>
      <c r="E527" s="413"/>
      <c r="F527" s="413"/>
      <c r="G527" s="413"/>
      <c r="H527" s="413"/>
      <c r="I527" s="413"/>
      <c r="J527" s="413"/>
      <c r="K527" s="413"/>
    </row>
    <row r="528" spans="1:11" ht="27.75" customHeight="1">
      <c r="A528" s="413"/>
      <c r="B528" s="413"/>
      <c r="C528" s="413"/>
      <c r="D528" s="413"/>
      <c r="E528" s="413"/>
      <c r="F528" s="413"/>
      <c r="G528" s="413"/>
      <c r="H528" s="413"/>
      <c r="I528" s="413"/>
      <c r="J528" s="413"/>
      <c r="K528" s="413"/>
    </row>
    <row r="529" spans="1:11" ht="27.75" customHeight="1">
      <c r="A529" s="413"/>
      <c r="B529" s="413"/>
      <c r="C529" s="413"/>
      <c r="D529" s="413"/>
      <c r="E529" s="413"/>
      <c r="F529" s="413"/>
      <c r="G529" s="413"/>
      <c r="H529" s="413"/>
      <c r="I529" s="413"/>
      <c r="J529" s="413"/>
      <c r="K529" s="413"/>
    </row>
    <row r="530" spans="1:11" ht="27.75" customHeight="1">
      <c r="A530" s="413"/>
      <c r="B530" s="413"/>
      <c r="C530" s="413"/>
      <c r="D530" s="413"/>
      <c r="E530" s="413"/>
      <c r="F530" s="413"/>
      <c r="G530" s="413"/>
      <c r="H530" s="413"/>
      <c r="I530" s="413"/>
      <c r="J530" s="413"/>
      <c r="K530" s="413"/>
    </row>
    <row r="531" spans="1:11" ht="27.75" customHeight="1">
      <c r="A531" s="413"/>
      <c r="B531" s="413"/>
      <c r="C531" s="413"/>
      <c r="D531" s="413"/>
      <c r="E531" s="413"/>
      <c r="F531" s="413"/>
      <c r="G531" s="413"/>
      <c r="H531" s="413"/>
      <c r="I531" s="413"/>
      <c r="J531" s="413"/>
      <c r="K531" s="413"/>
    </row>
    <row r="532" spans="1:11" ht="27.75" customHeight="1">
      <c r="A532" s="413"/>
      <c r="B532" s="413"/>
      <c r="C532" s="413"/>
      <c r="D532" s="413"/>
      <c r="E532" s="413"/>
      <c r="F532" s="413"/>
      <c r="G532" s="413"/>
      <c r="H532" s="413"/>
      <c r="I532" s="413"/>
      <c r="J532" s="413"/>
      <c r="K532" s="413"/>
    </row>
    <row r="533" spans="1:11" ht="27.75" customHeight="1">
      <c r="A533" s="413"/>
      <c r="B533" s="413"/>
      <c r="C533" s="413"/>
      <c r="D533" s="413"/>
      <c r="E533" s="413"/>
      <c r="F533" s="413"/>
      <c r="G533" s="413"/>
      <c r="H533" s="413"/>
      <c r="I533" s="413"/>
      <c r="J533" s="413"/>
      <c r="K533" s="413"/>
    </row>
    <row r="534" spans="1:11" ht="27.75" customHeight="1">
      <c r="A534" s="413"/>
      <c r="B534" s="413"/>
      <c r="C534" s="413"/>
      <c r="D534" s="413"/>
      <c r="E534" s="413"/>
      <c r="F534" s="413"/>
      <c r="G534" s="413"/>
      <c r="H534" s="413"/>
      <c r="I534" s="413"/>
      <c r="J534" s="413"/>
      <c r="K534" s="413"/>
    </row>
    <row r="535" spans="1:11" ht="27.75" customHeight="1">
      <c r="A535" s="413"/>
      <c r="B535" s="413"/>
      <c r="C535" s="413"/>
      <c r="D535" s="413"/>
      <c r="E535" s="413"/>
      <c r="F535" s="413"/>
      <c r="G535" s="413"/>
      <c r="H535" s="413"/>
      <c r="I535" s="413"/>
      <c r="J535" s="413"/>
      <c r="K535" s="413"/>
    </row>
    <row r="536" spans="1:11" ht="27.75" customHeight="1">
      <c r="A536" s="413"/>
      <c r="B536" s="413"/>
      <c r="C536" s="413"/>
      <c r="D536" s="413"/>
      <c r="E536" s="413"/>
      <c r="F536" s="413"/>
      <c r="G536" s="413"/>
      <c r="H536" s="413"/>
      <c r="I536" s="413"/>
      <c r="J536" s="413"/>
      <c r="K536" s="413"/>
    </row>
    <row r="537" spans="1:11" ht="27.75" customHeight="1">
      <c r="A537" s="413"/>
      <c r="B537" s="413"/>
      <c r="C537" s="413"/>
      <c r="D537" s="413"/>
      <c r="E537" s="413"/>
      <c r="F537" s="413"/>
      <c r="G537" s="413"/>
      <c r="H537" s="413"/>
      <c r="I537" s="413"/>
      <c r="J537" s="413"/>
      <c r="K537" s="413"/>
    </row>
    <row r="538" spans="1:11" ht="27.75" customHeight="1">
      <c r="A538" s="413"/>
      <c r="B538" s="413"/>
      <c r="C538" s="413"/>
      <c r="D538" s="413"/>
      <c r="E538" s="413"/>
      <c r="F538" s="413"/>
      <c r="G538" s="413"/>
      <c r="H538" s="413"/>
      <c r="I538" s="413"/>
      <c r="J538" s="413"/>
      <c r="K538" s="413"/>
    </row>
    <row r="539" spans="1:11" ht="27.75" customHeight="1">
      <c r="A539" s="413"/>
      <c r="B539" s="413"/>
      <c r="C539" s="413"/>
      <c r="D539" s="413"/>
      <c r="E539" s="413"/>
      <c r="F539" s="413"/>
      <c r="G539" s="413"/>
      <c r="H539" s="413"/>
      <c r="I539" s="413"/>
      <c r="J539" s="413"/>
      <c r="K539" s="413"/>
    </row>
    <row r="540" spans="1:11" ht="27.75" customHeight="1">
      <c r="A540" s="413"/>
      <c r="B540" s="413"/>
      <c r="C540" s="413"/>
      <c r="D540" s="413"/>
      <c r="E540" s="413"/>
      <c r="F540" s="413"/>
      <c r="G540" s="413"/>
      <c r="H540" s="413"/>
      <c r="I540" s="413"/>
      <c r="J540" s="413"/>
      <c r="K540" s="413"/>
    </row>
    <row r="541" spans="1:11" ht="27.75" customHeight="1">
      <c r="A541" s="413"/>
      <c r="B541" s="413"/>
      <c r="C541" s="413"/>
      <c r="D541" s="413"/>
      <c r="E541" s="413"/>
      <c r="F541" s="413"/>
      <c r="G541" s="413"/>
      <c r="H541" s="413"/>
      <c r="I541" s="413"/>
      <c r="J541" s="413"/>
      <c r="K541" s="413"/>
    </row>
    <row r="542" spans="1:11" ht="27.75" customHeight="1">
      <c r="A542" s="413"/>
      <c r="B542" s="413"/>
      <c r="C542" s="413"/>
      <c r="D542" s="413"/>
      <c r="E542" s="413"/>
      <c r="F542" s="413"/>
      <c r="G542" s="413"/>
      <c r="H542" s="413"/>
      <c r="I542" s="413"/>
      <c r="J542" s="413"/>
      <c r="K542" s="413"/>
    </row>
    <row r="543" spans="1:11" ht="27.75" customHeight="1">
      <c r="A543" s="413"/>
      <c r="B543" s="413"/>
      <c r="C543" s="413"/>
      <c r="D543" s="413"/>
      <c r="E543" s="413"/>
      <c r="F543" s="413"/>
      <c r="G543" s="413"/>
      <c r="H543" s="413"/>
      <c r="I543" s="413"/>
      <c r="J543" s="413"/>
      <c r="K543" s="413"/>
    </row>
    <row r="544" spans="1:11" ht="27.75" customHeight="1">
      <c r="A544" s="413"/>
      <c r="B544" s="413"/>
      <c r="C544" s="413"/>
      <c r="D544" s="413"/>
      <c r="E544" s="413"/>
      <c r="F544" s="413"/>
      <c r="G544" s="413"/>
      <c r="H544" s="413"/>
      <c r="I544" s="413"/>
      <c r="J544" s="413"/>
      <c r="K544" s="413"/>
    </row>
    <row r="545" spans="1:11" ht="27.75" customHeight="1">
      <c r="A545" s="413"/>
      <c r="B545" s="413"/>
      <c r="C545" s="413"/>
      <c r="D545" s="413"/>
      <c r="E545" s="413"/>
      <c r="F545" s="413"/>
      <c r="G545" s="413"/>
      <c r="H545" s="413"/>
      <c r="I545" s="413"/>
      <c r="J545" s="413"/>
      <c r="K545" s="413"/>
    </row>
    <row r="546" spans="1:11" ht="27.75" customHeight="1">
      <c r="A546" s="413"/>
      <c r="B546" s="413"/>
      <c r="C546" s="413"/>
      <c r="D546" s="413"/>
      <c r="E546" s="413"/>
      <c r="F546" s="413"/>
      <c r="G546" s="413"/>
      <c r="H546" s="413"/>
      <c r="I546" s="413"/>
      <c r="J546" s="413"/>
      <c r="K546" s="413"/>
    </row>
    <row r="547" spans="1:11" ht="27.75" customHeight="1">
      <c r="A547" s="413"/>
      <c r="B547" s="413"/>
      <c r="C547" s="413"/>
      <c r="D547" s="413"/>
      <c r="E547" s="413"/>
      <c r="F547" s="413"/>
      <c r="G547" s="413"/>
      <c r="H547" s="413"/>
      <c r="I547" s="413"/>
      <c r="J547" s="413"/>
      <c r="K547" s="413"/>
    </row>
    <row r="548" spans="1:11" ht="27.75" customHeight="1">
      <c r="A548" s="413"/>
      <c r="B548" s="413"/>
      <c r="C548" s="413"/>
      <c r="D548" s="413"/>
      <c r="E548" s="413"/>
      <c r="F548" s="413"/>
      <c r="G548" s="413"/>
      <c r="H548" s="413"/>
      <c r="I548" s="413"/>
      <c r="J548" s="413"/>
      <c r="K548" s="413"/>
    </row>
    <row r="549" spans="1:11" ht="27.75" customHeight="1">
      <c r="A549" s="413"/>
      <c r="B549" s="413"/>
      <c r="C549" s="413"/>
      <c r="D549" s="413"/>
      <c r="E549" s="413"/>
      <c r="F549" s="413"/>
      <c r="G549" s="413"/>
      <c r="H549" s="413"/>
      <c r="I549" s="413"/>
      <c r="J549" s="413"/>
      <c r="K549" s="413"/>
    </row>
    <row r="550" spans="1:11" ht="27.75" customHeight="1">
      <c r="A550" s="413"/>
      <c r="B550" s="413"/>
      <c r="C550" s="413"/>
      <c r="D550" s="413"/>
      <c r="E550" s="413"/>
      <c r="F550" s="413"/>
      <c r="G550" s="413"/>
      <c r="H550" s="413"/>
      <c r="I550" s="413"/>
      <c r="J550" s="413"/>
      <c r="K550" s="413"/>
    </row>
    <row r="551" spans="1:11" ht="27.75" customHeight="1">
      <c r="A551" s="413"/>
      <c r="B551" s="413"/>
      <c r="C551" s="413"/>
      <c r="D551" s="413"/>
      <c r="E551" s="413"/>
      <c r="F551" s="413"/>
      <c r="G551" s="413"/>
      <c r="H551" s="413"/>
      <c r="I551" s="413"/>
      <c r="J551" s="413"/>
      <c r="K551" s="413"/>
    </row>
    <row r="552" spans="1:11" ht="27.75" customHeight="1">
      <c r="A552" s="413"/>
      <c r="B552" s="413"/>
      <c r="C552" s="413"/>
      <c r="D552" s="413"/>
      <c r="E552" s="413"/>
      <c r="F552" s="413"/>
      <c r="G552" s="413"/>
      <c r="H552" s="413"/>
      <c r="I552" s="413"/>
      <c r="J552" s="413"/>
      <c r="K552" s="413"/>
    </row>
    <row r="553" spans="1:11" ht="27.75" customHeight="1">
      <c r="A553" s="413"/>
      <c r="B553" s="413"/>
      <c r="C553" s="413"/>
      <c r="D553" s="413"/>
      <c r="E553" s="413"/>
      <c r="F553" s="413"/>
      <c r="G553" s="413"/>
      <c r="H553" s="413"/>
      <c r="I553" s="413"/>
      <c r="J553" s="413"/>
      <c r="K553" s="413"/>
    </row>
    <row r="554" spans="1:11" ht="27.75" customHeight="1">
      <c r="A554" s="413"/>
      <c r="B554" s="413"/>
      <c r="C554" s="413"/>
      <c r="D554" s="413"/>
      <c r="E554" s="413"/>
      <c r="F554" s="413"/>
      <c r="G554" s="413"/>
      <c r="H554" s="413"/>
      <c r="I554" s="413"/>
      <c r="J554" s="413"/>
      <c r="K554" s="413"/>
    </row>
    <row r="555" spans="1:11" ht="27.75" customHeight="1">
      <c r="A555" s="413"/>
      <c r="B555" s="413"/>
      <c r="C555" s="413"/>
      <c r="D555" s="413"/>
      <c r="E555" s="413"/>
      <c r="F555" s="413"/>
      <c r="G555" s="413"/>
      <c r="H555" s="413"/>
      <c r="I555" s="413"/>
      <c r="J555" s="413"/>
      <c r="K555" s="413"/>
    </row>
    <row r="556" spans="1:11" ht="27.75" customHeight="1">
      <c r="A556" s="413"/>
      <c r="B556" s="413"/>
      <c r="C556" s="413"/>
      <c r="D556" s="413"/>
      <c r="E556" s="413"/>
      <c r="F556" s="413"/>
      <c r="G556" s="413"/>
      <c r="H556" s="413"/>
      <c r="I556" s="413"/>
      <c r="J556" s="413"/>
      <c r="K556" s="413"/>
    </row>
    <row r="557" spans="1:11" ht="27.75" customHeight="1">
      <c r="A557" s="413"/>
      <c r="B557" s="413"/>
      <c r="C557" s="413"/>
      <c r="D557" s="413"/>
      <c r="E557" s="413"/>
      <c r="F557" s="413"/>
      <c r="G557" s="413"/>
      <c r="H557" s="413"/>
      <c r="I557" s="413"/>
      <c r="J557" s="413"/>
      <c r="K557" s="413"/>
    </row>
    <row r="558" spans="1:11" ht="27.75" customHeight="1">
      <c r="A558" s="413"/>
      <c r="B558" s="413"/>
      <c r="C558" s="413"/>
      <c r="D558" s="413"/>
      <c r="E558" s="413"/>
      <c r="F558" s="413"/>
      <c r="G558" s="413"/>
      <c r="H558" s="413"/>
      <c r="I558" s="413"/>
      <c r="J558" s="413"/>
      <c r="K558" s="413"/>
    </row>
    <row r="559" spans="1:11" ht="27.75" customHeight="1">
      <c r="A559" s="413"/>
      <c r="B559" s="413"/>
      <c r="C559" s="413"/>
      <c r="D559" s="413"/>
      <c r="E559" s="413"/>
      <c r="F559" s="413"/>
      <c r="G559" s="413"/>
      <c r="H559" s="413"/>
      <c r="I559" s="413"/>
      <c r="J559" s="413"/>
      <c r="K559" s="413"/>
    </row>
    <row r="560" spans="1:11" ht="27.75" customHeight="1">
      <c r="A560" s="413"/>
      <c r="B560" s="413"/>
      <c r="C560" s="413"/>
      <c r="D560" s="413"/>
      <c r="E560" s="413"/>
      <c r="F560" s="413"/>
      <c r="G560" s="413"/>
      <c r="H560" s="413"/>
      <c r="I560" s="413"/>
      <c r="J560" s="413"/>
      <c r="K560" s="413"/>
    </row>
    <row r="561" spans="1:11" ht="27.75" customHeight="1">
      <c r="A561" s="413"/>
      <c r="B561" s="413"/>
      <c r="C561" s="413"/>
      <c r="D561" s="413"/>
      <c r="E561" s="413"/>
      <c r="F561" s="413"/>
      <c r="G561" s="413"/>
      <c r="H561" s="413"/>
      <c r="I561" s="413"/>
      <c r="J561" s="413"/>
      <c r="K561" s="413"/>
    </row>
    <row r="562" spans="1:11" ht="27.75" customHeight="1">
      <c r="A562" s="413"/>
      <c r="B562" s="413"/>
      <c r="C562" s="413"/>
      <c r="D562" s="413"/>
      <c r="E562" s="413"/>
      <c r="F562" s="413"/>
      <c r="G562" s="413"/>
      <c r="H562" s="413"/>
      <c r="I562" s="413"/>
      <c r="J562" s="413"/>
      <c r="K562" s="413"/>
    </row>
    <row r="563" spans="1:11" ht="27.75" customHeight="1">
      <c r="A563" s="413"/>
      <c r="B563" s="413"/>
      <c r="C563" s="413"/>
      <c r="D563" s="413"/>
      <c r="E563" s="413"/>
      <c r="F563" s="413"/>
      <c r="G563" s="413"/>
      <c r="H563" s="413"/>
      <c r="I563" s="413"/>
      <c r="J563" s="413"/>
      <c r="K563" s="413"/>
    </row>
    <row r="564" spans="1:11" ht="27.75" customHeight="1">
      <c r="A564" s="413"/>
      <c r="B564" s="413"/>
      <c r="C564" s="413"/>
      <c r="D564" s="413"/>
      <c r="E564" s="413"/>
      <c r="F564" s="413"/>
      <c r="G564" s="413"/>
      <c r="H564" s="413"/>
      <c r="I564" s="413"/>
      <c r="J564" s="413"/>
      <c r="K564" s="413"/>
    </row>
    <row r="565" spans="1:11" ht="27.75" customHeight="1">
      <c r="A565" s="413"/>
      <c r="B565" s="413"/>
      <c r="C565" s="413"/>
      <c r="D565" s="413"/>
      <c r="E565" s="413"/>
      <c r="F565" s="413"/>
      <c r="G565" s="413"/>
      <c r="H565" s="413"/>
      <c r="I565" s="413"/>
      <c r="J565" s="413"/>
      <c r="K565" s="413"/>
    </row>
    <row r="566" spans="1:11" ht="27.75" customHeight="1">
      <c r="A566" s="413"/>
      <c r="B566" s="413"/>
      <c r="C566" s="413"/>
      <c r="D566" s="413"/>
      <c r="E566" s="413"/>
      <c r="F566" s="413"/>
      <c r="G566" s="413"/>
      <c r="H566" s="413"/>
      <c r="I566" s="413"/>
      <c r="J566" s="413"/>
      <c r="K566" s="413"/>
    </row>
    <row r="567" spans="1:11" ht="27.75" customHeight="1">
      <c r="A567" s="413"/>
      <c r="B567" s="413"/>
      <c r="C567" s="413"/>
      <c r="D567" s="413"/>
      <c r="E567" s="413"/>
      <c r="F567" s="413"/>
      <c r="G567" s="413"/>
      <c r="H567" s="413"/>
      <c r="I567" s="413"/>
      <c r="J567" s="413"/>
      <c r="K567" s="413"/>
    </row>
    <row r="568" spans="1:11" ht="27.75" customHeight="1">
      <c r="A568" s="413"/>
      <c r="B568" s="413"/>
      <c r="C568" s="413"/>
      <c r="D568" s="413"/>
      <c r="E568" s="413"/>
      <c r="F568" s="413"/>
      <c r="G568" s="413"/>
      <c r="H568" s="413"/>
      <c r="I568" s="413"/>
      <c r="J568" s="413"/>
      <c r="K568" s="413"/>
    </row>
    <row r="569" spans="1:11" ht="27.75" customHeight="1">
      <c r="A569" s="413"/>
      <c r="B569" s="413"/>
      <c r="C569" s="413"/>
      <c r="D569" s="413"/>
      <c r="E569" s="413"/>
      <c r="F569" s="413"/>
      <c r="G569" s="413"/>
      <c r="H569" s="413"/>
      <c r="I569" s="413"/>
      <c r="J569" s="413"/>
      <c r="K569" s="413"/>
    </row>
    <row r="570" spans="1:11" ht="27.75" customHeight="1">
      <c r="A570" s="413"/>
      <c r="B570" s="413"/>
      <c r="C570" s="413"/>
      <c r="D570" s="413"/>
      <c r="E570" s="413"/>
      <c r="F570" s="413"/>
      <c r="G570" s="413"/>
      <c r="H570" s="413"/>
      <c r="I570" s="413"/>
      <c r="J570" s="413"/>
      <c r="K570" s="413"/>
    </row>
    <row r="571" spans="1:11" ht="27.75" customHeight="1">
      <c r="A571" s="413"/>
      <c r="B571" s="413"/>
      <c r="C571" s="413"/>
      <c r="D571" s="413"/>
      <c r="E571" s="413"/>
      <c r="F571" s="413"/>
      <c r="G571" s="413"/>
      <c r="H571" s="413"/>
      <c r="I571" s="413"/>
      <c r="J571" s="413"/>
      <c r="K571" s="413"/>
    </row>
    <row r="572" spans="1:11" ht="27.75" customHeight="1">
      <c r="A572" s="413"/>
      <c r="B572" s="413"/>
      <c r="C572" s="413"/>
      <c r="D572" s="413"/>
      <c r="E572" s="413"/>
      <c r="F572" s="413"/>
      <c r="G572" s="413"/>
      <c r="H572" s="413"/>
      <c r="I572" s="413"/>
      <c r="J572" s="413"/>
      <c r="K572" s="413"/>
    </row>
    <row r="573" spans="1:11" ht="27.75" customHeight="1">
      <c r="A573" s="413"/>
      <c r="B573" s="413"/>
      <c r="C573" s="413"/>
      <c r="D573" s="413"/>
      <c r="E573" s="413"/>
      <c r="F573" s="413"/>
      <c r="G573" s="413"/>
      <c r="H573" s="413"/>
      <c r="I573" s="413"/>
      <c r="J573" s="413"/>
      <c r="K573" s="413"/>
    </row>
    <row r="574" spans="1:11" ht="27.75" customHeight="1">
      <c r="A574" s="413"/>
      <c r="B574" s="413"/>
      <c r="C574" s="413"/>
      <c r="D574" s="413"/>
      <c r="E574" s="413"/>
      <c r="F574" s="413"/>
      <c r="G574" s="413"/>
      <c r="H574" s="413"/>
      <c r="I574" s="413"/>
      <c r="J574" s="413"/>
      <c r="K574" s="413"/>
    </row>
    <row r="575" spans="1:11" ht="27.75" customHeight="1">
      <c r="A575" s="413"/>
      <c r="B575" s="413"/>
      <c r="C575" s="413"/>
      <c r="D575" s="413"/>
      <c r="E575" s="413"/>
      <c r="F575" s="413"/>
      <c r="G575" s="413"/>
      <c r="H575" s="413"/>
      <c r="I575" s="413"/>
      <c r="J575" s="413"/>
      <c r="K575" s="413"/>
    </row>
    <row r="576" spans="1:11" ht="27.75" customHeight="1">
      <c r="A576" s="413"/>
      <c r="B576" s="413"/>
      <c r="C576" s="413"/>
      <c r="D576" s="413"/>
      <c r="E576" s="413"/>
      <c r="F576" s="413"/>
      <c r="G576" s="413"/>
      <c r="H576" s="413"/>
      <c r="I576" s="413"/>
      <c r="J576" s="413"/>
      <c r="K576" s="413"/>
    </row>
    <row r="577" spans="1:11" ht="27.75" customHeight="1">
      <c r="A577" s="413"/>
      <c r="B577" s="413"/>
      <c r="C577" s="413"/>
      <c r="D577" s="413"/>
      <c r="E577" s="413"/>
      <c r="F577" s="413"/>
      <c r="G577" s="413"/>
      <c r="H577" s="413"/>
      <c r="I577" s="413"/>
      <c r="J577" s="413"/>
      <c r="K577" s="413"/>
    </row>
    <row r="578" spans="1:11" ht="27.75" customHeight="1">
      <c r="A578" s="413"/>
      <c r="B578" s="413"/>
      <c r="C578" s="413"/>
      <c r="D578" s="413"/>
      <c r="E578" s="413"/>
      <c r="F578" s="413"/>
      <c r="G578" s="413"/>
      <c r="H578" s="413"/>
      <c r="I578" s="413"/>
      <c r="J578" s="413"/>
      <c r="K578" s="413"/>
    </row>
    <row r="579" spans="1:11" ht="27.75" customHeight="1">
      <c r="A579" s="413"/>
      <c r="B579" s="413"/>
      <c r="C579" s="413"/>
      <c r="D579" s="413"/>
      <c r="E579" s="413"/>
      <c r="F579" s="413"/>
      <c r="G579" s="413"/>
      <c r="H579" s="413"/>
      <c r="I579" s="413"/>
      <c r="J579" s="413"/>
      <c r="K579" s="413"/>
    </row>
    <row r="580" spans="1:11" ht="27.75" customHeight="1">
      <c r="A580" s="413"/>
      <c r="B580" s="413"/>
      <c r="C580" s="413"/>
      <c r="D580" s="413"/>
      <c r="E580" s="413"/>
      <c r="F580" s="413"/>
      <c r="G580" s="413"/>
      <c r="H580" s="413"/>
      <c r="I580" s="413"/>
      <c r="J580" s="413"/>
      <c r="K580" s="413"/>
    </row>
    <row r="581" spans="1:11" ht="27.75" customHeight="1">
      <c r="A581" s="413"/>
      <c r="B581" s="413"/>
      <c r="C581" s="413"/>
      <c r="D581" s="413"/>
      <c r="E581" s="413"/>
      <c r="F581" s="413"/>
      <c r="G581" s="413"/>
      <c r="H581" s="413"/>
      <c r="I581" s="413"/>
      <c r="J581" s="413"/>
      <c r="K581" s="413"/>
    </row>
    <row r="582" spans="1:11" ht="27.75" customHeight="1">
      <c r="A582" s="413"/>
      <c r="B582" s="413"/>
      <c r="C582" s="413"/>
      <c r="D582" s="413"/>
      <c r="E582" s="413"/>
      <c r="F582" s="413"/>
      <c r="G582" s="413"/>
      <c r="H582" s="413"/>
      <c r="I582" s="413"/>
      <c r="J582" s="413"/>
      <c r="K582" s="413"/>
    </row>
    <row r="583" spans="1:11" ht="27.75" customHeight="1">
      <c r="A583" s="413"/>
      <c r="B583" s="413"/>
      <c r="C583" s="413"/>
      <c r="D583" s="413"/>
      <c r="E583" s="413"/>
      <c r="F583" s="413"/>
      <c r="G583" s="413"/>
      <c r="H583" s="413"/>
      <c r="I583" s="413"/>
      <c r="J583" s="413"/>
      <c r="K583" s="413"/>
    </row>
    <row r="584" spans="1:11" ht="27.75" customHeight="1">
      <c r="A584" s="413"/>
      <c r="B584" s="413"/>
      <c r="C584" s="413"/>
      <c r="D584" s="413"/>
      <c r="E584" s="413"/>
      <c r="F584" s="413"/>
      <c r="G584" s="413"/>
      <c r="H584" s="413"/>
      <c r="I584" s="413"/>
      <c r="J584" s="413"/>
      <c r="K584" s="413"/>
    </row>
    <row r="585" spans="1:11" ht="27.75" customHeight="1">
      <c r="A585" s="413"/>
      <c r="B585" s="413"/>
      <c r="C585" s="413"/>
      <c r="D585" s="413"/>
      <c r="E585" s="413"/>
      <c r="F585" s="413"/>
      <c r="G585" s="413"/>
      <c r="H585" s="413"/>
      <c r="I585" s="413"/>
      <c r="J585" s="413"/>
      <c r="K585" s="413"/>
    </row>
    <row r="586" spans="1:11" ht="27.75" customHeight="1">
      <c r="A586" s="413"/>
      <c r="B586" s="413"/>
      <c r="C586" s="413"/>
      <c r="D586" s="413"/>
      <c r="E586" s="413"/>
      <c r="F586" s="413"/>
      <c r="G586" s="413"/>
      <c r="H586" s="413"/>
      <c r="I586" s="413"/>
      <c r="J586" s="413"/>
      <c r="K586" s="413"/>
    </row>
    <row r="587" spans="1:11" ht="27.75" customHeight="1">
      <c r="A587" s="413"/>
      <c r="B587" s="413"/>
      <c r="C587" s="413"/>
      <c r="D587" s="413"/>
      <c r="E587" s="413"/>
      <c r="F587" s="413"/>
      <c r="G587" s="413"/>
      <c r="H587" s="413"/>
      <c r="I587" s="413"/>
      <c r="J587" s="413"/>
      <c r="K587" s="413"/>
    </row>
    <row r="588" spans="1:11" ht="27.75" customHeight="1">
      <c r="A588" s="413"/>
      <c r="B588" s="413"/>
      <c r="C588" s="413"/>
      <c r="D588" s="413"/>
      <c r="E588" s="413"/>
      <c r="F588" s="413"/>
      <c r="G588" s="413"/>
      <c r="H588" s="413"/>
      <c r="I588" s="413"/>
      <c r="J588" s="413"/>
      <c r="K588" s="413"/>
    </row>
    <row r="589" spans="1:11" ht="27.75" customHeight="1">
      <c r="A589" s="413"/>
      <c r="B589" s="413"/>
      <c r="C589" s="413"/>
      <c r="D589" s="413"/>
      <c r="E589" s="413"/>
      <c r="F589" s="413"/>
      <c r="G589" s="413"/>
      <c r="H589" s="413"/>
      <c r="I589" s="413"/>
      <c r="J589" s="413"/>
      <c r="K589" s="413"/>
    </row>
    <row r="590" spans="1:11" ht="27.75" customHeight="1">
      <c r="A590" s="413"/>
      <c r="B590" s="413"/>
      <c r="C590" s="413"/>
      <c r="D590" s="413"/>
      <c r="E590" s="413"/>
      <c r="F590" s="413"/>
      <c r="G590" s="413"/>
      <c r="H590" s="413"/>
      <c r="I590" s="413"/>
      <c r="J590" s="413"/>
      <c r="K590" s="413"/>
    </row>
    <row r="591" spans="1:11" ht="27.75" customHeight="1">
      <c r="A591" s="413"/>
      <c r="B591" s="413"/>
      <c r="C591" s="413"/>
      <c r="D591" s="413"/>
      <c r="E591" s="413"/>
      <c r="F591" s="413"/>
      <c r="G591" s="413"/>
      <c r="H591" s="413"/>
      <c r="I591" s="413"/>
      <c r="J591" s="413"/>
      <c r="K591" s="413"/>
    </row>
    <row r="592" spans="1:11" ht="27.75" customHeight="1">
      <c r="A592" s="413"/>
      <c r="B592" s="413"/>
      <c r="C592" s="413"/>
      <c r="D592" s="413"/>
      <c r="E592" s="413"/>
      <c r="F592" s="413"/>
      <c r="G592" s="413"/>
      <c r="H592" s="413"/>
      <c r="I592" s="413"/>
      <c r="J592" s="413"/>
      <c r="K592" s="413"/>
    </row>
    <row r="593" spans="1:11" ht="27.75" customHeight="1">
      <c r="A593" s="413"/>
      <c r="B593" s="413"/>
      <c r="C593" s="413"/>
      <c r="D593" s="413"/>
      <c r="E593" s="413"/>
      <c r="F593" s="413"/>
      <c r="G593" s="413"/>
      <c r="H593" s="413"/>
      <c r="I593" s="413"/>
      <c r="J593" s="413"/>
      <c r="K593" s="413"/>
    </row>
    <row r="594" spans="1:11" ht="27.75" customHeight="1">
      <c r="A594" s="413"/>
      <c r="B594" s="413"/>
      <c r="C594" s="413"/>
      <c r="D594" s="413"/>
      <c r="E594" s="413"/>
      <c r="F594" s="413"/>
      <c r="G594" s="413"/>
      <c r="H594" s="413"/>
      <c r="I594" s="413"/>
      <c r="J594" s="413"/>
      <c r="K594" s="413"/>
    </row>
    <row r="595" spans="1:11" ht="27.75" customHeight="1">
      <c r="A595" s="413"/>
      <c r="B595" s="413"/>
      <c r="C595" s="413"/>
      <c r="D595" s="413"/>
      <c r="E595" s="413"/>
      <c r="F595" s="413"/>
      <c r="G595" s="413"/>
      <c r="H595" s="413"/>
      <c r="I595" s="413"/>
      <c r="J595" s="413"/>
      <c r="K595" s="413"/>
    </row>
    <row r="596" spans="1:11" ht="27.75" customHeight="1">
      <c r="A596" s="413"/>
      <c r="B596" s="413"/>
      <c r="C596" s="413"/>
      <c r="D596" s="413"/>
      <c r="E596" s="413"/>
      <c r="F596" s="413"/>
      <c r="G596" s="413"/>
      <c r="H596" s="413"/>
      <c r="I596" s="413"/>
      <c r="J596" s="413"/>
      <c r="K596" s="413"/>
    </row>
    <row r="597" spans="1:11" ht="27.75" customHeight="1">
      <c r="A597" s="413"/>
      <c r="B597" s="413"/>
      <c r="C597" s="413"/>
      <c r="D597" s="413"/>
      <c r="E597" s="413"/>
      <c r="F597" s="413"/>
      <c r="G597" s="413"/>
      <c r="H597" s="413"/>
      <c r="I597" s="413"/>
      <c r="J597" s="413"/>
      <c r="K597" s="413"/>
    </row>
    <row r="598" spans="1:11" ht="27.75" customHeight="1">
      <c r="A598" s="413"/>
      <c r="B598" s="413"/>
      <c r="C598" s="413"/>
      <c r="D598" s="413"/>
      <c r="E598" s="413"/>
      <c r="F598" s="413"/>
      <c r="G598" s="413"/>
      <c r="H598" s="413"/>
      <c r="I598" s="413"/>
      <c r="J598" s="413"/>
      <c r="K598" s="413"/>
    </row>
    <row r="599" spans="1:11" ht="27.75" customHeight="1">
      <c r="A599" s="413"/>
      <c r="B599" s="413"/>
      <c r="C599" s="413"/>
      <c r="D599" s="413"/>
      <c r="E599" s="413"/>
      <c r="F599" s="413"/>
      <c r="G599" s="413"/>
      <c r="H599" s="413"/>
      <c r="I599" s="413"/>
      <c r="J599" s="413"/>
      <c r="K599" s="413"/>
    </row>
    <row r="600" spans="1:11" ht="27.75" customHeight="1">
      <c r="A600" s="413"/>
      <c r="B600" s="413"/>
      <c r="C600" s="413"/>
      <c r="D600" s="413"/>
      <c r="E600" s="413"/>
      <c r="F600" s="413"/>
      <c r="G600" s="413"/>
      <c r="H600" s="413"/>
      <c r="I600" s="413"/>
      <c r="J600" s="413"/>
      <c r="K600" s="413"/>
    </row>
    <row r="601" spans="1:11" ht="27.75" customHeight="1">
      <c r="A601" s="413"/>
      <c r="B601" s="413"/>
      <c r="C601" s="413"/>
      <c r="D601" s="413"/>
      <c r="E601" s="413"/>
      <c r="F601" s="413"/>
      <c r="G601" s="413"/>
      <c r="H601" s="413"/>
      <c r="I601" s="413"/>
      <c r="J601" s="413"/>
      <c r="K601" s="413"/>
    </row>
    <row r="602" spans="1:11" ht="27.75" customHeight="1">
      <c r="A602" s="413"/>
      <c r="B602" s="413"/>
      <c r="C602" s="413"/>
      <c r="D602" s="413"/>
      <c r="E602" s="413"/>
      <c r="F602" s="413"/>
      <c r="G602" s="413"/>
      <c r="H602" s="413"/>
      <c r="I602" s="413"/>
      <c r="J602" s="413"/>
      <c r="K602" s="413"/>
    </row>
    <row r="603" spans="1:11" ht="27.75" customHeight="1">
      <c r="A603" s="413"/>
      <c r="B603" s="413"/>
      <c r="C603" s="413"/>
      <c r="D603" s="413"/>
      <c r="E603" s="413"/>
      <c r="F603" s="413"/>
      <c r="G603" s="413"/>
      <c r="H603" s="413"/>
      <c r="I603" s="413"/>
      <c r="J603" s="413"/>
      <c r="K603" s="413"/>
    </row>
    <row r="604" spans="1:11" ht="27.75" customHeight="1">
      <c r="A604" s="413"/>
      <c r="B604" s="413"/>
      <c r="C604" s="413"/>
      <c r="D604" s="413"/>
      <c r="E604" s="413"/>
      <c r="F604" s="413"/>
      <c r="G604" s="413"/>
      <c r="H604" s="413"/>
      <c r="I604" s="413"/>
      <c r="J604" s="413"/>
      <c r="K604" s="413"/>
    </row>
    <row r="605" spans="1:11" ht="27.75" customHeight="1">
      <c r="A605" s="413"/>
      <c r="B605" s="413"/>
      <c r="C605" s="413"/>
      <c r="D605" s="413"/>
      <c r="E605" s="413"/>
      <c r="F605" s="413"/>
      <c r="G605" s="413"/>
      <c r="H605" s="413"/>
      <c r="I605" s="413"/>
      <c r="J605" s="413"/>
      <c r="K605" s="413"/>
    </row>
    <row r="606" spans="1:11" ht="27.75" customHeight="1">
      <c r="A606" s="413"/>
      <c r="B606" s="413"/>
      <c r="C606" s="413"/>
      <c r="D606" s="413"/>
      <c r="E606" s="413"/>
      <c r="F606" s="413"/>
      <c r="G606" s="413"/>
      <c r="H606" s="413"/>
      <c r="I606" s="413"/>
      <c r="J606" s="413"/>
      <c r="K606" s="413"/>
    </row>
    <row r="607" spans="1:11" ht="27.75" customHeight="1">
      <c r="A607" s="413"/>
      <c r="B607" s="413"/>
      <c r="C607" s="413"/>
      <c r="D607" s="413"/>
      <c r="E607" s="413"/>
      <c r="F607" s="413"/>
      <c r="G607" s="413"/>
      <c r="H607" s="413"/>
      <c r="I607" s="413"/>
      <c r="J607" s="413"/>
      <c r="K607" s="413"/>
    </row>
    <row r="608" spans="1:11" ht="27.75" customHeight="1">
      <c r="A608" s="413"/>
      <c r="B608" s="413"/>
      <c r="C608" s="413"/>
      <c r="D608" s="413"/>
      <c r="E608" s="413"/>
      <c r="F608" s="413"/>
      <c r="G608" s="413"/>
      <c r="H608" s="413"/>
      <c r="I608" s="413"/>
      <c r="J608" s="413"/>
      <c r="K608" s="413"/>
    </row>
    <row r="609" spans="1:11" ht="27.75" customHeight="1">
      <c r="A609" s="413"/>
      <c r="B609" s="413"/>
      <c r="C609" s="413"/>
      <c r="D609" s="413"/>
      <c r="E609" s="413"/>
      <c r="F609" s="413"/>
      <c r="G609" s="413"/>
      <c r="H609" s="413"/>
      <c r="I609" s="413"/>
      <c r="J609" s="413"/>
      <c r="K609" s="413"/>
    </row>
    <row r="610" spans="1:11" ht="27.75" customHeight="1">
      <c r="A610" s="413"/>
      <c r="B610" s="413"/>
      <c r="C610" s="413"/>
      <c r="D610" s="413"/>
      <c r="E610" s="413"/>
      <c r="F610" s="413"/>
      <c r="G610" s="413"/>
      <c r="H610" s="413"/>
      <c r="I610" s="413"/>
      <c r="J610" s="413"/>
      <c r="K610" s="413"/>
    </row>
    <row r="611" spans="1:11" ht="27.75" customHeight="1">
      <c r="A611" s="413"/>
      <c r="B611" s="413"/>
      <c r="C611" s="413"/>
      <c r="D611" s="413"/>
      <c r="E611" s="413"/>
      <c r="F611" s="413"/>
      <c r="G611" s="413"/>
      <c r="H611" s="413"/>
      <c r="I611" s="413"/>
      <c r="J611" s="413"/>
      <c r="K611" s="413"/>
    </row>
    <row r="612" spans="1:11" ht="27.75" customHeight="1">
      <c r="A612" s="413"/>
      <c r="B612" s="413"/>
      <c r="C612" s="413"/>
      <c r="D612" s="413"/>
      <c r="E612" s="413"/>
      <c r="F612" s="413"/>
      <c r="G612" s="413"/>
      <c r="H612" s="413"/>
      <c r="I612" s="413"/>
      <c r="J612" s="413"/>
      <c r="K612" s="413"/>
    </row>
    <row r="613" spans="1:11" ht="27.75" customHeight="1">
      <c r="A613" s="413"/>
      <c r="B613" s="413"/>
      <c r="C613" s="413"/>
      <c r="D613" s="413"/>
      <c r="E613" s="413"/>
      <c r="F613" s="413"/>
      <c r="G613" s="413"/>
      <c r="H613" s="413"/>
      <c r="I613" s="413"/>
      <c r="J613" s="413"/>
      <c r="K613" s="413"/>
    </row>
    <row r="614" spans="1:11" ht="27.75" customHeight="1">
      <c r="A614" s="413"/>
      <c r="B614" s="413"/>
      <c r="C614" s="413"/>
      <c r="D614" s="413"/>
      <c r="E614" s="413"/>
      <c r="F614" s="413"/>
      <c r="G614" s="413"/>
      <c r="H614" s="413"/>
      <c r="I614" s="413"/>
      <c r="J614" s="413"/>
      <c r="K614" s="413"/>
    </row>
    <row r="615" spans="1:11" ht="27.75" customHeight="1">
      <c r="A615" s="413"/>
      <c r="B615" s="413"/>
      <c r="C615" s="413"/>
      <c r="D615" s="413"/>
      <c r="E615" s="413"/>
      <c r="F615" s="413"/>
      <c r="G615" s="413"/>
      <c r="H615" s="413"/>
      <c r="I615" s="413"/>
      <c r="J615" s="413"/>
      <c r="K615" s="413"/>
    </row>
    <row r="616" spans="1:11" ht="27.75" customHeight="1">
      <c r="A616" s="413"/>
      <c r="B616" s="413"/>
      <c r="C616" s="413"/>
      <c r="D616" s="413"/>
      <c r="E616" s="413"/>
      <c r="F616" s="413"/>
      <c r="G616" s="413"/>
      <c r="H616" s="413"/>
      <c r="I616" s="413"/>
      <c r="J616" s="413"/>
      <c r="K616" s="413"/>
    </row>
    <row r="617" spans="1:11" ht="27.75" customHeight="1">
      <c r="A617" s="413"/>
      <c r="B617" s="413"/>
      <c r="C617" s="413"/>
      <c r="D617" s="413"/>
      <c r="E617" s="413"/>
      <c r="F617" s="413"/>
      <c r="G617" s="413"/>
      <c r="H617" s="413"/>
      <c r="I617" s="413"/>
      <c r="J617" s="413"/>
      <c r="K617" s="413"/>
    </row>
    <row r="618" spans="1:11" ht="27.75" customHeight="1">
      <c r="A618" s="413"/>
      <c r="B618" s="413"/>
      <c r="C618" s="413"/>
      <c r="D618" s="413"/>
      <c r="E618" s="413"/>
      <c r="F618" s="413"/>
      <c r="G618" s="413"/>
      <c r="H618" s="413"/>
      <c r="I618" s="413"/>
      <c r="J618" s="413"/>
      <c r="K618" s="413"/>
    </row>
    <row r="619" spans="1:11" ht="27.75" customHeight="1">
      <c r="A619" s="413"/>
      <c r="B619" s="413"/>
      <c r="C619" s="413"/>
      <c r="D619" s="413"/>
      <c r="E619" s="413"/>
      <c r="F619" s="413"/>
      <c r="G619" s="413"/>
      <c r="H619" s="413"/>
      <c r="I619" s="413"/>
      <c r="J619" s="413"/>
      <c r="K619" s="413"/>
    </row>
    <row r="620" spans="1:11" ht="27.75" customHeight="1">
      <c r="A620" s="413"/>
      <c r="B620" s="413"/>
      <c r="C620" s="413"/>
      <c r="D620" s="413"/>
      <c r="E620" s="413"/>
      <c r="F620" s="413"/>
      <c r="G620" s="413"/>
      <c r="H620" s="413"/>
      <c r="I620" s="413"/>
      <c r="J620" s="413"/>
      <c r="K620" s="413"/>
    </row>
    <row r="621" spans="1:11" ht="27.75" customHeight="1">
      <c r="A621" s="413"/>
      <c r="B621" s="413"/>
      <c r="C621" s="413"/>
      <c r="D621" s="413"/>
      <c r="E621" s="413"/>
      <c r="F621" s="413"/>
      <c r="G621" s="413"/>
      <c r="H621" s="413"/>
      <c r="I621" s="413"/>
      <c r="J621" s="413"/>
      <c r="K621" s="413"/>
    </row>
    <row r="622" spans="1:11" ht="27.75" customHeight="1">
      <c r="A622" s="413"/>
      <c r="B622" s="413"/>
      <c r="C622" s="413"/>
      <c r="D622" s="413"/>
      <c r="E622" s="413"/>
      <c r="F622" s="413"/>
      <c r="G622" s="413"/>
      <c r="H622" s="413"/>
      <c r="I622" s="413"/>
      <c r="J622" s="413"/>
      <c r="K622" s="413"/>
    </row>
    <row r="623" spans="1:11" ht="27.75" customHeight="1">
      <c r="A623" s="413"/>
      <c r="B623" s="413"/>
      <c r="C623" s="413"/>
      <c r="D623" s="413"/>
      <c r="E623" s="413"/>
      <c r="F623" s="413"/>
      <c r="G623" s="413"/>
      <c r="H623" s="413"/>
      <c r="I623" s="413"/>
      <c r="J623" s="413"/>
      <c r="K623" s="413"/>
    </row>
    <row r="624" spans="1:11" ht="27.75" customHeight="1">
      <c r="A624" s="413"/>
      <c r="B624" s="413"/>
      <c r="C624" s="413"/>
      <c r="D624" s="413"/>
      <c r="E624" s="413"/>
      <c r="F624" s="413"/>
      <c r="G624" s="413"/>
      <c r="H624" s="413"/>
      <c r="I624" s="413"/>
      <c r="J624" s="413"/>
      <c r="K624" s="413"/>
    </row>
    <row r="625" spans="1:11" ht="27.75" customHeight="1">
      <c r="A625" s="413"/>
      <c r="B625" s="413"/>
      <c r="C625" s="413"/>
      <c r="D625" s="413"/>
      <c r="E625" s="413"/>
      <c r="F625" s="413"/>
      <c r="G625" s="413"/>
      <c r="H625" s="413"/>
      <c r="I625" s="413"/>
      <c r="J625" s="413"/>
      <c r="K625" s="413"/>
    </row>
    <row r="626" spans="1:11" ht="27.75" customHeight="1">
      <c r="A626" s="413"/>
      <c r="B626" s="413"/>
      <c r="C626" s="413"/>
      <c r="D626" s="413"/>
      <c r="E626" s="413"/>
      <c r="F626" s="413"/>
      <c r="G626" s="413"/>
      <c r="H626" s="413"/>
      <c r="I626" s="413"/>
      <c r="J626" s="413"/>
      <c r="K626" s="413"/>
    </row>
    <row r="627" spans="1:11" ht="27.75" customHeight="1">
      <c r="A627" s="413"/>
      <c r="B627" s="413"/>
      <c r="C627" s="413"/>
      <c r="D627" s="413"/>
      <c r="E627" s="413"/>
      <c r="F627" s="413"/>
      <c r="G627" s="413"/>
      <c r="H627" s="413"/>
      <c r="I627" s="413"/>
      <c r="J627" s="413"/>
      <c r="K627" s="413"/>
    </row>
    <row r="628" spans="1:11" ht="27.75" customHeight="1">
      <c r="A628" s="413"/>
      <c r="B628" s="413"/>
      <c r="C628" s="413"/>
      <c r="D628" s="413"/>
      <c r="E628" s="413"/>
      <c r="F628" s="413"/>
      <c r="G628" s="413"/>
      <c r="H628" s="413"/>
      <c r="I628" s="413"/>
      <c r="J628" s="413"/>
      <c r="K628" s="413"/>
    </row>
    <row r="629" spans="1:11" ht="27.75" customHeight="1">
      <c r="A629" s="413"/>
      <c r="B629" s="413"/>
      <c r="C629" s="413"/>
      <c r="D629" s="413"/>
      <c r="E629" s="413"/>
      <c r="F629" s="413"/>
      <c r="G629" s="413"/>
      <c r="H629" s="413"/>
      <c r="I629" s="413"/>
      <c r="J629" s="413"/>
      <c r="K629" s="413"/>
    </row>
    <row r="630" spans="1:11" ht="27.75" customHeight="1">
      <c r="A630" s="413"/>
      <c r="B630" s="413"/>
      <c r="C630" s="413"/>
      <c r="D630" s="413"/>
      <c r="E630" s="413"/>
      <c r="F630" s="413"/>
      <c r="G630" s="413"/>
      <c r="H630" s="413"/>
      <c r="I630" s="413"/>
      <c r="J630" s="413"/>
      <c r="K630" s="413"/>
    </row>
    <row r="631" spans="1:11" ht="27.75" customHeight="1">
      <c r="A631" s="413"/>
      <c r="B631" s="413"/>
      <c r="C631" s="413"/>
      <c r="D631" s="413"/>
      <c r="E631" s="413"/>
      <c r="F631" s="413"/>
      <c r="G631" s="413"/>
      <c r="H631" s="413"/>
      <c r="I631" s="413"/>
      <c r="J631" s="413"/>
      <c r="K631" s="413"/>
    </row>
    <row r="632" spans="1:11" ht="27.75" customHeight="1">
      <c r="A632" s="413"/>
      <c r="B632" s="413"/>
      <c r="C632" s="413"/>
      <c r="D632" s="413"/>
      <c r="E632" s="413"/>
      <c r="F632" s="413"/>
      <c r="G632" s="413"/>
      <c r="H632" s="413"/>
      <c r="I632" s="413"/>
      <c r="J632" s="413"/>
      <c r="K632" s="413"/>
    </row>
    <row r="633" spans="1:11" ht="27.75" customHeight="1">
      <c r="A633" s="413"/>
      <c r="B633" s="413"/>
      <c r="C633" s="413"/>
      <c r="D633" s="413"/>
      <c r="E633" s="413"/>
      <c r="F633" s="413"/>
      <c r="G633" s="413"/>
      <c r="H633" s="413"/>
      <c r="I633" s="413"/>
      <c r="J633" s="413"/>
      <c r="K633" s="413"/>
    </row>
    <row r="634" spans="1:11" ht="27.75" customHeight="1">
      <c r="A634" s="413"/>
      <c r="B634" s="413"/>
      <c r="C634" s="413"/>
      <c r="D634" s="413"/>
      <c r="E634" s="413"/>
      <c r="F634" s="413"/>
      <c r="G634" s="413"/>
      <c r="H634" s="413"/>
      <c r="I634" s="413"/>
      <c r="J634" s="413"/>
      <c r="K634" s="413"/>
    </row>
    <row r="635" spans="1:11" ht="27.75" customHeight="1">
      <c r="A635" s="413"/>
      <c r="B635" s="413"/>
      <c r="C635" s="413"/>
      <c r="D635" s="413"/>
      <c r="E635" s="413"/>
      <c r="F635" s="413"/>
      <c r="G635" s="413"/>
      <c r="H635" s="413"/>
      <c r="I635" s="413"/>
      <c r="J635" s="413"/>
      <c r="K635" s="413"/>
    </row>
    <row r="636" spans="1:11" ht="27.75" customHeight="1">
      <c r="A636" s="413"/>
      <c r="B636" s="413"/>
      <c r="C636" s="413"/>
      <c r="D636" s="413"/>
      <c r="E636" s="413"/>
      <c r="F636" s="413"/>
      <c r="G636" s="413"/>
      <c r="H636" s="413"/>
      <c r="I636" s="413"/>
      <c r="J636" s="413"/>
      <c r="K636" s="413"/>
    </row>
    <row r="637" spans="1:11" ht="27.75" customHeight="1">
      <c r="A637" s="413"/>
      <c r="B637" s="413"/>
      <c r="C637" s="413"/>
      <c r="D637" s="413"/>
      <c r="E637" s="413"/>
      <c r="F637" s="413"/>
      <c r="G637" s="413"/>
      <c r="H637" s="413"/>
      <c r="I637" s="413"/>
      <c r="J637" s="413"/>
      <c r="K637" s="413"/>
    </row>
    <row r="638" spans="1:11" ht="27.75" customHeight="1">
      <c r="A638" s="413"/>
      <c r="B638" s="413"/>
      <c r="C638" s="413"/>
      <c r="D638" s="413"/>
      <c r="E638" s="413"/>
      <c r="F638" s="413"/>
      <c r="G638" s="413"/>
      <c r="H638" s="413"/>
      <c r="I638" s="413"/>
      <c r="J638" s="413"/>
      <c r="K638" s="413"/>
    </row>
    <row r="639" spans="1:11" ht="27.75" customHeight="1">
      <c r="A639" s="413"/>
      <c r="B639" s="413"/>
      <c r="C639" s="413"/>
      <c r="D639" s="413"/>
      <c r="E639" s="413"/>
      <c r="F639" s="413"/>
      <c r="G639" s="413"/>
      <c r="H639" s="413"/>
      <c r="I639" s="413"/>
      <c r="J639" s="413"/>
      <c r="K639" s="413"/>
    </row>
    <row r="640" spans="1:11" ht="27.75" customHeight="1">
      <c r="A640" s="413"/>
      <c r="B640" s="413"/>
      <c r="C640" s="413"/>
      <c r="D640" s="413"/>
      <c r="E640" s="413"/>
      <c r="F640" s="413"/>
      <c r="G640" s="413"/>
      <c r="H640" s="413"/>
      <c r="I640" s="413"/>
      <c r="J640" s="413"/>
      <c r="K640" s="413"/>
    </row>
    <row r="641" spans="1:11" ht="27.75" customHeight="1">
      <c r="A641" s="413"/>
      <c r="B641" s="413"/>
      <c r="C641" s="413"/>
      <c r="D641" s="413"/>
      <c r="E641" s="413"/>
      <c r="F641" s="413"/>
      <c r="G641" s="413"/>
      <c r="H641" s="413"/>
      <c r="I641" s="413"/>
      <c r="J641" s="413"/>
      <c r="K641" s="413"/>
    </row>
    <row r="642" spans="1:11" ht="27.75" customHeight="1">
      <c r="A642" s="413"/>
      <c r="B642" s="413"/>
      <c r="C642" s="413"/>
      <c r="D642" s="413"/>
      <c r="E642" s="413"/>
      <c r="F642" s="413"/>
      <c r="G642" s="413"/>
      <c r="H642" s="413"/>
      <c r="I642" s="413"/>
      <c r="J642" s="413"/>
      <c r="K642" s="413"/>
    </row>
    <row r="643" spans="1:11" ht="27.75" customHeight="1">
      <c r="A643" s="413"/>
      <c r="B643" s="413"/>
      <c r="C643" s="413"/>
      <c r="D643" s="413"/>
      <c r="E643" s="413"/>
      <c r="F643" s="413"/>
      <c r="G643" s="413"/>
      <c r="H643" s="413"/>
      <c r="I643" s="413"/>
      <c r="J643" s="413"/>
      <c r="K643" s="413"/>
    </row>
    <row r="644" spans="1:11" ht="27.75" customHeight="1">
      <c r="A644" s="413"/>
      <c r="B644" s="413"/>
      <c r="C644" s="413"/>
      <c r="D644" s="413"/>
      <c r="E644" s="413"/>
      <c r="F644" s="413"/>
      <c r="G644" s="413"/>
      <c r="H644" s="413"/>
      <c r="I644" s="413"/>
      <c r="J644" s="413"/>
      <c r="K644" s="413"/>
    </row>
    <row r="645" spans="1:11" ht="27.75" customHeight="1">
      <c r="A645" s="413"/>
      <c r="B645" s="413"/>
      <c r="C645" s="413"/>
      <c r="D645" s="413"/>
      <c r="E645" s="413"/>
      <c r="F645" s="413"/>
      <c r="G645" s="413"/>
      <c r="H645" s="413"/>
      <c r="I645" s="413"/>
      <c r="J645" s="413"/>
      <c r="K645" s="413"/>
    </row>
    <row r="646" spans="1:11" ht="27.75" customHeight="1">
      <c r="A646" s="413"/>
      <c r="B646" s="413"/>
      <c r="C646" s="413"/>
      <c r="D646" s="413"/>
      <c r="E646" s="413"/>
      <c r="F646" s="413"/>
      <c r="G646" s="413"/>
      <c r="H646" s="413"/>
      <c r="I646" s="413"/>
      <c r="J646" s="413"/>
      <c r="K646" s="413"/>
    </row>
    <row r="647" spans="1:11" ht="27.75" customHeight="1">
      <c r="A647" s="413"/>
      <c r="B647" s="413"/>
      <c r="C647" s="413"/>
      <c r="D647" s="413"/>
      <c r="E647" s="413"/>
      <c r="F647" s="413"/>
      <c r="G647" s="413"/>
      <c r="H647" s="413"/>
      <c r="I647" s="413"/>
      <c r="J647" s="413"/>
      <c r="K647" s="413"/>
    </row>
    <row r="648" spans="1:11" ht="27.75" customHeight="1">
      <c r="A648" s="413"/>
      <c r="B648" s="413"/>
      <c r="C648" s="413"/>
      <c r="D648" s="413"/>
      <c r="E648" s="413"/>
      <c r="F648" s="413"/>
      <c r="G648" s="413"/>
      <c r="H648" s="413"/>
      <c r="I648" s="413"/>
      <c r="J648" s="413"/>
      <c r="K648" s="413"/>
    </row>
    <row r="649" spans="1:11" ht="27.75" customHeight="1">
      <c r="A649" s="413"/>
      <c r="B649" s="413"/>
      <c r="C649" s="413"/>
      <c r="D649" s="413"/>
      <c r="E649" s="413"/>
      <c r="F649" s="413"/>
      <c r="G649" s="413"/>
      <c r="H649" s="413"/>
      <c r="I649" s="413"/>
      <c r="J649" s="413"/>
      <c r="K649" s="413"/>
    </row>
    <row r="650" spans="1:11" ht="27.75" customHeight="1">
      <c r="A650" s="413"/>
      <c r="B650" s="413"/>
      <c r="C650" s="413"/>
      <c r="D650" s="413"/>
      <c r="E650" s="413"/>
      <c r="F650" s="413"/>
      <c r="G650" s="413"/>
      <c r="H650" s="413"/>
      <c r="I650" s="413"/>
      <c r="J650" s="413"/>
      <c r="K650" s="413"/>
    </row>
    <row r="651" spans="1:11" ht="27.75" customHeight="1">
      <c r="A651" s="413"/>
      <c r="B651" s="413"/>
      <c r="C651" s="413"/>
      <c r="D651" s="413"/>
      <c r="E651" s="413"/>
      <c r="F651" s="413"/>
      <c r="G651" s="413"/>
      <c r="H651" s="413"/>
      <c r="I651" s="413"/>
      <c r="J651" s="413"/>
      <c r="K651" s="413"/>
    </row>
    <row r="652" spans="1:11" ht="27.75" customHeight="1">
      <c r="A652" s="413"/>
      <c r="B652" s="413"/>
      <c r="C652" s="413"/>
      <c r="D652" s="413"/>
      <c r="E652" s="413"/>
      <c r="F652" s="413"/>
      <c r="G652" s="413"/>
      <c r="H652" s="413"/>
      <c r="I652" s="413"/>
      <c r="J652" s="413"/>
      <c r="K652" s="413"/>
    </row>
    <row r="653" spans="1:11" ht="27.75" customHeight="1">
      <c r="A653" s="413"/>
      <c r="B653" s="413"/>
      <c r="C653" s="413"/>
      <c r="D653" s="413"/>
      <c r="E653" s="413"/>
      <c r="F653" s="413"/>
      <c r="G653" s="413"/>
      <c r="H653" s="413"/>
      <c r="I653" s="413"/>
      <c r="J653" s="413"/>
      <c r="K653" s="413"/>
    </row>
    <row r="654" spans="1:11" ht="27.75" customHeight="1">
      <c r="A654" s="413"/>
      <c r="B654" s="413"/>
      <c r="C654" s="413"/>
      <c r="D654" s="413"/>
      <c r="E654" s="413"/>
      <c r="F654" s="413"/>
      <c r="G654" s="413"/>
      <c r="H654" s="413"/>
      <c r="I654" s="413"/>
      <c r="J654" s="413"/>
      <c r="K654" s="413"/>
    </row>
    <row r="655" spans="1:11" ht="27.75" customHeight="1">
      <c r="A655" s="413"/>
      <c r="B655" s="413"/>
      <c r="C655" s="413"/>
      <c r="D655" s="413"/>
      <c r="E655" s="413"/>
      <c r="F655" s="413"/>
      <c r="G655" s="413"/>
      <c r="H655" s="413"/>
      <c r="I655" s="413"/>
      <c r="J655" s="413"/>
      <c r="K655" s="413"/>
    </row>
    <row r="656" spans="1:11" ht="27.75" customHeight="1">
      <c r="A656" s="413"/>
      <c r="B656" s="413"/>
      <c r="C656" s="413"/>
      <c r="D656" s="413"/>
      <c r="E656" s="413"/>
      <c r="F656" s="413"/>
      <c r="G656" s="413"/>
      <c r="H656" s="413"/>
      <c r="I656" s="413"/>
      <c r="J656" s="413"/>
      <c r="K656" s="413"/>
    </row>
    <row r="657" spans="1:11" ht="27.75" customHeight="1">
      <c r="A657" s="413"/>
      <c r="B657" s="413"/>
      <c r="C657" s="413"/>
      <c r="D657" s="413"/>
      <c r="E657" s="413"/>
      <c r="F657" s="413"/>
      <c r="G657" s="413"/>
      <c r="H657" s="413"/>
      <c r="I657" s="413"/>
      <c r="J657" s="413"/>
      <c r="K657" s="413"/>
    </row>
    <row r="658" spans="1:11" ht="27.75" customHeight="1">
      <c r="A658" s="413"/>
      <c r="B658" s="413"/>
      <c r="C658" s="413"/>
      <c r="D658" s="413"/>
      <c r="E658" s="413"/>
      <c r="F658" s="413"/>
      <c r="G658" s="413"/>
      <c r="H658" s="413"/>
      <c r="I658" s="413"/>
      <c r="J658" s="413"/>
      <c r="K658" s="413"/>
    </row>
    <row r="659" spans="1:11" ht="27.75" customHeight="1">
      <c r="A659" s="413"/>
      <c r="B659" s="413"/>
      <c r="C659" s="413"/>
      <c r="D659" s="413"/>
      <c r="E659" s="413"/>
      <c r="F659" s="413"/>
      <c r="G659" s="413"/>
      <c r="H659" s="413"/>
      <c r="I659" s="413"/>
      <c r="J659" s="413"/>
      <c r="K659" s="413"/>
    </row>
    <row r="660" spans="1:11" ht="27.75" customHeight="1">
      <c r="A660" s="413"/>
      <c r="B660" s="413"/>
      <c r="C660" s="413"/>
      <c r="D660" s="413"/>
      <c r="E660" s="413"/>
      <c r="F660" s="413"/>
      <c r="G660" s="413"/>
      <c r="H660" s="413"/>
      <c r="I660" s="413"/>
      <c r="J660" s="413"/>
      <c r="K660" s="413"/>
    </row>
    <row r="661" spans="1:11" ht="27.75" customHeight="1">
      <c r="A661" s="413"/>
      <c r="B661" s="413"/>
      <c r="C661" s="413"/>
      <c r="D661" s="413"/>
      <c r="E661" s="413"/>
      <c r="F661" s="413"/>
      <c r="G661" s="413"/>
      <c r="H661" s="413"/>
      <c r="I661" s="413"/>
      <c r="J661" s="413"/>
      <c r="K661" s="413"/>
    </row>
    <row r="662" spans="1:11" ht="27.75" customHeight="1">
      <c r="A662" s="413"/>
      <c r="B662" s="413"/>
      <c r="C662" s="413"/>
      <c r="D662" s="413"/>
      <c r="E662" s="413"/>
      <c r="F662" s="413"/>
      <c r="G662" s="413"/>
      <c r="H662" s="413"/>
      <c r="I662" s="413"/>
      <c r="J662" s="413"/>
      <c r="K662" s="413"/>
    </row>
    <row r="663" spans="1:11" ht="27.75" customHeight="1">
      <c r="A663" s="413"/>
      <c r="B663" s="413"/>
      <c r="C663" s="413"/>
      <c r="D663" s="413"/>
      <c r="E663" s="413"/>
      <c r="F663" s="413"/>
      <c r="G663" s="413"/>
      <c r="H663" s="413"/>
      <c r="I663" s="413"/>
      <c r="J663" s="413"/>
      <c r="K663" s="413"/>
    </row>
    <row r="664" spans="1:11" ht="27.75" customHeight="1">
      <c r="A664" s="413"/>
      <c r="B664" s="413"/>
      <c r="C664" s="413"/>
      <c r="D664" s="413"/>
      <c r="E664" s="413"/>
      <c r="F664" s="413"/>
      <c r="G664" s="413"/>
      <c r="H664" s="413"/>
      <c r="I664" s="413"/>
      <c r="J664" s="413"/>
      <c r="K664" s="413"/>
    </row>
    <row r="665" spans="1:11" ht="27.75" customHeight="1">
      <c r="A665" s="413"/>
      <c r="B665" s="413"/>
      <c r="C665" s="413"/>
      <c r="D665" s="413"/>
      <c r="E665" s="413"/>
      <c r="F665" s="413"/>
      <c r="G665" s="413"/>
      <c r="H665" s="413"/>
      <c r="I665" s="413"/>
      <c r="J665" s="413"/>
      <c r="K665" s="413"/>
    </row>
    <row r="666" spans="1:11" ht="27.75" customHeight="1">
      <c r="A666" s="413"/>
      <c r="B666" s="413"/>
      <c r="C666" s="413"/>
      <c r="D666" s="413"/>
      <c r="E666" s="413"/>
      <c r="F666" s="413"/>
      <c r="G666" s="413"/>
      <c r="H666" s="413"/>
      <c r="I666" s="413"/>
      <c r="J666" s="413"/>
      <c r="K666" s="413"/>
    </row>
    <row r="667" spans="1:11" ht="27.75" customHeight="1">
      <c r="A667" s="413"/>
      <c r="B667" s="413"/>
      <c r="C667" s="413"/>
      <c r="D667" s="413"/>
      <c r="E667" s="413"/>
      <c r="F667" s="413"/>
      <c r="G667" s="413"/>
      <c r="H667" s="413"/>
      <c r="I667" s="413"/>
      <c r="J667" s="413"/>
      <c r="K667" s="413"/>
    </row>
    <row r="668" spans="1:11" ht="27.75" customHeight="1">
      <c r="A668" s="413"/>
      <c r="B668" s="413"/>
      <c r="C668" s="413"/>
      <c r="D668" s="413"/>
      <c r="E668" s="413"/>
      <c r="F668" s="413"/>
      <c r="G668" s="413"/>
      <c r="H668" s="413"/>
      <c r="I668" s="413"/>
      <c r="J668" s="413"/>
      <c r="K668" s="413"/>
    </row>
    <row r="669" spans="1:11" ht="27.75" customHeight="1">
      <c r="A669" s="413"/>
      <c r="B669" s="413"/>
      <c r="C669" s="413"/>
      <c r="D669" s="413"/>
      <c r="E669" s="413"/>
      <c r="F669" s="413"/>
      <c r="G669" s="413"/>
      <c r="H669" s="413"/>
      <c r="I669" s="413"/>
      <c r="J669" s="413"/>
      <c r="K669" s="413"/>
    </row>
    <row r="670" spans="1:11" ht="27.75" customHeight="1">
      <c r="A670" s="413"/>
      <c r="B670" s="413"/>
      <c r="C670" s="413"/>
      <c r="D670" s="413"/>
      <c r="E670" s="413"/>
      <c r="F670" s="413"/>
      <c r="G670" s="413"/>
      <c r="H670" s="413"/>
      <c r="I670" s="413"/>
      <c r="J670" s="413"/>
      <c r="K670" s="413"/>
    </row>
    <row r="671" spans="1:11" ht="27.75" customHeight="1">
      <c r="A671" s="413"/>
      <c r="B671" s="413"/>
      <c r="C671" s="413"/>
      <c r="D671" s="413"/>
      <c r="E671" s="413"/>
      <c r="F671" s="413"/>
      <c r="G671" s="413"/>
      <c r="H671" s="413"/>
      <c r="I671" s="413"/>
      <c r="J671" s="413"/>
      <c r="K671" s="413"/>
    </row>
    <row r="672" spans="1:11" ht="27.75" customHeight="1">
      <c r="A672" s="413"/>
      <c r="B672" s="413"/>
      <c r="C672" s="413"/>
      <c r="D672" s="413"/>
      <c r="E672" s="413"/>
      <c r="F672" s="413"/>
      <c r="G672" s="413"/>
      <c r="H672" s="413"/>
      <c r="I672" s="413"/>
      <c r="J672" s="413"/>
      <c r="K672" s="413"/>
    </row>
    <row r="673" spans="1:11" ht="27.75" customHeight="1">
      <c r="A673" s="413"/>
      <c r="B673" s="413"/>
      <c r="C673" s="413"/>
      <c r="D673" s="413"/>
      <c r="E673" s="413"/>
      <c r="F673" s="413"/>
      <c r="G673" s="413"/>
      <c r="H673" s="413"/>
      <c r="I673" s="413"/>
      <c r="J673" s="413"/>
      <c r="K673" s="413"/>
    </row>
    <row r="674" spans="1:11" ht="27.75" customHeight="1">
      <c r="A674" s="413"/>
      <c r="B674" s="413"/>
      <c r="C674" s="413"/>
      <c r="D674" s="413"/>
      <c r="E674" s="413"/>
      <c r="F674" s="413"/>
      <c r="G674" s="413"/>
      <c r="H674" s="413"/>
      <c r="I674" s="413"/>
      <c r="J674" s="413"/>
      <c r="K674" s="413"/>
    </row>
    <row r="675" spans="1:11" ht="27.75" customHeight="1">
      <c r="A675" s="413"/>
      <c r="B675" s="413"/>
      <c r="C675" s="413"/>
      <c r="D675" s="413"/>
      <c r="E675" s="413"/>
      <c r="F675" s="413"/>
      <c r="G675" s="413"/>
      <c r="H675" s="413"/>
      <c r="I675" s="413"/>
      <c r="J675" s="413"/>
      <c r="K675" s="413"/>
    </row>
    <row r="676" spans="1:11" ht="27.75" customHeight="1">
      <c r="A676" s="413"/>
      <c r="B676" s="413"/>
      <c r="C676" s="413"/>
      <c r="D676" s="413"/>
      <c r="E676" s="413"/>
      <c r="F676" s="413"/>
      <c r="G676" s="413"/>
      <c r="H676" s="413"/>
      <c r="I676" s="413"/>
      <c r="J676" s="413"/>
      <c r="K676" s="413"/>
    </row>
    <row r="677" spans="1:11" ht="27.75" customHeight="1">
      <c r="A677" s="413"/>
      <c r="B677" s="413"/>
      <c r="C677" s="413"/>
      <c r="D677" s="413"/>
      <c r="E677" s="413"/>
      <c r="F677" s="413"/>
      <c r="G677" s="413"/>
      <c r="H677" s="413"/>
      <c r="I677" s="413"/>
      <c r="J677" s="413"/>
      <c r="K677" s="413"/>
    </row>
    <row r="678" spans="1:11" ht="27.75" customHeight="1">
      <c r="A678" s="413"/>
      <c r="B678" s="413"/>
      <c r="C678" s="413"/>
      <c r="D678" s="413"/>
      <c r="E678" s="413"/>
      <c r="F678" s="413"/>
      <c r="G678" s="413"/>
      <c r="H678" s="413"/>
      <c r="I678" s="413"/>
      <c r="J678" s="413"/>
      <c r="K678" s="413"/>
    </row>
    <row r="679" spans="1:11" ht="27.75" customHeight="1">
      <c r="A679" s="413"/>
      <c r="B679" s="413"/>
      <c r="C679" s="413"/>
      <c r="D679" s="413"/>
      <c r="E679" s="413"/>
      <c r="F679" s="413"/>
      <c r="G679" s="413"/>
      <c r="H679" s="413"/>
      <c r="I679" s="413"/>
      <c r="J679" s="413"/>
      <c r="K679" s="413"/>
    </row>
    <row r="680" spans="1:11" ht="27.75" customHeight="1">
      <c r="A680" s="413"/>
      <c r="B680" s="413"/>
      <c r="C680" s="413"/>
      <c r="D680" s="413"/>
      <c r="E680" s="413"/>
      <c r="F680" s="413"/>
      <c r="G680" s="413"/>
      <c r="H680" s="413"/>
      <c r="I680" s="413"/>
      <c r="J680" s="413"/>
      <c r="K680" s="413"/>
    </row>
    <row r="681" spans="1:11" ht="27.75" customHeight="1">
      <c r="A681" s="413"/>
      <c r="B681" s="413"/>
      <c r="C681" s="413"/>
      <c r="D681" s="413"/>
      <c r="E681" s="413"/>
      <c r="F681" s="413"/>
      <c r="G681" s="413"/>
      <c r="H681" s="413"/>
      <c r="I681" s="413"/>
      <c r="J681" s="413"/>
      <c r="K681" s="413"/>
    </row>
    <row r="682" spans="1:11" ht="27.75" customHeight="1">
      <c r="A682" s="413"/>
      <c r="B682" s="413"/>
      <c r="C682" s="413"/>
      <c r="D682" s="413"/>
      <c r="E682" s="413"/>
      <c r="F682" s="413"/>
      <c r="G682" s="413"/>
      <c r="H682" s="413"/>
      <c r="I682" s="413"/>
      <c r="J682" s="413"/>
      <c r="K682" s="413"/>
    </row>
    <row r="683" spans="1:11" ht="27.75" customHeight="1">
      <c r="A683" s="413"/>
      <c r="B683" s="413"/>
      <c r="C683" s="413"/>
      <c r="D683" s="413"/>
      <c r="E683" s="413"/>
      <c r="F683" s="413"/>
      <c r="G683" s="413"/>
      <c r="H683" s="413"/>
      <c r="I683" s="413"/>
      <c r="J683" s="413"/>
      <c r="K683" s="413"/>
    </row>
    <row r="684" spans="1:11" ht="27.75" customHeight="1">
      <c r="A684" s="413"/>
      <c r="B684" s="413"/>
      <c r="C684" s="413"/>
      <c r="D684" s="413"/>
      <c r="E684" s="413"/>
      <c r="F684" s="413"/>
      <c r="G684" s="413"/>
      <c r="H684" s="413"/>
      <c r="I684" s="413"/>
      <c r="J684" s="413"/>
      <c r="K684" s="413"/>
    </row>
    <row r="685" spans="1:11" ht="27.75" customHeight="1">
      <c r="A685" s="413"/>
      <c r="B685" s="413"/>
      <c r="C685" s="413"/>
      <c r="D685" s="413"/>
      <c r="E685" s="413"/>
      <c r="F685" s="413"/>
      <c r="G685" s="413"/>
      <c r="H685" s="413"/>
      <c r="I685" s="413"/>
      <c r="J685" s="413"/>
      <c r="K685" s="413"/>
    </row>
    <row r="686" spans="1:11" ht="27.75" customHeight="1">
      <c r="A686" s="413"/>
      <c r="B686" s="413"/>
      <c r="C686" s="413"/>
      <c r="D686" s="413"/>
      <c r="E686" s="413"/>
      <c r="F686" s="413"/>
      <c r="G686" s="413"/>
      <c r="H686" s="413"/>
      <c r="I686" s="413"/>
      <c r="J686" s="413"/>
      <c r="K686" s="413"/>
    </row>
    <row r="687" spans="1:11" ht="27.75" customHeight="1">
      <c r="A687" s="413"/>
      <c r="B687" s="413"/>
      <c r="C687" s="413"/>
      <c r="D687" s="413"/>
      <c r="E687" s="413"/>
      <c r="F687" s="413"/>
      <c r="G687" s="413"/>
      <c r="H687" s="413"/>
      <c r="I687" s="413"/>
      <c r="J687" s="413"/>
      <c r="K687" s="413"/>
    </row>
    <row r="688" spans="1:11" ht="27.75" customHeight="1">
      <c r="A688" s="413"/>
      <c r="B688" s="413"/>
      <c r="C688" s="413"/>
      <c r="D688" s="413"/>
      <c r="E688" s="413"/>
      <c r="F688" s="413"/>
      <c r="G688" s="413"/>
      <c r="H688" s="413"/>
      <c r="I688" s="413"/>
      <c r="J688" s="413"/>
      <c r="K688" s="413"/>
    </row>
    <row r="689" spans="1:11" ht="27.75" customHeight="1">
      <c r="A689" s="413"/>
      <c r="B689" s="413"/>
      <c r="C689" s="413"/>
      <c r="D689" s="413"/>
      <c r="E689" s="413"/>
      <c r="F689" s="413"/>
      <c r="G689" s="413"/>
      <c r="H689" s="413"/>
      <c r="I689" s="413"/>
      <c r="J689" s="413"/>
      <c r="K689" s="413"/>
    </row>
    <row r="690" spans="1:11" ht="27.75" customHeight="1">
      <c r="A690" s="413"/>
      <c r="B690" s="413"/>
      <c r="C690" s="413"/>
      <c r="D690" s="413"/>
      <c r="E690" s="413"/>
      <c r="F690" s="413"/>
      <c r="G690" s="413"/>
      <c r="H690" s="413"/>
      <c r="I690" s="413"/>
      <c r="J690" s="413"/>
      <c r="K690" s="413"/>
    </row>
    <row r="691" spans="1:11" ht="27.75" customHeight="1">
      <c r="A691" s="413"/>
      <c r="B691" s="413"/>
      <c r="C691" s="413"/>
      <c r="D691" s="413"/>
      <c r="E691" s="413"/>
      <c r="F691" s="413"/>
      <c r="G691" s="413"/>
      <c r="H691" s="413"/>
      <c r="I691" s="413"/>
      <c r="J691" s="413"/>
      <c r="K691" s="413"/>
    </row>
    <row r="692" spans="1:11" ht="27.75" customHeight="1">
      <c r="A692" s="413"/>
      <c r="B692" s="413"/>
      <c r="C692" s="413"/>
      <c r="D692" s="413"/>
      <c r="E692" s="413"/>
      <c r="F692" s="413"/>
      <c r="G692" s="413"/>
      <c r="H692" s="413"/>
      <c r="I692" s="413"/>
      <c r="J692" s="413"/>
      <c r="K692" s="413"/>
    </row>
    <row r="693" spans="1:11" ht="27.75" customHeight="1">
      <c r="A693" s="413"/>
      <c r="B693" s="413"/>
      <c r="C693" s="413"/>
      <c r="D693" s="413"/>
      <c r="E693" s="413"/>
      <c r="F693" s="413"/>
      <c r="G693" s="413"/>
      <c r="H693" s="413"/>
      <c r="I693" s="413"/>
      <c r="J693" s="413"/>
      <c r="K693" s="413"/>
    </row>
    <row r="694" spans="1:11" ht="27.75" customHeight="1">
      <c r="A694" s="413"/>
      <c r="B694" s="413"/>
      <c r="C694" s="413"/>
      <c r="D694" s="413"/>
      <c r="E694" s="413"/>
      <c r="F694" s="413"/>
      <c r="G694" s="413"/>
      <c r="H694" s="413"/>
      <c r="I694" s="413"/>
      <c r="J694" s="413"/>
      <c r="K694" s="413"/>
    </row>
    <row r="695" spans="1:11" ht="27.75" customHeight="1">
      <c r="A695" s="413"/>
      <c r="B695" s="413"/>
      <c r="C695" s="413"/>
      <c r="D695" s="413"/>
      <c r="E695" s="413"/>
      <c r="F695" s="413"/>
      <c r="G695" s="413"/>
      <c r="H695" s="413"/>
      <c r="I695" s="413"/>
      <c r="J695" s="413"/>
      <c r="K695" s="413"/>
    </row>
    <row r="696" spans="1:11" ht="27.75" customHeight="1">
      <c r="A696" s="413"/>
      <c r="B696" s="413"/>
      <c r="C696" s="413"/>
      <c r="D696" s="413"/>
      <c r="E696" s="413"/>
      <c r="F696" s="413"/>
      <c r="G696" s="413"/>
      <c r="H696" s="413"/>
      <c r="I696" s="413"/>
      <c r="J696" s="413"/>
      <c r="K696" s="413"/>
    </row>
    <row r="697" spans="1:11" ht="27.75" customHeight="1">
      <c r="A697" s="413"/>
      <c r="B697" s="413"/>
      <c r="C697" s="413"/>
      <c r="D697" s="413"/>
      <c r="E697" s="413"/>
      <c r="F697" s="413"/>
      <c r="G697" s="413"/>
      <c r="H697" s="413"/>
      <c r="I697" s="413"/>
      <c r="J697" s="413"/>
      <c r="K697" s="413"/>
    </row>
    <row r="698" spans="1:11" ht="27.75" customHeight="1">
      <c r="A698" s="413"/>
      <c r="B698" s="413"/>
      <c r="C698" s="413"/>
      <c r="D698" s="413"/>
      <c r="E698" s="413"/>
      <c r="F698" s="413"/>
      <c r="G698" s="413"/>
      <c r="H698" s="413"/>
      <c r="I698" s="413"/>
      <c r="J698" s="413"/>
      <c r="K698" s="413"/>
    </row>
    <row r="699" spans="1:11" ht="27.75" customHeight="1">
      <c r="A699" s="413"/>
      <c r="B699" s="413"/>
      <c r="C699" s="413"/>
      <c r="D699" s="413"/>
      <c r="E699" s="413"/>
      <c r="F699" s="413"/>
      <c r="G699" s="413"/>
      <c r="H699" s="413"/>
      <c r="I699" s="413"/>
      <c r="J699" s="413"/>
      <c r="K699" s="413"/>
    </row>
    <row r="700" spans="1:11" ht="27.75" customHeight="1">
      <c r="A700" s="413"/>
      <c r="B700" s="413"/>
      <c r="C700" s="413"/>
      <c r="D700" s="413"/>
      <c r="E700" s="413"/>
      <c r="F700" s="413"/>
      <c r="G700" s="413"/>
      <c r="H700" s="413"/>
      <c r="I700" s="413"/>
      <c r="J700" s="413"/>
      <c r="K700" s="413"/>
    </row>
    <row r="701" spans="1:11" ht="27.75" customHeight="1">
      <c r="A701" s="413"/>
      <c r="B701" s="413"/>
      <c r="C701" s="413"/>
      <c r="D701" s="413"/>
      <c r="E701" s="413"/>
      <c r="F701" s="413"/>
      <c r="G701" s="413"/>
      <c r="H701" s="413"/>
      <c r="I701" s="413"/>
      <c r="J701" s="413"/>
      <c r="K701" s="413"/>
    </row>
    <row r="702" spans="1:11" ht="27.75" customHeight="1">
      <c r="A702" s="413"/>
      <c r="B702" s="413"/>
      <c r="C702" s="413"/>
      <c r="D702" s="413"/>
      <c r="E702" s="413"/>
      <c r="F702" s="413"/>
      <c r="G702" s="413"/>
      <c r="H702" s="413"/>
      <c r="I702" s="413"/>
      <c r="J702" s="413"/>
      <c r="K702" s="413"/>
    </row>
    <row r="703" spans="1:11" ht="27.75" customHeight="1">
      <c r="A703" s="413"/>
      <c r="B703" s="413"/>
      <c r="C703" s="413"/>
      <c r="D703" s="413"/>
      <c r="E703" s="413"/>
      <c r="F703" s="413"/>
      <c r="G703" s="413"/>
      <c r="H703" s="413"/>
      <c r="I703" s="413"/>
      <c r="J703" s="413"/>
      <c r="K703" s="413"/>
    </row>
    <row r="704" spans="1:11" ht="27.75" customHeight="1">
      <c r="A704" s="413"/>
      <c r="B704" s="413"/>
      <c r="C704" s="413"/>
      <c r="D704" s="413"/>
      <c r="E704" s="413"/>
      <c r="F704" s="413"/>
      <c r="G704" s="413"/>
      <c r="H704" s="413"/>
      <c r="I704" s="413"/>
      <c r="J704" s="413"/>
      <c r="K704" s="413"/>
    </row>
    <row r="705" spans="1:11" ht="27.75" customHeight="1">
      <c r="A705" s="413"/>
      <c r="B705" s="413"/>
      <c r="C705" s="413"/>
      <c r="D705" s="413"/>
      <c r="E705" s="413"/>
      <c r="F705" s="413"/>
      <c r="G705" s="413"/>
      <c r="H705" s="413"/>
      <c r="I705" s="413"/>
      <c r="J705" s="413"/>
      <c r="K705" s="413"/>
    </row>
    <row r="706" spans="1:11" ht="27.75" customHeight="1">
      <c r="A706" s="413"/>
      <c r="B706" s="413"/>
      <c r="C706" s="413"/>
      <c r="D706" s="413"/>
      <c r="E706" s="413"/>
      <c r="F706" s="413"/>
      <c r="G706" s="413"/>
      <c r="H706" s="413"/>
      <c r="I706" s="413"/>
      <c r="J706" s="413"/>
      <c r="K706" s="413"/>
    </row>
    <row r="707" spans="1:11" ht="27.75" customHeight="1">
      <c r="A707" s="413"/>
      <c r="B707" s="413"/>
      <c r="C707" s="413"/>
      <c r="D707" s="413"/>
      <c r="E707" s="413"/>
      <c r="F707" s="413"/>
      <c r="G707" s="413"/>
      <c r="H707" s="413"/>
      <c r="I707" s="413"/>
      <c r="J707" s="413"/>
      <c r="K707" s="413"/>
    </row>
    <row r="708" spans="1:11" ht="27.75" customHeight="1">
      <c r="A708" s="413"/>
      <c r="B708" s="413"/>
      <c r="C708" s="413"/>
      <c r="D708" s="413"/>
      <c r="E708" s="413"/>
      <c r="F708" s="413"/>
      <c r="G708" s="413"/>
      <c r="H708" s="413"/>
      <c r="I708" s="413"/>
      <c r="J708" s="413"/>
      <c r="K708" s="413"/>
    </row>
    <row r="709" spans="1:11" ht="27.75" customHeight="1">
      <c r="A709" s="413"/>
      <c r="B709" s="413"/>
      <c r="C709" s="413"/>
      <c r="D709" s="413"/>
      <c r="E709" s="413"/>
      <c r="F709" s="413"/>
      <c r="G709" s="413"/>
      <c r="H709" s="413"/>
      <c r="I709" s="413"/>
      <c r="J709" s="413"/>
      <c r="K709" s="413"/>
    </row>
    <row r="710" spans="1:11" ht="27.75" customHeight="1">
      <c r="A710" s="413"/>
      <c r="B710" s="413"/>
      <c r="C710" s="413"/>
      <c r="D710" s="413"/>
      <c r="E710" s="413"/>
      <c r="F710" s="413"/>
      <c r="G710" s="413"/>
      <c r="H710" s="413"/>
      <c r="I710" s="413"/>
      <c r="J710" s="413"/>
      <c r="K710" s="413"/>
    </row>
    <row r="711" spans="1:11" ht="27.75" customHeight="1">
      <c r="A711" s="413"/>
      <c r="B711" s="413"/>
      <c r="C711" s="413"/>
      <c r="D711" s="413"/>
      <c r="E711" s="413"/>
      <c r="F711" s="413"/>
      <c r="G711" s="413"/>
      <c r="H711" s="413"/>
      <c r="I711" s="413"/>
      <c r="J711" s="413"/>
      <c r="K711" s="413"/>
    </row>
    <row r="712" spans="1:11" ht="27.75" customHeight="1">
      <c r="A712" s="413"/>
      <c r="B712" s="413"/>
      <c r="C712" s="413"/>
      <c r="D712" s="413"/>
      <c r="E712" s="413"/>
      <c r="F712" s="413"/>
      <c r="G712" s="413"/>
      <c r="H712" s="413"/>
      <c r="I712" s="413"/>
      <c r="J712" s="413"/>
      <c r="K712" s="413"/>
    </row>
    <row r="713" spans="1:11" ht="27.75" customHeight="1">
      <c r="A713" s="413"/>
      <c r="B713" s="413"/>
      <c r="C713" s="413"/>
      <c r="D713" s="413"/>
      <c r="E713" s="413"/>
      <c r="F713" s="413"/>
      <c r="G713" s="413"/>
      <c r="H713" s="413"/>
      <c r="I713" s="413"/>
      <c r="J713" s="413"/>
      <c r="K713" s="413"/>
    </row>
    <row r="714" spans="1:11" ht="27.75" customHeight="1">
      <c r="A714" s="413"/>
      <c r="B714" s="413"/>
      <c r="C714" s="413"/>
      <c r="D714" s="413"/>
      <c r="E714" s="413"/>
      <c r="F714" s="413"/>
      <c r="G714" s="413"/>
      <c r="H714" s="413"/>
      <c r="I714" s="413"/>
      <c r="J714" s="413"/>
      <c r="K714" s="413"/>
    </row>
    <row r="715" spans="1:11" ht="27.75" customHeight="1">
      <c r="A715" s="413"/>
      <c r="B715" s="413"/>
      <c r="C715" s="413"/>
      <c r="D715" s="413"/>
      <c r="E715" s="413"/>
      <c r="F715" s="413"/>
      <c r="G715" s="413"/>
      <c r="H715" s="413"/>
      <c r="I715" s="413"/>
      <c r="J715" s="413"/>
      <c r="K715" s="413"/>
    </row>
    <row r="716" spans="1:11" ht="27.75" customHeight="1">
      <c r="A716" s="413"/>
      <c r="B716" s="413"/>
      <c r="C716" s="413"/>
      <c r="D716" s="413"/>
      <c r="E716" s="413"/>
      <c r="F716" s="413"/>
      <c r="G716" s="413"/>
      <c r="H716" s="413"/>
      <c r="I716" s="413"/>
      <c r="J716" s="413"/>
      <c r="K716" s="413"/>
    </row>
    <row r="717" spans="1:11" ht="27.75" customHeight="1">
      <c r="A717" s="413"/>
      <c r="B717" s="413"/>
      <c r="C717" s="413"/>
      <c r="D717" s="413"/>
      <c r="E717" s="413"/>
      <c r="F717" s="413"/>
      <c r="G717" s="413"/>
      <c r="H717" s="413"/>
      <c r="I717" s="413"/>
      <c r="J717" s="413"/>
      <c r="K717" s="413"/>
    </row>
    <row r="718" spans="1:11" ht="27.75" customHeight="1">
      <c r="A718" s="413"/>
      <c r="B718" s="413"/>
      <c r="C718" s="413"/>
      <c r="D718" s="413"/>
      <c r="E718" s="413"/>
      <c r="F718" s="413"/>
      <c r="G718" s="413"/>
      <c r="H718" s="413"/>
      <c r="I718" s="413"/>
      <c r="J718" s="413"/>
      <c r="K718" s="413"/>
    </row>
    <row r="719" spans="1:11" ht="27.75" customHeight="1">
      <c r="A719" s="413"/>
      <c r="B719" s="413"/>
      <c r="C719" s="413"/>
      <c r="D719" s="413"/>
      <c r="E719" s="413"/>
      <c r="F719" s="413"/>
      <c r="G719" s="413"/>
      <c r="H719" s="413"/>
      <c r="I719" s="413"/>
      <c r="J719" s="413"/>
      <c r="K719" s="413"/>
    </row>
    <row r="720" spans="1:11" ht="27.75" customHeight="1">
      <c r="A720" s="413"/>
      <c r="B720" s="413"/>
      <c r="C720" s="413"/>
      <c r="D720" s="413"/>
      <c r="E720" s="413"/>
      <c r="F720" s="413"/>
      <c r="G720" s="413"/>
      <c r="H720" s="413"/>
      <c r="I720" s="413"/>
      <c r="J720" s="413"/>
      <c r="K720" s="413"/>
    </row>
    <row r="721" spans="1:11" ht="27.75" customHeight="1">
      <c r="A721" s="413"/>
      <c r="B721" s="413"/>
      <c r="C721" s="413"/>
      <c r="D721" s="413"/>
      <c r="E721" s="413"/>
      <c r="F721" s="413"/>
      <c r="G721" s="413"/>
      <c r="H721" s="413"/>
      <c r="I721" s="413"/>
      <c r="J721" s="413"/>
      <c r="K721" s="413"/>
    </row>
    <row r="722" spans="1:11" ht="27.75" customHeight="1">
      <c r="A722" s="413"/>
      <c r="B722" s="413"/>
      <c r="C722" s="413"/>
      <c r="D722" s="413"/>
      <c r="E722" s="413"/>
      <c r="F722" s="413"/>
      <c r="G722" s="413"/>
      <c r="H722" s="413"/>
      <c r="I722" s="413"/>
      <c r="J722" s="413"/>
      <c r="K722" s="413"/>
    </row>
    <row r="723" spans="1:11" ht="27.75" customHeight="1">
      <c r="A723" s="413"/>
      <c r="B723" s="413"/>
      <c r="C723" s="413"/>
      <c r="D723" s="413"/>
      <c r="E723" s="413"/>
      <c r="F723" s="413"/>
      <c r="G723" s="413"/>
      <c r="H723" s="413"/>
      <c r="I723" s="413"/>
      <c r="J723" s="413"/>
      <c r="K723" s="413"/>
    </row>
    <row r="724" spans="1:11" ht="27.75" customHeight="1">
      <c r="A724" s="413"/>
      <c r="B724" s="413"/>
      <c r="C724" s="413"/>
      <c r="D724" s="413"/>
      <c r="E724" s="413"/>
      <c r="F724" s="413"/>
      <c r="G724" s="413"/>
      <c r="H724" s="413"/>
      <c r="I724" s="413"/>
      <c r="J724" s="413"/>
      <c r="K724" s="413"/>
    </row>
    <row r="725" spans="1:11" ht="27.75" customHeight="1">
      <c r="A725" s="413"/>
      <c r="B725" s="413"/>
      <c r="C725" s="413"/>
      <c r="D725" s="413"/>
      <c r="E725" s="413"/>
      <c r="F725" s="413"/>
      <c r="G725" s="413"/>
      <c r="H725" s="413"/>
      <c r="I725" s="413"/>
      <c r="J725" s="413"/>
      <c r="K725" s="413"/>
    </row>
    <row r="726" spans="1:11" ht="27.75" customHeight="1">
      <c r="A726" s="413"/>
      <c r="B726" s="413"/>
      <c r="C726" s="413"/>
      <c r="D726" s="413"/>
      <c r="E726" s="413"/>
      <c r="F726" s="413"/>
      <c r="G726" s="413"/>
      <c r="H726" s="413"/>
      <c r="I726" s="413"/>
      <c r="J726" s="413"/>
      <c r="K726" s="413"/>
    </row>
    <row r="727" spans="1:11" ht="27.75" customHeight="1">
      <c r="A727" s="413"/>
      <c r="B727" s="413"/>
      <c r="C727" s="413"/>
      <c r="D727" s="413"/>
      <c r="E727" s="413"/>
      <c r="F727" s="413"/>
      <c r="G727" s="413"/>
      <c r="H727" s="413"/>
      <c r="I727" s="413"/>
      <c r="J727" s="413"/>
      <c r="K727" s="413"/>
    </row>
    <row r="728" spans="1:11" ht="27.75" customHeight="1">
      <c r="A728" s="413"/>
      <c r="B728" s="413"/>
      <c r="C728" s="413"/>
      <c r="D728" s="413"/>
      <c r="E728" s="413"/>
      <c r="F728" s="413"/>
      <c r="G728" s="413"/>
      <c r="H728" s="413"/>
      <c r="I728" s="413"/>
      <c r="J728" s="413"/>
      <c r="K728" s="413"/>
    </row>
    <row r="729" spans="1:11" ht="27.75" customHeight="1">
      <c r="A729" s="413"/>
      <c r="B729" s="413"/>
      <c r="C729" s="413"/>
      <c r="D729" s="413"/>
      <c r="E729" s="413"/>
      <c r="F729" s="413"/>
      <c r="G729" s="413"/>
      <c r="H729" s="413"/>
      <c r="I729" s="413"/>
      <c r="J729" s="413"/>
      <c r="K729" s="413"/>
    </row>
    <row r="730" spans="1:11" ht="27.75" customHeight="1">
      <c r="A730" s="413"/>
      <c r="B730" s="413"/>
      <c r="C730" s="413"/>
      <c r="D730" s="413"/>
      <c r="E730" s="413"/>
      <c r="F730" s="413"/>
      <c r="G730" s="413"/>
      <c r="H730" s="413"/>
      <c r="I730" s="413"/>
      <c r="J730" s="413"/>
      <c r="K730" s="413"/>
    </row>
    <row r="731" spans="1:11" ht="27.75" customHeight="1">
      <c r="A731" s="413"/>
      <c r="B731" s="413"/>
      <c r="C731" s="413"/>
      <c r="D731" s="413"/>
      <c r="E731" s="413"/>
      <c r="F731" s="413"/>
      <c r="G731" s="413"/>
      <c r="H731" s="413"/>
      <c r="I731" s="413"/>
      <c r="J731" s="413"/>
      <c r="K731" s="413"/>
    </row>
    <row r="732" spans="1:11" ht="27.75" customHeight="1">
      <c r="A732" s="413"/>
      <c r="B732" s="413"/>
      <c r="C732" s="413"/>
      <c r="D732" s="413"/>
      <c r="E732" s="413"/>
      <c r="F732" s="413"/>
      <c r="G732" s="413"/>
      <c r="H732" s="413"/>
      <c r="I732" s="413"/>
      <c r="J732" s="413"/>
      <c r="K732" s="413"/>
    </row>
    <row r="733" spans="1:11" ht="27.75" customHeight="1">
      <c r="A733" s="413"/>
      <c r="B733" s="413"/>
      <c r="C733" s="413"/>
      <c r="D733" s="413"/>
      <c r="E733" s="413"/>
      <c r="F733" s="413"/>
      <c r="G733" s="413"/>
      <c r="H733" s="413"/>
      <c r="I733" s="413"/>
      <c r="J733" s="413"/>
      <c r="K733" s="413"/>
    </row>
    <row r="734" spans="1:11" ht="27.75" customHeight="1">
      <c r="A734" s="413"/>
      <c r="B734" s="413"/>
      <c r="C734" s="413"/>
      <c r="D734" s="413"/>
      <c r="E734" s="413"/>
      <c r="F734" s="413"/>
      <c r="G734" s="413"/>
      <c r="H734" s="413"/>
      <c r="I734" s="413"/>
      <c r="J734" s="413"/>
      <c r="K734" s="413"/>
    </row>
    <row r="735" spans="1:11" ht="27.75" customHeight="1">
      <c r="A735" s="413"/>
      <c r="B735" s="413"/>
      <c r="C735" s="413"/>
      <c r="D735" s="413"/>
      <c r="E735" s="413"/>
      <c r="F735" s="413"/>
      <c r="G735" s="413"/>
      <c r="H735" s="413"/>
      <c r="I735" s="413"/>
      <c r="J735" s="413"/>
      <c r="K735" s="413"/>
    </row>
    <row r="736" spans="1:11" ht="27.75" customHeight="1">
      <c r="A736" s="413"/>
      <c r="B736" s="413"/>
      <c r="C736" s="413"/>
      <c r="D736" s="413"/>
      <c r="E736" s="413"/>
      <c r="F736" s="413"/>
      <c r="G736" s="413"/>
      <c r="H736" s="413"/>
      <c r="I736" s="413"/>
      <c r="J736" s="413"/>
      <c r="K736" s="413"/>
    </row>
    <row r="737" spans="1:11" ht="27.75" customHeight="1">
      <c r="A737" s="413"/>
      <c r="B737" s="413"/>
      <c r="C737" s="413"/>
      <c r="D737" s="413"/>
      <c r="E737" s="413"/>
      <c r="F737" s="413"/>
      <c r="G737" s="413"/>
      <c r="H737" s="413"/>
      <c r="I737" s="413"/>
      <c r="J737" s="413"/>
      <c r="K737" s="413"/>
    </row>
    <row r="738" spans="1:11" ht="27.75" customHeight="1">
      <c r="A738" s="413"/>
      <c r="B738" s="413"/>
      <c r="C738" s="413"/>
      <c r="D738" s="413"/>
      <c r="E738" s="413"/>
      <c r="F738" s="413"/>
      <c r="G738" s="413"/>
      <c r="H738" s="413"/>
      <c r="I738" s="413"/>
      <c r="J738" s="413"/>
      <c r="K738" s="413"/>
    </row>
    <row r="739" spans="1:11" ht="27.75" customHeight="1">
      <c r="A739" s="413"/>
      <c r="B739" s="413"/>
      <c r="C739" s="413"/>
      <c r="D739" s="413"/>
      <c r="E739" s="413"/>
      <c r="F739" s="413"/>
      <c r="G739" s="413"/>
      <c r="H739" s="413"/>
      <c r="I739" s="413"/>
      <c r="J739" s="413"/>
      <c r="K739" s="413"/>
    </row>
    <row r="740" spans="1:11" ht="27.75" customHeight="1">
      <c r="A740" s="413"/>
      <c r="B740" s="413"/>
      <c r="C740" s="413"/>
      <c r="D740" s="413"/>
      <c r="E740" s="413"/>
      <c r="F740" s="413"/>
      <c r="G740" s="413"/>
      <c r="H740" s="413"/>
      <c r="I740" s="413"/>
      <c r="J740" s="413"/>
      <c r="K740" s="413"/>
    </row>
    <row r="741" spans="1:11" ht="27.75" customHeight="1">
      <c r="A741" s="413"/>
      <c r="B741" s="413"/>
      <c r="C741" s="413"/>
      <c r="D741" s="413"/>
      <c r="E741" s="413"/>
      <c r="F741" s="413"/>
      <c r="G741" s="413"/>
      <c r="H741" s="413"/>
      <c r="I741" s="413"/>
      <c r="J741" s="413"/>
      <c r="K741" s="413"/>
    </row>
    <row r="742" spans="1:11" ht="27.75" customHeight="1">
      <c r="A742" s="413"/>
      <c r="B742" s="413"/>
      <c r="C742" s="413"/>
      <c r="D742" s="413"/>
      <c r="E742" s="413"/>
      <c r="F742" s="413"/>
      <c r="G742" s="413"/>
      <c r="H742" s="413"/>
      <c r="I742" s="413"/>
      <c r="J742" s="413"/>
      <c r="K742" s="413"/>
    </row>
    <row r="743" spans="1:11" ht="27.75" customHeight="1">
      <c r="A743" s="413"/>
      <c r="B743" s="413"/>
      <c r="C743" s="413"/>
      <c r="D743" s="413"/>
      <c r="E743" s="413"/>
      <c r="F743" s="413"/>
      <c r="G743" s="413"/>
      <c r="H743" s="413"/>
      <c r="I743" s="413"/>
      <c r="J743" s="413"/>
      <c r="K743" s="413"/>
    </row>
    <row r="744" spans="1:11" ht="27.75" customHeight="1">
      <c r="A744" s="413"/>
      <c r="B744" s="413"/>
      <c r="C744" s="413"/>
      <c r="D744" s="413"/>
      <c r="E744" s="413"/>
      <c r="F744" s="413"/>
      <c r="G744" s="413"/>
      <c r="H744" s="413"/>
      <c r="I744" s="413"/>
      <c r="J744" s="413"/>
      <c r="K744" s="413"/>
    </row>
    <row r="745" spans="1:11" ht="27.75" customHeight="1">
      <c r="A745" s="413"/>
      <c r="B745" s="413"/>
      <c r="C745" s="413"/>
      <c r="D745" s="413"/>
      <c r="E745" s="413"/>
      <c r="F745" s="413"/>
      <c r="G745" s="413"/>
      <c r="H745" s="413"/>
      <c r="I745" s="413"/>
      <c r="J745" s="413"/>
      <c r="K745" s="413"/>
    </row>
    <row r="746" spans="1:11" ht="27.75" customHeight="1">
      <c r="A746" s="413"/>
      <c r="B746" s="413"/>
      <c r="C746" s="413"/>
      <c r="D746" s="413"/>
      <c r="E746" s="413"/>
      <c r="F746" s="413"/>
      <c r="G746" s="413"/>
      <c r="H746" s="413"/>
      <c r="I746" s="413"/>
      <c r="J746" s="413"/>
      <c r="K746" s="413"/>
    </row>
    <row r="747" spans="1:11" ht="27.75" customHeight="1">
      <c r="A747" s="413"/>
      <c r="B747" s="413"/>
      <c r="C747" s="413"/>
      <c r="D747" s="413"/>
      <c r="E747" s="413"/>
      <c r="F747" s="413"/>
      <c r="G747" s="413"/>
      <c r="H747" s="413"/>
      <c r="I747" s="413"/>
      <c r="J747" s="413"/>
      <c r="K747" s="413"/>
    </row>
    <row r="748" spans="1:11" ht="27.75" customHeight="1">
      <c r="A748" s="413"/>
      <c r="B748" s="413"/>
      <c r="C748" s="413"/>
      <c r="D748" s="413"/>
      <c r="E748" s="413"/>
      <c r="F748" s="413"/>
      <c r="G748" s="413"/>
      <c r="H748" s="413"/>
      <c r="I748" s="413"/>
      <c r="J748" s="413"/>
      <c r="K748" s="413"/>
    </row>
    <row r="749" spans="1:11" ht="27.75" customHeight="1">
      <c r="A749" s="413"/>
      <c r="B749" s="413"/>
      <c r="C749" s="413"/>
      <c r="D749" s="413"/>
      <c r="E749" s="413"/>
      <c r="F749" s="413"/>
      <c r="G749" s="413"/>
      <c r="H749" s="413"/>
      <c r="I749" s="413"/>
      <c r="J749" s="413"/>
      <c r="K749" s="413"/>
    </row>
    <row r="750" spans="1:11" ht="27.75" customHeight="1">
      <c r="A750" s="413"/>
      <c r="B750" s="413"/>
      <c r="C750" s="413"/>
      <c r="D750" s="413"/>
      <c r="E750" s="413"/>
      <c r="F750" s="413"/>
      <c r="G750" s="413"/>
      <c r="H750" s="413"/>
      <c r="I750" s="413"/>
      <c r="J750" s="413"/>
      <c r="K750" s="413"/>
    </row>
    <row r="751" spans="1:11" ht="27.75" customHeight="1">
      <c r="A751" s="413"/>
      <c r="B751" s="413"/>
      <c r="C751" s="413"/>
      <c r="D751" s="413"/>
      <c r="E751" s="413"/>
      <c r="F751" s="413"/>
      <c r="G751" s="413"/>
      <c r="H751" s="413"/>
      <c r="I751" s="413"/>
      <c r="J751" s="413"/>
      <c r="K751" s="413"/>
    </row>
    <row r="752" spans="1:11" ht="27.75" customHeight="1">
      <c r="A752" s="413"/>
      <c r="B752" s="413"/>
      <c r="C752" s="413"/>
      <c r="D752" s="413"/>
      <c r="E752" s="413"/>
      <c r="F752" s="413"/>
      <c r="G752" s="413"/>
      <c r="H752" s="413"/>
      <c r="I752" s="413"/>
      <c r="J752" s="413"/>
      <c r="K752" s="413"/>
    </row>
    <row r="753" spans="1:11" ht="27.75" customHeight="1">
      <c r="A753" s="413"/>
      <c r="B753" s="413"/>
      <c r="C753" s="413"/>
      <c r="D753" s="413"/>
      <c r="E753" s="413"/>
      <c r="F753" s="413"/>
      <c r="G753" s="413"/>
      <c r="H753" s="413"/>
      <c r="I753" s="413"/>
      <c r="J753" s="413"/>
      <c r="K753" s="413"/>
    </row>
    <row r="754" spans="1:11" ht="27.75" customHeight="1">
      <c r="A754" s="413"/>
      <c r="B754" s="413"/>
      <c r="C754" s="413"/>
      <c r="D754" s="413"/>
      <c r="E754" s="413"/>
      <c r="F754" s="413"/>
      <c r="G754" s="413"/>
      <c r="H754" s="413"/>
      <c r="I754" s="413"/>
      <c r="J754" s="413"/>
      <c r="K754" s="413"/>
    </row>
    <row r="755" spans="1:11" ht="27.75" customHeight="1">
      <c r="A755" s="413"/>
      <c r="B755" s="413"/>
      <c r="C755" s="413"/>
      <c r="D755" s="413"/>
      <c r="E755" s="413"/>
      <c r="F755" s="413"/>
      <c r="G755" s="413"/>
      <c r="H755" s="413"/>
      <c r="I755" s="413"/>
      <c r="J755" s="413"/>
      <c r="K755" s="413"/>
    </row>
    <row r="756" spans="1:11" ht="27.75" customHeight="1">
      <c r="A756" s="413"/>
      <c r="B756" s="413"/>
      <c r="C756" s="413"/>
      <c r="D756" s="413"/>
      <c r="E756" s="413"/>
      <c r="F756" s="413"/>
      <c r="G756" s="413"/>
      <c r="H756" s="413"/>
      <c r="I756" s="413"/>
      <c r="J756" s="413"/>
      <c r="K756" s="413"/>
    </row>
    <row r="757" spans="1:11" ht="27.75" customHeight="1">
      <c r="A757" s="413"/>
      <c r="B757" s="413"/>
      <c r="C757" s="413"/>
      <c r="D757" s="413"/>
      <c r="E757" s="413"/>
      <c r="F757" s="413"/>
      <c r="G757" s="413"/>
      <c r="H757" s="413"/>
      <c r="I757" s="413"/>
      <c r="J757" s="413"/>
      <c r="K757" s="413"/>
    </row>
    <row r="758" spans="1:11" ht="27.75" customHeight="1">
      <c r="A758" s="413"/>
      <c r="B758" s="413"/>
      <c r="C758" s="413"/>
      <c r="D758" s="413"/>
      <c r="E758" s="413"/>
      <c r="F758" s="413"/>
      <c r="G758" s="413"/>
      <c r="H758" s="413"/>
      <c r="I758" s="413"/>
      <c r="J758" s="413"/>
      <c r="K758" s="413"/>
    </row>
    <row r="759" spans="1:11" ht="27.75" customHeight="1">
      <c r="A759" s="413"/>
      <c r="B759" s="413"/>
      <c r="C759" s="413"/>
      <c r="D759" s="413"/>
      <c r="E759" s="413"/>
      <c r="F759" s="413"/>
      <c r="G759" s="413"/>
      <c r="H759" s="413"/>
      <c r="I759" s="413"/>
      <c r="J759" s="413"/>
      <c r="K759" s="413"/>
    </row>
    <row r="760" spans="1:11" ht="27.75" customHeight="1">
      <c r="A760" s="413"/>
      <c r="B760" s="413"/>
      <c r="C760" s="413"/>
      <c r="D760" s="413"/>
      <c r="E760" s="413"/>
      <c r="F760" s="413"/>
      <c r="G760" s="413"/>
      <c r="H760" s="413"/>
      <c r="I760" s="413"/>
      <c r="J760" s="413"/>
      <c r="K760" s="413"/>
    </row>
    <row r="761" spans="1:11" ht="27.75" customHeight="1">
      <c r="A761" s="413"/>
      <c r="B761" s="413"/>
      <c r="C761" s="413"/>
      <c r="D761" s="413"/>
      <c r="E761" s="413"/>
      <c r="F761" s="413"/>
      <c r="G761" s="413"/>
      <c r="H761" s="413"/>
      <c r="I761" s="413"/>
      <c r="J761" s="413"/>
      <c r="K761" s="413"/>
    </row>
    <row r="762" spans="1:11" ht="27.75" customHeight="1">
      <c r="A762" s="413"/>
      <c r="B762" s="413"/>
      <c r="C762" s="413"/>
      <c r="D762" s="413"/>
      <c r="E762" s="413"/>
      <c r="F762" s="413"/>
      <c r="G762" s="413"/>
      <c r="H762" s="413"/>
      <c r="I762" s="413"/>
      <c r="J762" s="413"/>
      <c r="K762" s="413"/>
    </row>
    <row r="763" spans="1:11" ht="27.75" customHeight="1">
      <c r="A763" s="413"/>
      <c r="B763" s="413"/>
      <c r="C763" s="413"/>
      <c r="D763" s="413"/>
      <c r="E763" s="413"/>
      <c r="F763" s="413"/>
      <c r="G763" s="413"/>
      <c r="H763" s="413"/>
      <c r="I763" s="413"/>
      <c r="J763" s="413"/>
      <c r="K763" s="413"/>
    </row>
    <row r="764" spans="1:11" ht="27.75" customHeight="1">
      <c r="A764" s="413"/>
      <c r="B764" s="413"/>
      <c r="C764" s="413"/>
      <c r="D764" s="413"/>
      <c r="E764" s="413"/>
      <c r="F764" s="413"/>
      <c r="G764" s="413"/>
      <c r="H764" s="413"/>
      <c r="I764" s="413"/>
      <c r="J764" s="413"/>
      <c r="K764" s="413"/>
    </row>
    <row r="765" spans="1:11" ht="27.75" customHeight="1">
      <c r="A765" s="413"/>
      <c r="B765" s="413"/>
      <c r="C765" s="413"/>
      <c r="D765" s="413"/>
      <c r="E765" s="413"/>
      <c r="F765" s="413"/>
      <c r="G765" s="413"/>
      <c r="H765" s="413"/>
      <c r="I765" s="413"/>
      <c r="J765" s="413"/>
      <c r="K765" s="413"/>
    </row>
    <row r="766" spans="1:11" ht="27.75" customHeight="1">
      <c r="A766" s="413"/>
      <c r="B766" s="413"/>
      <c r="C766" s="413"/>
      <c r="D766" s="413"/>
      <c r="E766" s="413"/>
      <c r="F766" s="413"/>
      <c r="G766" s="413"/>
      <c r="H766" s="413"/>
      <c r="I766" s="413"/>
      <c r="J766" s="413"/>
      <c r="K766" s="413"/>
    </row>
    <row r="767" spans="1:11" ht="27.75" customHeight="1">
      <c r="A767" s="413"/>
      <c r="B767" s="413"/>
      <c r="C767" s="413"/>
      <c r="D767" s="413"/>
      <c r="E767" s="413"/>
      <c r="F767" s="413"/>
      <c r="G767" s="413"/>
      <c r="H767" s="413"/>
      <c r="I767" s="413"/>
      <c r="J767" s="413"/>
      <c r="K767" s="413"/>
    </row>
    <row r="768" spans="1:11" ht="27.75" customHeight="1">
      <c r="A768" s="413"/>
      <c r="B768" s="413"/>
      <c r="C768" s="413"/>
      <c r="D768" s="413"/>
      <c r="E768" s="413"/>
      <c r="F768" s="413"/>
      <c r="G768" s="413"/>
      <c r="H768" s="413"/>
      <c r="I768" s="413"/>
      <c r="J768" s="413"/>
      <c r="K768" s="413"/>
    </row>
    <row r="769" spans="1:11" ht="27.75" customHeight="1">
      <c r="A769" s="413"/>
      <c r="B769" s="413"/>
      <c r="C769" s="413"/>
      <c r="D769" s="413"/>
      <c r="E769" s="413"/>
      <c r="F769" s="413"/>
      <c r="G769" s="413"/>
      <c r="H769" s="413"/>
      <c r="I769" s="413"/>
      <c r="J769" s="413"/>
      <c r="K769" s="413"/>
    </row>
    <row r="770" spans="1:11" ht="27.75" customHeight="1">
      <c r="A770" s="413"/>
      <c r="B770" s="413"/>
      <c r="C770" s="413"/>
      <c r="D770" s="413"/>
      <c r="E770" s="413"/>
      <c r="F770" s="413"/>
      <c r="G770" s="413"/>
      <c r="H770" s="413"/>
      <c r="I770" s="413"/>
      <c r="J770" s="413"/>
      <c r="K770" s="413"/>
    </row>
    <row r="771" spans="1:11" ht="27.75" customHeight="1">
      <c r="A771" s="413"/>
      <c r="B771" s="413"/>
      <c r="C771" s="413"/>
      <c r="D771" s="413"/>
      <c r="E771" s="413"/>
      <c r="F771" s="413"/>
      <c r="G771" s="413"/>
      <c r="H771" s="413"/>
      <c r="I771" s="413"/>
      <c r="J771" s="413"/>
      <c r="K771" s="413"/>
    </row>
    <row r="772" spans="1:11" ht="27.75" customHeight="1">
      <c r="A772" s="413"/>
      <c r="B772" s="413"/>
      <c r="C772" s="413"/>
      <c r="D772" s="413"/>
      <c r="E772" s="413"/>
      <c r="F772" s="413"/>
      <c r="G772" s="413"/>
      <c r="H772" s="413"/>
      <c r="I772" s="413"/>
      <c r="J772" s="413"/>
      <c r="K772" s="413"/>
    </row>
    <row r="773" spans="1:11" ht="27.75" customHeight="1">
      <c r="A773" s="413"/>
      <c r="B773" s="413"/>
      <c r="C773" s="413"/>
      <c r="D773" s="413"/>
      <c r="E773" s="413"/>
      <c r="F773" s="413"/>
      <c r="G773" s="413"/>
      <c r="H773" s="413"/>
      <c r="I773" s="413"/>
      <c r="J773" s="413"/>
      <c r="K773" s="413"/>
    </row>
    <row r="774" spans="1:11" ht="27.75" customHeight="1">
      <c r="A774" s="413"/>
      <c r="B774" s="413"/>
      <c r="C774" s="413"/>
      <c r="D774" s="413"/>
      <c r="E774" s="413"/>
      <c r="F774" s="413"/>
      <c r="G774" s="413"/>
      <c r="H774" s="413"/>
      <c r="I774" s="413"/>
      <c r="J774" s="413"/>
      <c r="K774" s="413"/>
    </row>
    <row r="775" spans="1:11" ht="27.75" customHeight="1">
      <c r="A775" s="413"/>
      <c r="B775" s="413"/>
      <c r="C775" s="413"/>
      <c r="D775" s="413"/>
      <c r="E775" s="413"/>
      <c r="F775" s="413"/>
      <c r="G775" s="413"/>
      <c r="H775" s="413"/>
      <c r="I775" s="413"/>
      <c r="J775" s="413"/>
      <c r="K775" s="413"/>
    </row>
    <row r="776" spans="1:11" ht="27.75" customHeight="1">
      <c r="A776" s="413"/>
      <c r="B776" s="413"/>
      <c r="C776" s="413"/>
      <c r="D776" s="413"/>
      <c r="E776" s="413"/>
      <c r="F776" s="413"/>
      <c r="G776" s="413"/>
      <c r="H776" s="413"/>
      <c r="I776" s="413"/>
      <c r="J776" s="413"/>
      <c r="K776" s="413"/>
    </row>
    <row r="777" spans="1:11" ht="27.75" customHeight="1">
      <c r="A777" s="413"/>
      <c r="B777" s="413"/>
      <c r="C777" s="413"/>
      <c r="D777" s="413"/>
      <c r="E777" s="413"/>
      <c r="F777" s="413"/>
      <c r="G777" s="413"/>
      <c r="H777" s="413"/>
      <c r="I777" s="413"/>
      <c r="J777" s="413"/>
      <c r="K777" s="413"/>
    </row>
    <row r="778" spans="1:11" ht="27.75" customHeight="1">
      <c r="A778" s="413"/>
      <c r="B778" s="413"/>
      <c r="C778" s="413"/>
      <c r="D778" s="413"/>
      <c r="E778" s="413"/>
      <c r="F778" s="413"/>
      <c r="G778" s="413"/>
      <c r="H778" s="413"/>
      <c r="I778" s="413"/>
      <c r="J778" s="413"/>
      <c r="K778" s="413"/>
    </row>
    <row r="779" spans="1:11" ht="27.75" customHeight="1">
      <c r="A779" s="413"/>
      <c r="B779" s="413"/>
      <c r="C779" s="413"/>
      <c r="D779" s="413"/>
      <c r="E779" s="413"/>
      <c r="F779" s="413"/>
      <c r="G779" s="413"/>
      <c r="H779" s="413"/>
      <c r="I779" s="413"/>
      <c r="J779" s="413"/>
      <c r="K779" s="413"/>
    </row>
    <row r="780" spans="1:11" ht="27.75" customHeight="1">
      <c r="A780" s="413"/>
      <c r="B780" s="413"/>
      <c r="C780" s="413"/>
      <c r="D780" s="413"/>
      <c r="E780" s="413"/>
      <c r="F780" s="413"/>
      <c r="G780" s="413"/>
      <c r="H780" s="413"/>
      <c r="I780" s="413"/>
      <c r="J780" s="413"/>
      <c r="K780" s="413"/>
    </row>
    <row r="781" spans="1:11" ht="27.75" customHeight="1">
      <c r="A781" s="413"/>
      <c r="B781" s="413"/>
      <c r="C781" s="413"/>
      <c r="D781" s="413"/>
      <c r="E781" s="413"/>
      <c r="F781" s="413"/>
      <c r="G781" s="413"/>
      <c r="H781" s="413"/>
      <c r="I781" s="413"/>
      <c r="J781" s="413"/>
      <c r="K781" s="413"/>
    </row>
    <row r="782" spans="1:11" ht="27.75" customHeight="1">
      <c r="A782" s="413"/>
      <c r="B782" s="413"/>
      <c r="C782" s="413"/>
      <c r="D782" s="413"/>
      <c r="E782" s="413"/>
      <c r="F782" s="413"/>
      <c r="G782" s="413"/>
      <c r="H782" s="413"/>
      <c r="I782" s="413"/>
      <c r="J782" s="413"/>
      <c r="K782" s="413"/>
    </row>
    <row r="783" spans="1:11" ht="27.75" customHeight="1">
      <c r="A783" s="413"/>
      <c r="B783" s="413"/>
      <c r="C783" s="413"/>
      <c r="D783" s="413"/>
      <c r="E783" s="413"/>
      <c r="F783" s="413"/>
      <c r="G783" s="413"/>
      <c r="H783" s="413"/>
      <c r="I783" s="413"/>
      <c r="J783" s="413"/>
      <c r="K783" s="413"/>
    </row>
    <row r="784" spans="1:11" ht="27.75" customHeight="1">
      <c r="A784" s="413"/>
      <c r="B784" s="413"/>
      <c r="C784" s="413"/>
      <c r="D784" s="413"/>
      <c r="E784" s="413"/>
      <c r="F784" s="413"/>
      <c r="G784" s="413"/>
      <c r="H784" s="413"/>
      <c r="I784" s="413"/>
      <c r="J784" s="413"/>
      <c r="K784" s="413"/>
    </row>
    <row r="785" spans="1:11" ht="27.75" customHeight="1">
      <c r="A785" s="413"/>
      <c r="B785" s="413"/>
      <c r="C785" s="413"/>
      <c r="D785" s="413"/>
      <c r="E785" s="413"/>
      <c r="F785" s="413"/>
      <c r="G785" s="413"/>
      <c r="H785" s="413"/>
      <c r="I785" s="413"/>
      <c r="J785" s="413"/>
      <c r="K785" s="413"/>
    </row>
    <row r="786" spans="1:11" ht="27.75" customHeight="1">
      <c r="A786" s="413"/>
      <c r="B786" s="413"/>
      <c r="C786" s="413"/>
      <c r="D786" s="413"/>
      <c r="E786" s="413"/>
      <c r="F786" s="413"/>
      <c r="G786" s="413"/>
      <c r="H786" s="413"/>
      <c r="I786" s="413"/>
      <c r="J786" s="413"/>
      <c r="K786" s="413"/>
    </row>
    <row r="787" spans="1:11" ht="27.75" customHeight="1">
      <c r="A787" s="413"/>
      <c r="B787" s="413"/>
      <c r="C787" s="413"/>
      <c r="D787" s="413"/>
      <c r="E787" s="413"/>
      <c r="F787" s="413"/>
      <c r="G787" s="413"/>
      <c r="H787" s="413"/>
      <c r="I787" s="413"/>
      <c r="J787" s="413"/>
      <c r="K787" s="413"/>
    </row>
    <row r="788" spans="1:11" ht="27.75" customHeight="1">
      <c r="A788" s="413"/>
      <c r="B788" s="413"/>
      <c r="C788" s="413"/>
      <c r="D788" s="413"/>
      <c r="E788" s="413"/>
      <c r="F788" s="413"/>
      <c r="G788" s="413"/>
      <c r="H788" s="413"/>
      <c r="I788" s="413"/>
      <c r="J788" s="413"/>
      <c r="K788" s="413"/>
    </row>
    <row r="789" spans="1:11" ht="27.75" customHeight="1">
      <c r="A789" s="413"/>
      <c r="B789" s="413"/>
      <c r="C789" s="413"/>
      <c r="D789" s="413"/>
      <c r="E789" s="413"/>
      <c r="F789" s="413"/>
      <c r="G789" s="413"/>
      <c r="H789" s="413"/>
      <c r="I789" s="413"/>
      <c r="J789" s="413"/>
      <c r="K789" s="413"/>
    </row>
    <row r="790" spans="1:11" ht="27.75" customHeight="1">
      <c r="A790" s="413"/>
      <c r="B790" s="413"/>
      <c r="C790" s="413"/>
      <c r="D790" s="413"/>
      <c r="E790" s="413"/>
      <c r="F790" s="413"/>
      <c r="G790" s="413"/>
      <c r="H790" s="413"/>
      <c r="I790" s="413"/>
      <c r="J790" s="413"/>
      <c r="K790" s="413"/>
    </row>
    <row r="791" spans="1:11" ht="27.75" customHeight="1">
      <c r="A791" s="413"/>
      <c r="B791" s="413"/>
      <c r="C791" s="413"/>
      <c r="D791" s="413"/>
      <c r="E791" s="413"/>
      <c r="F791" s="413"/>
      <c r="G791" s="413"/>
      <c r="H791" s="413"/>
      <c r="I791" s="413"/>
      <c r="J791" s="413"/>
      <c r="K791" s="413"/>
    </row>
    <row r="792" spans="1:11" ht="27.75" customHeight="1">
      <c r="A792" s="413"/>
      <c r="B792" s="413"/>
      <c r="C792" s="413"/>
      <c r="D792" s="413"/>
      <c r="E792" s="413"/>
      <c r="F792" s="413"/>
      <c r="G792" s="413"/>
      <c r="H792" s="413"/>
      <c r="I792" s="413"/>
      <c r="J792" s="413"/>
      <c r="K792" s="413"/>
    </row>
    <row r="793" spans="1:11" ht="27.75" customHeight="1">
      <c r="A793" s="413"/>
      <c r="B793" s="413"/>
      <c r="C793" s="413"/>
      <c r="D793" s="413"/>
      <c r="E793" s="413"/>
      <c r="F793" s="413"/>
      <c r="G793" s="413"/>
      <c r="H793" s="413"/>
      <c r="I793" s="413"/>
      <c r="J793" s="413"/>
      <c r="K793" s="413"/>
    </row>
    <row r="794" spans="1:11" ht="27.75" customHeight="1">
      <c r="A794" s="413"/>
      <c r="B794" s="413"/>
      <c r="C794" s="413"/>
      <c r="D794" s="413"/>
      <c r="E794" s="413"/>
      <c r="F794" s="413"/>
      <c r="G794" s="413"/>
      <c r="H794" s="413"/>
      <c r="I794" s="413"/>
      <c r="J794" s="413"/>
      <c r="K794" s="413"/>
    </row>
    <row r="795" spans="1:11" ht="27.75" customHeight="1">
      <c r="A795" s="413"/>
      <c r="B795" s="413"/>
      <c r="C795" s="413"/>
      <c r="D795" s="413"/>
      <c r="E795" s="413"/>
      <c r="F795" s="413"/>
      <c r="G795" s="413"/>
      <c r="H795" s="413"/>
      <c r="I795" s="413"/>
      <c r="J795" s="413"/>
      <c r="K795" s="413"/>
    </row>
    <row r="796" spans="1:11" ht="27.75" customHeight="1">
      <c r="A796" s="413"/>
      <c r="B796" s="413"/>
      <c r="C796" s="413"/>
      <c r="D796" s="413"/>
      <c r="E796" s="413"/>
      <c r="F796" s="413"/>
      <c r="G796" s="413"/>
      <c r="H796" s="413"/>
      <c r="I796" s="413"/>
      <c r="J796" s="413"/>
      <c r="K796" s="413"/>
    </row>
    <row r="797" spans="1:11" ht="27.75" customHeight="1">
      <c r="A797" s="413"/>
      <c r="B797" s="413"/>
      <c r="C797" s="413"/>
      <c r="D797" s="413"/>
      <c r="E797" s="413"/>
      <c r="F797" s="413"/>
      <c r="G797" s="413"/>
      <c r="H797" s="413"/>
      <c r="I797" s="413"/>
      <c r="J797" s="413"/>
      <c r="K797" s="413"/>
    </row>
    <row r="798" spans="1:11" ht="27.75" customHeight="1">
      <c r="A798" s="413"/>
      <c r="B798" s="413"/>
      <c r="C798" s="413"/>
      <c r="D798" s="413"/>
      <c r="E798" s="413"/>
      <c r="F798" s="413"/>
      <c r="G798" s="413"/>
      <c r="H798" s="413"/>
      <c r="I798" s="413"/>
      <c r="J798" s="413"/>
      <c r="K798" s="413"/>
    </row>
    <row r="799" spans="1:11" ht="27.75" customHeight="1">
      <c r="A799" s="413"/>
      <c r="B799" s="413"/>
      <c r="C799" s="413"/>
      <c r="D799" s="413"/>
      <c r="E799" s="413"/>
      <c r="F799" s="413"/>
      <c r="G799" s="413"/>
      <c r="H799" s="413"/>
      <c r="I799" s="413"/>
      <c r="J799" s="413"/>
      <c r="K799" s="413"/>
    </row>
    <row r="800" spans="1:11" ht="27.75" customHeight="1">
      <c r="A800" s="413"/>
      <c r="B800" s="413"/>
      <c r="C800" s="413"/>
      <c r="D800" s="413"/>
      <c r="E800" s="413"/>
      <c r="F800" s="413"/>
      <c r="G800" s="413"/>
      <c r="H800" s="413"/>
      <c r="I800" s="413"/>
      <c r="J800" s="413"/>
      <c r="K800" s="413"/>
    </row>
    <row r="801" spans="1:11" ht="27.75" customHeight="1">
      <c r="A801" s="413"/>
      <c r="B801" s="413"/>
      <c r="C801" s="413"/>
      <c r="D801" s="413"/>
      <c r="E801" s="413"/>
      <c r="F801" s="413"/>
      <c r="G801" s="413"/>
      <c r="H801" s="413"/>
      <c r="I801" s="413"/>
      <c r="J801" s="413"/>
      <c r="K801" s="413"/>
    </row>
    <row r="802" spans="1:11" ht="27.75" customHeight="1">
      <c r="A802" s="413"/>
      <c r="B802" s="413"/>
      <c r="C802" s="413"/>
      <c r="D802" s="413"/>
      <c r="E802" s="413"/>
      <c r="F802" s="413"/>
      <c r="G802" s="413"/>
      <c r="H802" s="413"/>
      <c r="I802" s="413"/>
      <c r="J802" s="413"/>
      <c r="K802" s="413"/>
    </row>
    <row r="803" spans="1:11" ht="27.75" customHeight="1">
      <c r="A803" s="413"/>
      <c r="B803" s="413"/>
      <c r="C803" s="413"/>
      <c r="D803" s="413"/>
      <c r="E803" s="413"/>
      <c r="F803" s="413"/>
      <c r="G803" s="413"/>
      <c r="H803" s="413"/>
      <c r="I803" s="413"/>
      <c r="J803" s="413"/>
      <c r="K803" s="413"/>
    </row>
    <row r="804" spans="1:11" ht="27.75" customHeight="1">
      <c r="A804" s="413"/>
      <c r="B804" s="413"/>
      <c r="C804" s="413"/>
      <c r="D804" s="413"/>
      <c r="E804" s="413"/>
      <c r="F804" s="413"/>
      <c r="G804" s="413"/>
      <c r="H804" s="413"/>
      <c r="I804" s="413"/>
      <c r="J804" s="413"/>
      <c r="K804" s="413"/>
    </row>
    <row r="805" spans="1:11" ht="27.75" customHeight="1">
      <c r="A805" s="413"/>
      <c r="B805" s="413"/>
      <c r="C805" s="413"/>
      <c r="D805" s="413"/>
      <c r="E805" s="413"/>
      <c r="F805" s="413"/>
      <c r="G805" s="413"/>
      <c r="H805" s="413"/>
      <c r="I805" s="413"/>
      <c r="J805" s="413"/>
      <c r="K805" s="413"/>
    </row>
    <row r="806" spans="1:11" ht="27.75" customHeight="1">
      <c r="A806" s="413"/>
      <c r="B806" s="413"/>
      <c r="C806" s="413"/>
      <c r="D806" s="413"/>
      <c r="E806" s="413"/>
      <c r="F806" s="413"/>
      <c r="G806" s="413"/>
      <c r="H806" s="413"/>
      <c r="I806" s="413"/>
      <c r="J806" s="413"/>
      <c r="K806" s="413"/>
    </row>
    <row r="807" spans="1:11" ht="27.75" customHeight="1">
      <c r="A807" s="413"/>
      <c r="B807" s="413"/>
      <c r="C807" s="413"/>
      <c r="D807" s="413"/>
      <c r="E807" s="413"/>
      <c r="F807" s="413"/>
      <c r="G807" s="413"/>
      <c r="H807" s="413"/>
      <c r="I807" s="413"/>
      <c r="J807" s="413"/>
      <c r="K807" s="413"/>
    </row>
    <row r="808" spans="1:11" ht="27.75" customHeight="1">
      <c r="A808" s="413"/>
      <c r="B808" s="413"/>
      <c r="C808" s="413"/>
      <c r="D808" s="413"/>
      <c r="E808" s="413"/>
      <c r="F808" s="413"/>
      <c r="G808" s="413"/>
      <c r="H808" s="413"/>
      <c r="I808" s="413"/>
      <c r="J808" s="413"/>
      <c r="K808" s="413"/>
    </row>
    <row r="809" spans="1:11" ht="27.75" customHeight="1">
      <c r="A809" s="413"/>
      <c r="B809" s="413"/>
      <c r="C809" s="413"/>
      <c r="D809" s="413"/>
      <c r="E809" s="413"/>
      <c r="F809" s="413"/>
      <c r="G809" s="413"/>
      <c r="H809" s="413"/>
      <c r="I809" s="413"/>
      <c r="J809" s="413"/>
      <c r="K809" s="413"/>
    </row>
    <row r="810" spans="1:11" ht="27.75" customHeight="1">
      <c r="A810" s="413"/>
      <c r="B810" s="413"/>
      <c r="C810" s="413"/>
      <c r="D810" s="413"/>
      <c r="E810" s="413"/>
      <c r="F810" s="413"/>
      <c r="G810" s="413"/>
      <c r="H810" s="413"/>
      <c r="I810" s="413"/>
      <c r="J810" s="413"/>
      <c r="K810" s="413"/>
    </row>
    <row r="811" spans="1:11" ht="27.75" customHeight="1">
      <c r="A811" s="413"/>
      <c r="B811" s="413"/>
      <c r="C811" s="413"/>
      <c r="D811" s="413"/>
      <c r="E811" s="413"/>
      <c r="F811" s="413"/>
      <c r="G811" s="413"/>
      <c r="H811" s="413"/>
      <c r="I811" s="413"/>
      <c r="J811" s="413"/>
      <c r="K811" s="413"/>
    </row>
    <row r="812" spans="1:11" ht="27.75" customHeight="1">
      <c r="A812" s="413"/>
      <c r="B812" s="413"/>
      <c r="C812" s="413"/>
      <c r="D812" s="413"/>
      <c r="E812" s="413"/>
      <c r="F812" s="413"/>
      <c r="G812" s="413"/>
      <c r="H812" s="413"/>
      <c r="I812" s="413"/>
      <c r="J812" s="413"/>
      <c r="K812" s="413"/>
    </row>
    <row r="813" spans="1:11" ht="27.75" customHeight="1">
      <c r="A813" s="413"/>
      <c r="B813" s="413"/>
      <c r="C813" s="413"/>
      <c r="D813" s="413"/>
      <c r="E813" s="413"/>
      <c r="F813" s="413"/>
      <c r="G813" s="413"/>
      <c r="H813" s="413"/>
      <c r="I813" s="413"/>
      <c r="J813" s="413"/>
      <c r="K813" s="413"/>
    </row>
    <row r="814" spans="1:11" ht="27.75" customHeight="1">
      <c r="A814" s="413"/>
      <c r="B814" s="413"/>
      <c r="C814" s="413"/>
      <c r="D814" s="413"/>
      <c r="E814" s="413"/>
      <c r="F814" s="413"/>
      <c r="G814" s="413"/>
      <c r="H814" s="413"/>
      <c r="I814" s="413"/>
      <c r="J814" s="413"/>
      <c r="K814" s="413"/>
    </row>
    <row r="815" spans="1:11" ht="27.75" customHeight="1">
      <c r="A815" s="413"/>
      <c r="B815" s="413"/>
      <c r="C815" s="413"/>
      <c r="D815" s="413"/>
      <c r="E815" s="413"/>
      <c r="F815" s="413"/>
      <c r="G815" s="413"/>
      <c r="H815" s="413"/>
      <c r="I815" s="413"/>
      <c r="J815" s="413"/>
      <c r="K815" s="413"/>
    </row>
    <row r="816" spans="1:11" ht="27.75" customHeight="1">
      <c r="A816" s="413"/>
      <c r="B816" s="413"/>
      <c r="C816" s="413"/>
      <c r="D816" s="413"/>
      <c r="E816" s="413"/>
      <c r="F816" s="413"/>
      <c r="G816" s="413"/>
      <c r="H816" s="413"/>
      <c r="I816" s="413"/>
      <c r="J816" s="413"/>
      <c r="K816" s="413"/>
    </row>
    <row r="817" spans="1:11" ht="27.75" customHeight="1">
      <c r="A817" s="413"/>
      <c r="B817" s="413"/>
      <c r="C817" s="413"/>
      <c r="D817" s="413"/>
      <c r="E817" s="413"/>
      <c r="F817" s="413"/>
      <c r="G817" s="413"/>
      <c r="H817" s="413"/>
      <c r="I817" s="413"/>
      <c r="J817" s="413"/>
      <c r="K817" s="413"/>
    </row>
    <row r="818" spans="1:11" ht="27.75" customHeight="1">
      <c r="A818" s="413"/>
      <c r="B818" s="413"/>
      <c r="C818" s="413"/>
      <c r="D818" s="413"/>
      <c r="E818" s="413"/>
      <c r="F818" s="413"/>
      <c r="G818" s="413"/>
      <c r="H818" s="413"/>
      <c r="I818" s="413"/>
      <c r="J818" s="413"/>
      <c r="K818" s="413"/>
    </row>
    <row r="819" spans="1:11" ht="27.75" customHeight="1">
      <c r="A819" s="413"/>
      <c r="B819" s="413"/>
      <c r="C819" s="413"/>
      <c r="D819" s="413"/>
      <c r="E819" s="413"/>
      <c r="F819" s="413"/>
      <c r="G819" s="413"/>
      <c r="H819" s="413"/>
      <c r="I819" s="413"/>
      <c r="J819" s="413"/>
      <c r="K819" s="413"/>
    </row>
    <row r="820" spans="1:11" ht="27.75" customHeight="1">
      <c r="A820" s="413"/>
      <c r="B820" s="413"/>
      <c r="C820" s="413"/>
      <c r="D820" s="413"/>
      <c r="E820" s="413"/>
      <c r="F820" s="413"/>
      <c r="G820" s="413"/>
      <c r="H820" s="413"/>
      <c r="I820" s="413"/>
      <c r="J820" s="413"/>
      <c r="K820" s="413"/>
    </row>
    <row r="821" spans="1:11" ht="27.75" customHeight="1">
      <c r="A821" s="413"/>
      <c r="B821" s="413"/>
      <c r="C821" s="413"/>
      <c r="D821" s="413"/>
      <c r="E821" s="413"/>
      <c r="F821" s="413"/>
      <c r="G821" s="413"/>
      <c r="H821" s="413"/>
      <c r="I821" s="413"/>
      <c r="J821" s="413"/>
      <c r="K821" s="413"/>
    </row>
    <row r="822" spans="1:11" ht="27.75" customHeight="1">
      <c r="A822" s="413"/>
      <c r="B822" s="413"/>
      <c r="C822" s="413"/>
      <c r="D822" s="413"/>
      <c r="E822" s="413"/>
      <c r="F822" s="413"/>
      <c r="G822" s="413"/>
      <c r="H822" s="413"/>
      <c r="I822" s="413"/>
      <c r="J822" s="413"/>
      <c r="K822" s="413"/>
    </row>
    <row r="823" spans="1:11" ht="27.75" customHeight="1">
      <c r="A823" s="413"/>
      <c r="B823" s="413"/>
      <c r="C823" s="413"/>
      <c r="D823" s="413"/>
      <c r="E823" s="413"/>
      <c r="F823" s="413"/>
      <c r="G823" s="413"/>
      <c r="H823" s="413"/>
      <c r="I823" s="413"/>
      <c r="J823" s="413"/>
      <c r="K823" s="413"/>
    </row>
    <row r="824" spans="1:11" ht="27.75" customHeight="1">
      <c r="A824" s="413"/>
      <c r="B824" s="413"/>
      <c r="C824" s="413"/>
      <c r="D824" s="413"/>
      <c r="E824" s="413"/>
      <c r="F824" s="413"/>
      <c r="G824" s="413"/>
      <c r="H824" s="413"/>
      <c r="I824" s="413"/>
      <c r="J824" s="413"/>
      <c r="K824" s="413"/>
    </row>
    <row r="825" spans="1:11" ht="27.75" customHeight="1">
      <c r="A825" s="413"/>
      <c r="B825" s="413"/>
      <c r="C825" s="413"/>
      <c r="D825" s="413"/>
      <c r="E825" s="413"/>
      <c r="F825" s="413"/>
      <c r="G825" s="413"/>
      <c r="H825" s="413"/>
      <c r="I825" s="413"/>
      <c r="J825" s="413"/>
      <c r="K825" s="413"/>
    </row>
    <row r="826" spans="1:11" ht="27.75" customHeight="1">
      <c r="A826" s="413"/>
      <c r="B826" s="413"/>
      <c r="C826" s="413"/>
      <c r="D826" s="413"/>
      <c r="E826" s="413"/>
      <c r="F826" s="413"/>
      <c r="G826" s="413"/>
      <c r="H826" s="413"/>
      <c r="I826" s="413"/>
      <c r="J826" s="413"/>
      <c r="K826" s="413"/>
    </row>
    <row r="827" spans="1:11" ht="27.75" customHeight="1">
      <c r="A827" s="413"/>
      <c r="B827" s="413"/>
      <c r="C827" s="413"/>
      <c r="D827" s="413"/>
      <c r="E827" s="413"/>
      <c r="F827" s="413"/>
      <c r="G827" s="413"/>
      <c r="H827" s="413"/>
      <c r="I827" s="413"/>
      <c r="J827" s="413"/>
      <c r="K827" s="413"/>
    </row>
    <row r="828" spans="1:11" ht="27.75" customHeight="1">
      <c r="A828" s="413"/>
      <c r="B828" s="413"/>
      <c r="C828" s="413"/>
      <c r="D828" s="413"/>
      <c r="E828" s="413"/>
      <c r="F828" s="413"/>
      <c r="G828" s="413"/>
      <c r="H828" s="413"/>
      <c r="I828" s="413"/>
      <c r="J828" s="413"/>
      <c r="K828" s="413"/>
    </row>
    <row r="829" spans="1:11" ht="27.75" customHeight="1">
      <c r="A829" s="413"/>
      <c r="B829" s="413"/>
      <c r="C829" s="413"/>
      <c r="D829" s="413"/>
      <c r="E829" s="413"/>
      <c r="F829" s="413"/>
      <c r="G829" s="413"/>
      <c r="H829" s="413"/>
      <c r="I829" s="413"/>
      <c r="J829" s="413"/>
      <c r="K829" s="413"/>
    </row>
    <row r="830" spans="1:11" ht="27.75" customHeight="1">
      <c r="A830" s="413"/>
      <c r="B830" s="413"/>
      <c r="C830" s="413"/>
      <c r="D830" s="413"/>
      <c r="E830" s="413"/>
      <c r="F830" s="413"/>
      <c r="G830" s="413"/>
      <c r="H830" s="413"/>
      <c r="I830" s="413"/>
      <c r="J830" s="413"/>
      <c r="K830" s="413"/>
    </row>
    <row r="831" spans="1:11" ht="27.75" customHeight="1">
      <c r="A831" s="413"/>
      <c r="B831" s="413"/>
      <c r="C831" s="413"/>
      <c r="D831" s="413"/>
      <c r="E831" s="413"/>
      <c r="F831" s="413"/>
      <c r="G831" s="413"/>
      <c r="H831" s="413"/>
      <c r="I831" s="413"/>
      <c r="J831" s="413"/>
      <c r="K831" s="413"/>
    </row>
    <row r="832" spans="1:11" ht="27.75" customHeight="1">
      <c r="A832" s="413"/>
      <c r="B832" s="413"/>
      <c r="C832" s="413"/>
      <c r="D832" s="413"/>
      <c r="E832" s="413"/>
      <c r="F832" s="413"/>
      <c r="G832" s="413"/>
      <c r="H832" s="413"/>
      <c r="I832" s="413"/>
      <c r="J832" s="413"/>
      <c r="K832" s="413"/>
    </row>
    <row r="833" spans="1:11" ht="27.75" customHeight="1">
      <c r="A833" s="413"/>
      <c r="B833" s="413"/>
      <c r="C833" s="413"/>
      <c r="D833" s="413"/>
      <c r="E833" s="413"/>
      <c r="F833" s="413"/>
      <c r="G833" s="413"/>
      <c r="H833" s="413"/>
      <c r="I833" s="413"/>
      <c r="J833" s="413"/>
      <c r="K833" s="413"/>
    </row>
    <row r="834" spans="1:11" ht="27.75" customHeight="1">
      <c r="A834" s="413"/>
      <c r="B834" s="413"/>
      <c r="C834" s="413"/>
      <c r="D834" s="413"/>
      <c r="E834" s="413"/>
      <c r="F834" s="413"/>
      <c r="G834" s="413"/>
      <c r="H834" s="413"/>
      <c r="I834" s="413"/>
      <c r="J834" s="413"/>
      <c r="K834" s="413"/>
    </row>
    <row r="835" spans="1:11" ht="27.75" customHeight="1">
      <c r="A835" s="413"/>
      <c r="B835" s="413"/>
      <c r="C835" s="413"/>
      <c r="D835" s="413"/>
      <c r="E835" s="413"/>
      <c r="F835" s="413"/>
      <c r="G835" s="413"/>
      <c r="H835" s="413"/>
      <c r="I835" s="413"/>
      <c r="J835" s="413"/>
      <c r="K835" s="413"/>
    </row>
    <row r="836" spans="1:11" ht="27.75" customHeight="1">
      <c r="A836" s="413"/>
      <c r="B836" s="413"/>
      <c r="C836" s="413"/>
      <c r="D836" s="413"/>
      <c r="E836" s="413"/>
      <c r="F836" s="413"/>
      <c r="G836" s="413"/>
      <c r="H836" s="413"/>
      <c r="I836" s="413"/>
      <c r="J836" s="413"/>
      <c r="K836" s="413"/>
    </row>
    <row r="837" spans="1:11" ht="27.75" customHeight="1">
      <c r="A837" s="413"/>
      <c r="B837" s="413"/>
      <c r="C837" s="413"/>
      <c r="D837" s="413"/>
      <c r="E837" s="413"/>
      <c r="F837" s="413"/>
      <c r="G837" s="413"/>
      <c r="H837" s="413"/>
      <c r="I837" s="413"/>
      <c r="J837" s="413"/>
      <c r="K837" s="413"/>
    </row>
    <row r="838" spans="1:11" ht="27.75" customHeight="1">
      <c r="A838" s="413"/>
      <c r="B838" s="413"/>
      <c r="C838" s="413"/>
      <c r="D838" s="413"/>
      <c r="E838" s="413"/>
      <c r="F838" s="413"/>
      <c r="G838" s="413"/>
      <c r="H838" s="413"/>
      <c r="I838" s="413"/>
      <c r="J838" s="413"/>
      <c r="K838" s="413"/>
    </row>
    <row r="839" spans="1:11" ht="27.75" customHeight="1">
      <c r="A839" s="413"/>
      <c r="B839" s="413"/>
      <c r="C839" s="413"/>
      <c r="D839" s="413"/>
      <c r="E839" s="413"/>
      <c r="F839" s="413"/>
      <c r="G839" s="413"/>
      <c r="H839" s="413"/>
      <c r="I839" s="413"/>
      <c r="J839" s="413"/>
      <c r="K839" s="413"/>
    </row>
    <row r="840" spans="1:11" ht="27.75" customHeight="1">
      <c r="A840" s="413"/>
      <c r="B840" s="413"/>
      <c r="C840" s="413"/>
      <c r="D840" s="413"/>
      <c r="E840" s="413"/>
      <c r="F840" s="413"/>
      <c r="G840" s="413"/>
      <c r="H840" s="413"/>
      <c r="I840" s="413"/>
      <c r="J840" s="413"/>
      <c r="K840" s="413"/>
    </row>
    <row r="841" spans="1:11" ht="27.75" customHeight="1">
      <c r="A841" s="413"/>
      <c r="B841" s="413"/>
      <c r="C841" s="413"/>
      <c r="D841" s="413"/>
      <c r="E841" s="413"/>
      <c r="F841" s="413"/>
      <c r="G841" s="413"/>
      <c r="H841" s="413"/>
      <c r="I841" s="413"/>
      <c r="J841" s="413"/>
      <c r="K841" s="413"/>
    </row>
    <row r="842" spans="1:11" ht="27.75" customHeight="1">
      <c r="A842" s="413"/>
      <c r="B842" s="413"/>
      <c r="C842" s="413"/>
      <c r="D842" s="413"/>
      <c r="E842" s="413"/>
      <c r="F842" s="413"/>
      <c r="G842" s="413"/>
      <c r="H842" s="413"/>
      <c r="I842" s="413"/>
      <c r="J842" s="413"/>
      <c r="K842" s="413"/>
    </row>
    <row r="843" spans="1:11" ht="27.75" customHeight="1">
      <c r="A843" s="413"/>
      <c r="B843" s="413"/>
      <c r="C843" s="413"/>
      <c r="D843" s="413"/>
      <c r="E843" s="413"/>
      <c r="F843" s="413"/>
      <c r="G843" s="413"/>
      <c r="H843" s="413"/>
      <c r="I843" s="413"/>
      <c r="J843" s="413"/>
      <c r="K843" s="413"/>
    </row>
    <row r="844" spans="1:11" ht="27.75" customHeight="1">
      <c r="A844" s="413"/>
      <c r="B844" s="413"/>
      <c r="C844" s="413"/>
      <c r="D844" s="413"/>
      <c r="E844" s="413"/>
      <c r="F844" s="413"/>
      <c r="G844" s="413"/>
      <c r="H844" s="413"/>
      <c r="I844" s="413"/>
      <c r="J844" s="413"/>
      <c r="K844" s="413"/>
    </row>
    <row r="845" spans="1:11" ht="27.75" customHeight="1">
      <c r="A845" s="413"/>
      <c r="B845" s="413"/>
      <c r="C845" s="413"/>
      <c r="D845" s="413"/>
      <c r="E845" s="413"/>
      <c r="F845" s="413"/>
      <c r="G845" s="413"/>
      <c r="H845" s="413"/>
      <c r="I845" s="413"/>
      <c r="J845" s="413"/>
      <c r="K845" s="413"/>
    </row>
    <row r="846" spans="1:11" ht="27.75" customHeight="1">
      <c r="A846" s="413"/>
      <c r="B846" s="413"/>
      <c r="C846" s="413"/>
      <c r="D846" s="413"/>
      <c r="E846" s="413"/>
      <c r="F846" s="413"/>
      <c r="G846" s="413"/>
      <c r="H846" s="413"/>
      <c r="I846" s="413"/>
      <c r="J846" s="413"/>
      <c r="K846" s="413"/>
    </row>
    <row r="847" spans="1:11" ht="27.75" customHeight="1">
      <c r="A847" s="413"/>
      <c r="B847" s="413"/>
      <c r="C847" s="413"/>
      <c r="D847" s="413"/>
      <c r="E847" s="413"/>
      <c r="F847" s="413"/>
      <c r="G847" s="413"/>
      <c r="H847" s="413"/>
      <c r="I847" s="413"/>
      <c r="J847" s="413"/>
      <c r="K847" s="413"/>
    </row>
    <row r="848" spans="1:11" ht="27.75" customHeight="1">
      <c r="A848" s="413"/>
      <c r="B848" s="413"/>
      <c r="C848" s="413"/>
      <c r="D848" s="413"/>
      <c r="E848" s="413"/>
      <c r="F848" s="413"/>
      <c r="G848" s="413"/>
      <c r="H848" s="413"/>
      <c r="I848" s="413"/>
      <c r="J848" s="413"/>
      <c r="K848" s="413"/>
    </row>
    <row r="849" spans="1:11" ht="27.75" customHeight="1">
      <c r="A849" s="413"/>
      <c r="B849" s="413"/>
      <c r="C849" s="413"/>
      <c r="D849" s="413"/>
      <c r="E849" s="413"/>
      <c r="F849" s="413"/>
      <c r="G849" s="413"/>
      <c r="H849" s="413"/>
      <c r="I849" s="413"/>
      <c r="J849" s="413"/>
      <c r="K849" s="413"/>
    </row>
    <row r="850" spans="1:11" ht="27.75" customHeight="1">
      <c r="A850" s="413"/>
      <c r="B850" s="413"/>
      <c r="C850" s="413"/>
      <c r="D850" s="413"/>
      <c r="E850" s="413"/>
      <c r="F850" s="413"/>
      <c r="G850" s="413"/>
      <c r="H850" s="413"/>
      <c r="I850" s="413"/>
      <c r="J850" s="413"/>
      <c r="K850" s="413"/>
    </row>
    <row r="851" spans="1:11" ht="27.75" customHeight="1">
      <c r="A851" s="413"/>
      <c r="B851" s="413"/>
      <c r="C851" s="413"/>
      <c r="D851" s="413"/>
      <c r="E851" s="413"/>
      <c r="F851" s="413"/>
      <c r="G851" s="413"/>
      <c r="H851" s="413"/>
      <c r="I851" s="413"/>
      <c r="J851" s="413"/>
      <c r="K851" s="413"/>
    </row>
    <row r="852" spans="1:11" ht="27.75" customHeight="1">
      <c r="A852" s="413"/>
      <c r="B852" s="413"/>
      <c r="C852" s="413"/>
      <c r="D852" s="413"/>
      <c r="E852" s="413"/>
      <c r="F852" s="413"/>
      <c r="G852" s="413"/>
      <c r="H852" s="413"/>
      <c r="I852" s="413"/>
      <c r="J852" s="413"/>
      <c r="K852" s="413"/>
    </row>
    <row r="853" spans="1:11" ht="27.75" customHeight="1">
      <c r="A853" s="413"/>
      <c r="B853" s="413"/>
      <c r="C853" s="413"/>
      <c r="D853" s="413"/>
      <c r="E853" s="413"/>
      <c r="F853" s="413"/>
      <c r="G853" s="413"/>
      <c r="H853" s="413"/>
      <c r="I853" s="413"/>
      <c r="J853" s="413"/>
      <c r="K853" s="413"/>
    </row>
    <row r="854" spans="1:11" ht="27.75" customHeight="1">
      <c r="A854" s="413"/>
      <c r="B854" s="413"/>
      <c r="C854" s="413"/>
      <c r="D854" s="413"/>
      <c r="E854" s="413"/>
      <c r="F854" s="413"/>
      <c r="G854" s="413"/>
      <c r="H854" s="413"/>
      <c r="I854" s="413"/>
      <c r="J854" s="413"/>
      <c r="K854" s="413"/>
    </row>
    <row r="855" spans="1:11" ht="27.75" customHeight="1">
      <c r="A855" s="413"/>
      <c r="B855" s="413"/>
      <c r="C855" s="413"/>
      <c r="D855" s="413"/>
      <c r="E855" s="413"/>
      <c r="F855" s="413"/>
      <c r="G855" s="413"/>
      <c r="H855" s="413"/>
      <c r="I855" s="413"/>
      <c r="J855" s="413"/>
      <c r="K855" s="413"/>
    </row>
    <row r="856" spans="1:11" ht="27.75" customHeight="1">
      <c r="A856" s="413"/>
      <c r="B856" s="413"/>
      <c r="C856" s="413"/>
      <c r="D856" s="413"/>
      <c r="E856" s="413"/>
      <c r="F856" s="413"/>
      <c r="G856" s="413"/>
      <c r="H856" s="413"/>
      <c r="I856" s="413"/>
      <c r="J856" s="413"/>
      <c r="K856" s="413"/>
    </row>
    <row r="857" spans="1:11" ht="27.75" customHeight="1">
      <c r="A857" s="413"/>
      <c r="B857" s="413"/>
      <c r="C857" s="413"/>
      <c r="D857" s="413"/>
      <c r="E857" s="413"/>
      <c r="F857" s="413"/>
      <c r="G857" s="413"/>
      <c r="H857" s="413"/>
      <c r="I857" s="413"/>
      <c r="J857" s="413"/>
      <c r="K857" s="413"/>
    </row>
    <row r="858" spans="1:11" ht="27.75" customHeight="1">
      <c r="A858" s="413"/>
      <c r="B858" s="413"/>
      <c r="C858" s="413"/>
      <c r="D858" s="413"/>
      <c r="E858" s="413"/>
      <c r="F858" s="413"/>
      <c r="G858" s="413"/>
      <c r="H858" s="413"/>
      <c r="I858" s="413"/>
      <c r="J858" s="413"/>
      <c r="K858" s="413"/>
    </row>
    <row r="859" spans="1:11" ht="27.75" customHeight="1">
      <c r="A859" s="413"/>
      <c r="B859" s="413"/>
      <c r="C859" s="413"/>
      <c r="D859" s="413"/>
      <c r="E859" s="413"/>
      <c r="F859" s="413"/>
      <c r="G859" s="413"/>
      <c r="H859" s="413"/>
      <c r="I859" s="413"/>
      <c r="J859" s="413"/>
      <c r="K859" s="413"/>
    </row>
    <row r="860" spans="1:11" ht="27.75" customHeight="1">
      <c r="A860" s="413"/>
      <c r="B860" s="413"/>
      <c r="C860" s="413"/>
      <c r="D860" s="413"/>
      <c r="E860" s="413"/>
      <c r="F860" s="413"/>
      <c r="G860" s="413"/>
      <c r="H860" s="413"/>
      <c r="I860" s="413"/>
      <c r="J860" s="413"/>
      <c r="K860" s="413"/>
    </row>
    <row r="861" spans="1:11" ht="27.75" customHeight="1">
      <c r="A861" s="413"/>
      <c r="B861" s="413"/>
      <c r="C861" s="413"/>
      <c r="D861" s="413"/>
      <c r="E861" s="413"/>
      <c r="F861" s="413"/>
      <c r="G861" s="413"/>
      <c r="H861" s="413"/>
      <c r="I861" s="413"/>
      <c r="J861" s="413"/>
      <c r="K861" s="413"/>
    </row>
    <row r="862" spans="1:11" ht="27.75" customHeight="1">
      <c r="A862" s="413"/>
      <c r="B862" s="413"/>
      <c r="C862" s="413"/>
      <c r="D862" s="413"/>
      <c r="E862" s="413"/>
      <c r="F862" s="413"/>
      <c r="G862" s="413"/>
      <c r="H862" s="413"/>
      <c r="I862" s="413"/>
      <c r="J862" s="413"/>
      <c r="K862" s="413"/>
    </row>
    <row r="863" spans="1:11" ht="27.75" customHeight="1">
      <c r="A863" s="413"/>
      <c r="B863" s="413"/>
      <c r="C863" s="413"/>
      <c r="D863" s="413"/>
      <c r="E863" s="413"/>
      <c r="F863" s="413"/>
      <c r="G863" s="413"/>
      <c r="H863" s="413"/>
      <c r="I863" s="413"/>
      <c r="J863" s="413"/>
      <c r="K863" s="413"/>
    </row>
    <row r="864" spans="1:11" ht="27.75" customHeight="1">
      <c r="A864" s="413"/>
      <c r="B864" s="413"/>
      <c r="C864" s="413"/>
      <c r="D864" s="413"/>
      <c r="E864" s="413"/>
      <c r="F864" s="413"/>
      <c r="G864" s="413"/>
      <c r="H864" s="413"/>
      <c r="I864" s="413"/>
      <c r="J864" s="413"/>
      <c r="K864" s="413"/>
    </row>
    <row r="865" spans="1:11" ht="27.75" customHeight="1">
      <c r="A865" s="413"/>
      <c r="B865" s="413"/>
      <c r="C865" s="413"/>
      <c r="D865" s="413"/>
      <c r="E865" s="413"/>
      <c r="F865" s="413"/>
      <c r="G865" s="413"/>
      <c r="H865" s="413"/>
      <c r="I865" s="413"/>
      <c r="J865" s="413"/>
      <c r="K865" s="413"/>
    </row>
    <row r="866" spans="1:11" ht="27.75" customHeight="1">
      <c r="A866" s="413"/>
      <c r="B866" s="413"/>
      <c r="C866" s="413"/>
      <c r="D866" s="413"/>
      <c r="E866" s="413"/>
      <c r="F866" s="413"/>
      <c r="G866" s="413"/>
      <c r="H866" s="413"/>
      <c r="I866" s="413"/>
      <c r="J866" s="413"/>
      <c r="K866" s="413"/>
    </row>
    <row r="867" spans="1:11" ht="27.75" customHeight="1">
      <c r="A867" s="413"/>
      <c r="B867" s="413"/>
      <c r="C867" s="413"/>
      <c r="D867" s="413"/>
      <c r="E867" s="413"/>
      <c r="F867" s="413"/>
      <c r="G867" s="413"/>
      <c r="H867" s="413"/>
      <c r="I867" s="413"/>
      <c r="J867" s="413"/>
      <c r="K867" s="413"/>
    </row>
    <row r="868" spans="1:11" ht="27.75" customHeight="1">
      <c r="A868" s="413"/>
      <c r="B868" s="413"/>
      <c r="C868" s="413"/>
      <c r="D868" s="413"/>
      <c r="E868" s="413"/>
      <c r="F868" s="413"/>
      <c r="G868" s="413"/>
      <c r="H868" s="413"/>
      <c r="I868" s="413"/>
      <c r="J868" s="413"/>
      <c r="K868" s="413"/>
    </row>
    <row r="869" spans="1:11" ht="27.75" customHeight="1">
      <c r="A869" s="413"/>
      <c r="B869" s="413"/>
      <c r="C869" s="413"/>
      <c r="D869" s="413"/>
      <c r="E869" s="413"/>
      <c r="F869" s="413"/>
      <c r="G869" s="413"/>
      <c r="H869" s="413"/>
      <c r="I869" s="413"/>
      <c r="J869" s="413"/>
      <c r="K869" s="413"/>
    </row>
    <row r="870" spans="1:11" ht="27.75" customHeight="1">
      <c r="A870" s="413"/>
      <c r="B870" s="413"/>
      <c r="C870" s="413"/>
      <c r="D870" s="413"/>
      <c r="E870" s="413"/>
      <c r="F870" s="413"/>
      <c r="G870" s="413"/>
      <c r="H870" s="413"/>
      <c r="I870" s="413"/>
      <c r="J870" s="413"/>
      <c r="K870" s="413"/>
    </row>
    <row r="871" spans="1:11" ht="27.75" customHeight="1">
      <c r="A871" s="413"/>
      <c r="B871" s="413"/>
      <c r="C871" s="413"/>
      <c r="D871" s="413"/>
      <c r="E871" s="413"/>
      <c r="F871" s="413"/>
      <c r="G871" s="413"/>
      <c r="H871" s="413"/>
      <c r="I871" s="413"/>
      <c r="J871" s="413"/>
      <c r="K871" s="413"/>
    </row>
    <row r="872" spans="1:11" ht="27.75" customHeight="1">
      <c r="A872" s="413"/>
      <c r="B872" s="413"/>
      <c r="C872" s="413"/>
      <c r="D872" s="413"/>
      <c r="E872" s="413"/>
      <c r="F872" s="413"/>
      <c r="G872" s="413"/>
      <c r="H872" s="413"/>
      <c r="I872" s="413"/>
      <c r="J872" s="413"/>
      <c r="K872" s="413"/>
    </row>
    <row r="873" spans="1:11" ht="27.75" customHeight="1">
      <c r="A873" s="413"/>
      <c r="B873" s="413"/>
      <c r="C873" s="413"/>
      <c r="D873" s="413"/>
      <c r="E873" s="413"/>
      <c r="F873" s="413"/>
      <c r="G873" s="413"/>
      <c r="H873" s="413"/>
      <c r="I873" s="413"/>
      <c r="J873" s="413"/>
      <c r="K873" s="413"/>
    </row>
    <row r="874" spans="1:11" ht="27.75" customHeight="1">
      <c r="A874" s="413"/>
      <c r="B874" s="413"/>
      <c r="C874" s="413"/>
      <c r="D874" s="413"/>
      <c r="E874" s="413"/>
      <c r="F874" s="413"/>
      <c r="G874" s="413"/>
      <c r="H874" s="413"/>
      <c r="I874" s="413"/>
      <c r="J874" s="413"/>
      <c r="K874" s="413"/>
    </row>
    <row r="875" spans="1:11" ht="27.75" customHeight="1">
      <c r="A875" s="413"/>
      <c r="B875" s="413"/>
      <c r="C875" s="413"/>
      <c r="D875" s="413"/>
      <c r="E875" s="413"/>
      <c r="F875" s="413"/>
      <c r="G875" s="413"/>
      <c r="H875" s="413"/>
      <c r="I875" s="413"/>
      <c r="J875" s="413"/>
      <c r="K875" s="413"/>
    </row>
    <row r="876" spans="1:11" ht="27.75" customHeight="1">
      <c r="A876" s="413"/>
      <c r="B876" s="413"/>
      <c r="C876" s="413"/>
      <c r="D876" s="413"/>
      <c r="E876" s="413"/>
      <c r="F876" s="413"/>
      <c r="G876" s="413"/>
      <c r="H876" s="413"/>
      <c r="I876" s="413"/>
      <c r="J876" s="413"/>
      <c r="K876" s="413"/>
    </row>
    <row r="877" spans="1:11" ht="27.75" customHeight="1">
      <c r="A877" s="413"/>
      <c r="B877" s="413"/>
      <c r="C877" s="413"/>
      <c r="D877" s="413"/>
      <c r="E877" s="413"/>
      <c r="F877" s="413"/>
      <c r="G877" s="413"/>
      <c r="H877" s="413"/>
      <c r="I877" s="413"/>
      <c r="J877" s="413"/>
      <c r="K877" s="413"/>
    </row>
    <row r="878" spans="1:11" ht="27.75" customHeight="1">
      <c r="A878" s="413"/>
      <c r="B878" s="413"/>
      <c r="C878" s="413"/>
      <c r="D878" s="413"/>
      <c r="E878" s="413"/>
      <c r="F878" s="413"/>
      <c r="G878" s="413"/>
      <c r="H878" s="413"/>
      <c r="I878" s="413"/>
      <c r="J878" s="413"/>
      <c r="K878" s="413"/>
    </row>
    <row r="879" spans="1:11" ht="27.75" customHeight="1">
      <c r="A879" s="413"/>
      <c r="B879" s="413"/>
      <c r="C879" s="413"/>
      <c r="D879" s="413"/>
      <c r="E879" s="413"/>
      <c r="F879" s="413"/>
      <c r="G879" s="413"/>
      <c r="H879" s="413"/>
      <c r="I879" s="413"/>
      <c r="J879" s="413"/>
      <c r="K879" s="413"/>
    </row>
    <row r="880" spans="1:11" ht="27.75" customHeight="1">
      <c r="A880" s="413"/>
      <c r="B880" s="413"/>
      <c r="C880" s="413"/>
      <c r="D880" s="413"/>
      <c r="E880" s="413"/>
      <c r="F880" s="413"/>
      <c r="G880" s="413"/>
      <c r="H880" s="413"/>
      <c r="I880" s="413"/>
      <c r="J880" s="413"/>
      <c r="K880" s="413"/>
    </row>
    <row r="881" spans="1:11" ht="27.75" customHeight="1">
      <c r="A881" s="413"/>
      <c r="B881" s="413"/>
      <c r="C881" s="413"/>
      <c r="D881" s="413"/>
      <c r="E881" s="413"/>
      <c r="F881" s="413"/>
      <c r="G881" s="413"/>
      <c r="H881" s="413"/>
      <c r="I881" s="413"/>
      <c r="J881" s="413"/>
      <c r="K881" s="413"/>
    </row>
    <row r="882" spans="1:11" ht="27.75" customHeight="1">
      <c r="A882" s="413"/>
      <c r="B882" s="413"/>
      <c r="C882" s="413"/>
      <c r="D882" s="413"/>
      <c r="E882" s="413"/>
      <c r="F882" s="413"/>
      <c r="G882" s="413"/>
      <c r="H882" s="413"/>
      <c r="I882" s="413"/>
      <c r="J882" s="413"/>
      <c r="K882" s="413"/>
    </row>
    <row r="883" spans="1:11" ht="27.75" customHeight="1">
      <c r="A883" s="413"/>
      <c r="B883" s="413"/>
      <c r="C883" s="413"/>
      <c r="D883" s="413"/>
      <c r="E883" s="413"/>
      <c r="F883" s="413"/>
      <c r="G883" s="413"/>
      <c r="H883" s="413"/>
      <c r="I883" s="413"/>
      <c r="J883" s="413"/>
      <c r="K883" s="413"/>
    </row>
    <row r="884" spans="1:11" ht="27.75" customHeight="1">
      <c r="A884" s="413"/>
      <c r="B884" s="413"/>
      <c r="C884" s="413"/>
      <c r="D884" s="413"/>
      <c r="E884" s="413"/>
      <c r="F884" s="413"/>
      <c r="G884" s="413"/>
      <c r="H884" s="413"/>
      <c r="I884" s="413"/>
      <c r="J884" s="413"/>
      <c r="K884" s="413"/>
    </row>
    <row r="885" spans="1:11" ht="27.75" customHeight="1">
      <c r="A885" s="413"/>
      <c r="B885" s="413"/>
      <c r="C885" s="413"/>
      <c r="D885" s="413"/>
      <c r="E885" s="413"/>
      <c r="F885" s="413"/>
      <c r="G885" s="413"/>
      <c r="H885" s="413"/>
      <c r="I885" s="413"/>
      <c r="J885" s="413"/>
      <c r="K885" s="413"/>
    </row>
    <row r="886" spans="1:11" ht="27.75" customHeight="1">
      <c r="A886" s="413"/>
      <c r="B886" s="413"/>
      <c r="C886" s="413"/>
      <c r="D886" s="413"/>
      <c r="E886" s="413"/>
      <c r="F886" s="413"/>
      <c r="G886" s="413"/>
      <c r="H886" s="413"/>
      <c r="I886" s="413"/>
      <c r="J886" s="413"/>
      <c r="K886" s="413"/>
    </row>
    <row r="887" spans="1:11" ht="27.75" customHeight="1">
      <c r="A887" s="413"/>
      <c r="B887" s="413"/>
      <c r="C887" s="413"/>
      <c r="D887" s="413"/>
      <c r="E887" s="413"/>
      <c r="F887" s="413"/>
      <c r="G887" s="413"/>
      <c r="H887" s="413"/>
      <c r="I887" s="413"/>
      <c r="J887" s="413"/>
      <c r="K887" s="413"/>
    </row>
    <row r="888" spans="1:11" ht="27.75" customHeight="1">
      <c r="A888" s="413"/>
      <c r="B888" s="413"/>
      <c r="C888" s="413"/>
      <c r="D888" s="413"/>
      <c r="E888" s="413"/>
      <c r="F888" s="413"/>
      <c r="G888" s="413"/>
      <c r="H888" s="413"/>
      <c r="I888" s="413"/>
      <c r="J888" s="413"/>
      <c r="K888" s="413"/>
    </row>
    <row r="889" spans="1:11" ht="27.75" customHeight="1">
      <c r="A889" s="413"/>
      <c r="B889" s="413"/>
      <c r="C889" s="413"/>
      <c r="D889" s="413"/>
      <c r="E889" s="413"/>
      <c r="F889" s="413"/>
      <c r="G889" s="413"/>
      <c r="H889" s="413"/>
      <c r="I889" s="413"/>
      <c r="J889" s="413"/>
      <c r="K889" s="413"/>
    </row>
    <row r="890" spans="1:11" ht="27.75" customHeight="1">
      <c r="A890" s="413"/>
      <c r="B890" s="413"/>
      <c r="C890" s="413"/>
      <c r="D890" s="413"/>
      <c r="E890" s="413"/>
      <c r="F890" s="413"/>
      <c r="G890" s="413"/>
      <c r="H890" s="413"/>
      <c r="I890" s="413"/>
      <c r="J890" s="413"/>
      <c r="K890" s="413"/>
    </row>
    <row r="891" spans="1:11" ht="27.75" customHeight="1">
      <c r="A891" s="413"/>
      <c r="B891" s="413"/>
      <c r="C891" s="413"/>
      <c r="D891" s="413"/>
      <c r="E891" s="413"/>
      <c r="F891" s="413"/>
      <c r="G891" s="413"/>
      <c r="H891" s="413"/>
      <c r="I891" s="413"/>
      <c r="J891" s="413"/>
      <c r="K891" s="413"/>
    </row>
    <row r="892" spans="1:11" ht="27.75" customHeight="1">
      <c r="A892" s="413"/>
      <c r="B892" s="413"/>
      <c r="C892" s="413"/>
      <c r="D892" s="413"/>
      <c r="E892" s="413"/>
      <c r="F892" s="413"/>
      <c r="G892" s="413"/>
      <c r="H892" s="413"/>
      <c r="I892" s="413"/>
      <c r="J892" s="413"/>
      <c r="K892" s="413"/>
    </row>
    <row r="893" spans="1:11" ht="27.75" customHeight="1">
      <c r="A893" s="413"/>
      <c r="B893" s="413"/>
      <c r="C893" s="413"/>
      <c r="D893" s="413"/>
      <c r="E893" s="413"/>
      <c r="F893" s="413"/>
      <c r="G893" s="413"/>
      <c r="H893" s="413"/>
      <c r="I893" s="413"/>
      <c r="J893" s="413"/>
      <c r="K893" s="413"/>
    </row>
    <row r="894" spans="1:11" ht="27.75" customHeight="1">
      <c r="A894" s="413"/>
      <c r="B894" s="413"/>
      <c r="C894" s="413"/>
      <c r="D894" s="413"/>
      <c r="E894" s="413"/>
      <c r="F894" s="413"/>
      <c r="G894" s="413"/>
      <c r="H894" s="413"/>
      <c r="I894" s="413"/>
      <c r="J894" s="413"/>
      <c r="K894" s="413"/>
    </row>
    <row r="895" spans="1:11" ht="27.75" customHeight="1">
      <c r="A895" s="413"/>
      <c r="B895" s="413"/>
      <c r="C895" s="413"/>
      <c r="D895" s="413"/>
      <c r="E895" s="413"/>
      <c r="F895" s="413"/>
      <c r="G895" s="413"/>
      <c r="H895" s="413"/>
      <c r="I895" s="413"/>
      <c r="J895" s="413"/>
      <c r="K895" s="413"/>
    </row>
    <row r="896" spans="1:11" ht="27.75" customHeight="1">
      <c r="A896" s="413"/>
      <c r="B896" s="413"/>
      <c r="C896" s="413"/>
      <c r="D896" s="413"/>
      <c r="E896" s="413"/>
      <c r="F896" s="413"/>
      <c r="G896" s="413"/>
      <c r="H896" s="413"/>
      <c r="I896" s="413"/>
      <c r="J896" s="413"/>
      <c r="K896" s="413"/>
    </row>
    <row r="897" spans="1:11" ht="27.75" customHeight="1">
      <c r="A897" s="413"/>
      <c r="B897" s="413"/>
      <c r="C897" s="413"/>
      <c r="D897" s="413"/>
      <c r="E897" s="413"/>
      <c r="F897" s="413"/>
      <c r="G897" s="413"/>
      <c r="H897" s="413"/>
      <c r="I897" s="413"/>
      <c r="J897" s="413"/>
      <c r="K897" s="413"/>
    </row>
    <row r="898" spans="1:11" ht="27.75" customHeight="1">
      <c r="A898" s="413"/>
      <c r="B898" s="413"/>
      <c r="C898" s="413"/>
      <c r="D898" s="413"/>
      <c r="E898" s="413"/>
      <c r="F898" s="413"/>
      <c r="G898" s="413"/>
      <c r="H898" s="413"/>
      <c r="I898" s="413"/>
      <c r="J898" s="413"/>
      <c r="K898" s="413"/>
    </row>
    <row r="899" spans="1:11" ht="27.75" customHeight="1">
      <c r="A899" s="413"/>
      <c r="B899" s="413"/>
      <c r="C899" s="413"/>
      <c r="D899" s="413"/>
      <c r="E899" s="413"/>
      <c r="F899" s="413"/>
      <c r="G899" s="413"/>
      <c r="H899" s="413"/>
      <c r="I899" s="413"/>
      <c r="J899" s="413"/>
      <c r="K899" s="413"/>
    </row>
    <row r="900" spans="1:11" ht="27.75" customHeight="1">
      <c r="A900" s="413"/>
      <c r="B900" s="413"/>
      <c r="C900" s="413"/>
      <c r="D900" s="413"/>
      <c r="E900" s="413"/>
      <c r="F900" s="413"/>
      <c r="G900" s="413"/>
      <c r="H900" s="413"/>
      <c r="I900" s="413"/>
      <c r="J900" s="413"/>
      <c r="K900" s="413"/>
    </row>
    <row r="901" spans="1:11" ht="27.75" customHeight="1">
      <c r="A901" s="413"/>
      <c r="B901" s="413"/>
      <c r="C901" s="413"/>
      <c r="D901" s="413"/>
      <c r="E901" s="413"/>
      <c r="F901" s="413"/>
      <c r="G901" s="413"/>
      <c r="H901" s="413"/>
      <c r="I901" s="413"/>
      <c r="J901" s="413"/>
      <c r="K901" s="413"/>
    </row>
    <row r="902" spans="1:11" ht="27.75" customHeight="1">
      <c r="A902" s="413"/>
      <c r="B902" s="413"/>
      <c r="C902" s="413"/>
      <c r="D902" s="413"/>
      <c r="E902" s="413"/>
      <c r="F902" s="413"/>
      <c r="G902" s="413"/>
      <c r="H902" s="413"/>
      <c r="I902" s="413"/>
      <c r="J902" s="413"/>
      <c r="K902" s="413"/>
    </row>
    <row r="903" spans="1:11" ht="27.75" customHeight="1">
      <c r="A903" s="413"/>
      <c r="B903" s="413"/>
      <c r="C903" s="413"/>
      <c r="D903" s="413"/>
      <c r="E903" s="413"/>
      <c r="F903" s="413"/>
      <c r="G903" s="413"/>
      <c r="H903" s="413"/>
      <c r="I903" s="413"/>
      <c r="J903" s="413"/>
      <c r="K903" s="413"/>
    </row>
    <row r="904" spans="1:11" ht="27.75" customHeight="1">
      <c r="A904" s="413"/>
      <c r="B904" s="413"/>
      <c r="C904" s="413"/>
      <c r="D904" s="413"/>
      <c r="E904" s="413"/>
      <c r="F904" s="413"/>
      <c r="G904" s="413"/>
      <c r="H904" s="413"/>
      <c r="I904" s="413"/>
      <c r="J904" s="413"/>
      <c r="K904" s="413"/>
    </row>
    <row r="905" spans="1:11" ht="27.75" customHeight="1">
      <c r="A905" s="413"/>
      <c r="B905" s="413"/>
      <c r="C905" s="413"/>
      <c r="D905" s="413"/>
      <c r="E905" s="413"/>
      <c r="F905" s="413"/>
      <c r="G905" s="413"/>
      <c r="H905" s="413"/>
      <c r="I905" s="413"/>
      <c r="J905" s="413"/>
      <c r="K905" s="413"/>
    </row>
    <row r="906" spans="1:11" ht="27.75" customHeight="1">
      <c r="A906" s="413"/>
      <c r="B906" s="413"/>
      <c r="C906" s="413"/>
      <c r="D906" s="413"/>
      <c r="E906" s="413"/>
      <c r="F906" s="413"/>
      <c r="G906" s="413"/>
      <c r="H906" s="413"/>
      <c r="I906" s="413"/>
      <c r="J906" s="413"/>
      <c r="K906" s="413"/>
    </row>
    <row r="907" spans="1:11" ht="27.75" customHeight="1">
      <c r="A907" s="413"/>
      <c r="B907" s="413"/>
      <c r="C907" s="413"/>
      <c r="D907" s="413"/>
      <c r="E907" s="413"/>
      <c r="F907" s="413"/>
      <c r="G907" s="413"/>
      <c r="H907" s="413"/>
      <c r="I907" s="413"/>
      <c r="J907" s="413"/>
      <c r="K907" s="413"/>
    </row>
    <row r="908" spans="1:11" ht="27.75" customHeight="1">
      <c r="A908" s="413"/>
      <c r="B908" s="413"/>
      <c r="C908" s="413"/>
      <c r="D908" s="413"/>
      <c r="E908" s="413"/>
      <c r="F908" s="413"/>
      <c r="G908" s="413"/>
      <c r="H908" s="413"/>
      <c r="I908" s="413"/>
      <c r="J908" s="413"/>
      <c r="K908" s="413"/>
    </row>
    <row r="909" spans="1:11" ht="27.75" customHeight="1">
      <c r="A909" s="413"/>
      <c r="B909" s="413"/>
      <c r="C909" s="413"/>
      <c r="D909" s="413"/>
      <c r="E909" s="413"/>
      <c r="F909" s="413"/>
      <c r="G909" s="413"/>
      <c r="H909" s="413"/>
      <c r="I909" s="413"/>
      <c r="J909" s="413"/>
      <c r="K909" s="413"/>
    </row>
    <row r="910" spans="1:11" ht="27.75" customHeight="1">
      <c r="A910" s="413"/>
      <c r="B910" s="413"/>
      <c r="C910" s="413"/>
      <c r="D910" s="413"/>
      <c r="E910" s="413"/>
      <c r="F910" s="413"/>
      <c r="G910" s="413"/>
      <c r="H910" s="413"/>
      <c r="I910" s="413"/>
      <c r="J910" s="413"/>
      <c r="K910" s="413"/>
    </row>
    <row r="911" spans="1:11" ht="27.75" customHeight="1">
      <c r="A911" s="413"/>
      <c r="B911" s="413"/>
      <c r="C911" s="413"/>
      <c r="D911" s="413"/>
      <c r="E911" s="413"/>
      <c r="F911" s="413"/>
      <c r="G911" s="413"/>
      <c r="H911" s="413"/>
      <c r="I911" s="413"/>
      <c r="J911" s="413"/>
      <c r="K911" s="413"/>
    </row>
    <row r="912" spans="1:11" ht="27.75" customHeight="1">
      <c r="A912" s="413"/>
      <c r="B912" s="413"/>
      <c r="C912" s="413"/>
      <c r="D912" s="413"/>
      <c r="E912" s="413"/>
      <c r="F912" s="413"/>
      <c r="G912" s="413"/>
      <c r="H912" s="413"/>
      <c r="I912" s="413"/>
      <c r="J912" s="413"/>
      <c r="K912" s="413"/>
    </row>
    <row r="913" spans="1:11" ht="27.75" customHeight="1">
      <c r="A913" s="413"/>
      <c r="B913" s="413"/>
      <c r="C913" s="413"/>
      <c r="D913" s="413"/>
      <c r="E913" s="413"/>
      <c r="F913" s="413"/>
      <c r="G913" s="413"/>
      <c r="H913" s="413"/>
      <c r="I913" s="413"/>
      <c r="J913" s="413"/>
      <c r="K913" s="413"/>
    </row>
    <row r="914" spans="1:11" ht="27.75" customHeight="1">
      <c r="A914" s="413"/>
      <c r="B914" s="413"/>
      <c r="C914" s="413"/>
      <c r="D914" s="413"/>
      <c r="E914" s="413"/>
      <c r="F914" s="413"/>
      <c r="G914" s="413"/>
      <c r="H914" s="413"/>
      <c r="I914" s="413"/>
      <c r="J914" s="413"/>
      <c r="K914" s="413"/>
    </row>
    <row r="915" spans="1:11" ht="27.75" customHeight="1">
      <c r="A915" s="413"/>
      <c r="B915" s="413"/>
      <c r="C915" s="413"/>
      <c r="D915" s="413"/>
      <c r="E915" s="413"/>
      <c r="F915" s="413"/>
      <c r="G915" s="413"/>
      <c r="H915" s="413"/>
      <c r="I915" s="413"/>
      <c r="J915" s="413"/>
      <c r="K915" s="413"/>
    </row>
    <row r="916" spans="1:11" ht="27.75" customHeight="1">
      <c r="A916" s="413"/>
      <c r="B916" s="413"/>
      <c r="C916" s="413"/>
      <c r="D916" s="413"/>
      <c r="E916" s="413"/>
      <c r="F916" s="413"/>
      <c r="G916" s="413"/>
      <c r="H916" s="413"/>
      <c r="I916" s="413"/>
      <c r="J916" s="413"/>
      <c r="K916" s="413"/>
    </row>
    <row r="917" spans="1:11" ht="27.75" customHeight="1">
      <c r="A917" s="413"/>
      <c r="B917" s="413"/>
      <c r="C917" s="413"/>
      <c r="D917" s="413"/>
      <c r="E917" s="413"/>
      <c r="F917" s="413"/>
      <c r="G917" s="413"/>
      <c r="H917" s="413"/>
      <c r="I917" s="413"/>
      <c r="J917" s="413"/>
      <c r="K917" s="413"/>
    </row>
    <row r="918" spans="1:11" ht="27.75" customHeight="1">
      <c r="A918" s="413"/>
      <c r="B918" s="413"/>
      <c r="C918" s="413"/>
      <c r="D918" s="413"/>
      <c r="E918" s="413"/>
      <c r="F918" s="413"/>
      <c r="G918" s="413"/>
      <c r="H918" s="413"/>
      <c r="I918" s="413"/>
      <c r="J918" s="413"/>
      <c r="K918" s="413"/>
    </row>
    <row r="919" spans="1:11" ht="27.75" customHeight="1">
      <c r="A919" s="413"/>
      <c r="B919" s="413"/>
      <c r="C919" s="413"/>
      <c r="D919" s="413"/>
      <c r="E919" s="413"/>
      <c r="F919" s="413"/>
      <c r="G919" s="413"/>
      <c r="H919" s="413"/>
      <c r="I919" s="413"/>
      <c r="J919" s="413"/>
      <c r="K919" s="413"/>
    </row>
    <row r="920" spans="1:11" ht="27.75" customHeight="1">
      <c r="A920" s="413"/>
      <c r="B920" s="413"/>
      <c r="C920" s="413"/>
      <c r="D920" s="413"/>
      <c r="E920" s="413"/>
      <c r="F920" s="413"/>
      <c r="G920" s="413"/>
      <c r="H920" s="413"/>
      <c r="I920" s="413"/>
      <c r="J920" s="413"/>
      <c r="K920" s="413"/>
    </row>
    <row r="921" spans="1:11" ht="27.75" customHeight="1">
      <c r="A921" s="413"/>
      <c r="B921" s="413"/>
      <c r="C921" s="413"/>
      <c r="D921" s="413"/>
      <c r="E921" s="413"/>
      <c r="F921" s="413"/>
      <c r="G921" s="413"/>
      <c r="H921" s="413"/>
      <c r="I921" s="413"/>
      <c r="J921" s="413"/>
      <c r="K921" s="413"/>
    </row>
    <row r="922" spans="1:11" ht="27.75" customHeight="1">
      <c r="A922" s="413"/>
      <c r="B922" s="413"/>
      <c r="C922" s="413"/>
      <c r="D922" s="413"/>
      <c r="E922" s="413"/>
      <c r="F922" s="413"/>
      <c r="G922" s="413"/>
      <c r="H922" s="413"/>
      <c r="I922" s="413"/>
      <c r="J922" s="413"/>
      <c r="K922" s="413"/>
    </row>
    <row r="923" spans="1:11" ht="27.75" customHeight="1">
      <c r="A923" s="413"/>
      <c r="B923" s="413"/>
      <c r="C923" s="413"/>
      <c r="D923" s="413"/>
      <c r="E923" s="413"/>
      <c r="F923" s="413"/>
      <c r="G923" s="413"/>
      <c r="H923" s="413"/>
      <c r="I923" s="413"/>
      <c r="J923" s="413"/>
      <c r="K923" s="413"/>
    </row>
    <row r="924" spans="1:11" ht="27.75" customHeight="1">
      <c r="A924" s="413"/>
      <c r="B924" s="413"/>
      <c r="C924" s="413"/>
      <c r="D924" s="413"/>
      <c r="E924" s="413"/>
      <c r="F924" s="413"/>
      <c r="G924" s="413"/>
      <c r="H924" s="413"/>
      <c r="I924" s="413"/>
      <c r="J924" s="413"/>
      <c r="K924" s="413"/>
    </row>
    <row r="925" spans="1:11" ht="27.75" customHeight="1">
      <c r="A925" s="413"/>
      <c r="B925" s="413"/>
      <c r="C925" s="413"/>
      <c r="D925" s="413"/>
      <c r="E925" s="413"/>
      <c r="F925" s="413"/>
      <c r="G925" s="413"/>
      <c r="H925" s="413"/>
      <c r="I925" s="413"/>
      <c r="J925" s="413"/>
      <c r="K925" s="413"/>
    </row>
    <row r="926" spans="1:11" ht="27.75" customHeight="1">
      <c r="A926" s="413"/>
      <c r="B926" s="413"/>
      <c r="C926" s="413"/>
      <c r="D926" s="413"/>
      <c r="E926" s="413"/>
      <c r="F926" s="413"/>
      <c r="G926" s="413"/>
      <c r="H926" s="413"/>
      <c r="I926" s="413"/>
      <c r="J926" s="413"/>
      <c r="K926" s="413"/>
    </row>
    <row r="927" spans="1:11" ht="27.75" customHeight="1">
      <c r="A927" s="413"/>
      <c r="B927" s="413"/>
      <c r="C927" s="413"/>
      <c r="D927" s="413"/>
      <c r="E927" s="413"/>
      <c r="F927" s="413"/>
      <c r="G927" s="413"/>
      <c r="H927" s="413"/>
      <c r="I927" s="413"/>
      <c r="J927" s="413"/>
      <c r="K927" s="413"/>
    </row>
    <row r="928" spans="1:11" ht="27.75" customHeight="1">
      <c r="A928" s="413"/>
      <c r="B928" s="413"/>
      <c r="C928" s="413"/>
      <c r="D928" s="413"/>
      <c r="E928" s="413"/>
      <c r="F928" s="413"/>
      <c r="G928" s="413"/>
      <c r="H928" s="413"/>
      <c r="I928" s="413"/>
      <c r="J928" s="413"/>
      <c r="K928" s="413"/>
    </row>
    <row r="929" spans="1:11" ht="27.75" customHeight="1">
      <c r="A929" s="413"/>
      <c r="B929" s="413"/>
      <c r="C929" s="413"/>
      <c r="D929" s="413"/>
      <c r="E929" s="413"/>
      <c r="F929" s="413"/>
      <c r="G929" s="413"/>
      <c r="H929" s="413"/>
      <c r="I929" s="413"/>
      <c r="J929" s="413"/>
      <c r="K929" s="413"/>
    </row>
    <row r="930" spans="1:11" ht="27.75" customHeight="1">
      <c r="A930" s="413"/>
      <c r="B930" s="413"/>
      <c r="C930" s="413"/>
      <c r="D930" s="413"/>
      <c r="E930" s="413"/>
      <c r="F930" s="413"/>
      <c r="G930" s="413"/>
      <c r="H930" s="413"/>
      <c r="I930" s="413"/>
      <c r="J930" s="413"/>
      <c r="K930" s="413"/>
    </row>
    <row r="931" spans="1:11" ht="27.75" customHeight="1">
      <c r="A931" s="413"/>
      <c r="B931" s="413"/>
      <c r="C931" s="413"/>
      <c r="D931" s="413"/>
      <c r="E931" s="413"/>
      <c r="F931" s="413"/>
      <c r="G931" s="413"/>
      <c r="H931" s="413"/>
      <c r="I931" s="413"/>
      <c r="J931" s="413"/>
      <c r="K931" s="413"/>
    </row>
    <row r="932" spans="1:11" ht="27.75" customHeight="1">
      <c r="A932" s="413"/>
      <c r="B932" s="413"/>
      <c r="C932" s="413"/>
      <c r="D932" s="413"/>
      <c r="E932" s="413"/>
      <c r="F932" s="413"/>
      <c r="G932" s="413"/>
      <c r="H932" s="413"/>
      <c r="I932" s="413"/>
      <c r="J932" s="413"/>
      <c r="K932" s="413"/>
    </row>
    <row r="933" spans="1:11" ht="27.75" customHeight="1">
      <c r="A933" s="413"/>
      <c r="B933" s="413"/>
      <c r="C933" s="413"/>
      <c r="D933" s="413"/>
      <c r="E933" s="413"/>
      <c r="F933" s="413"/>
      <c r="G933" s="413"/>
      <c r="H933" s="413"/>
      <c r="I933" s="413"/>
      <c r="J933" s="413"/>
      <c r="K933" s="413"/>
    </row>
    <row r="934" spans="1:11" ht="27.75" customHeight="1">
      <c r="A934" s="413"/>
      <c r="B934" s="413"/>
      <c r="C934" s="413"/>
      <c r="D934" s="413"/>
      <c r="E934" s="413"/>
      <c r="F934" s="413"/>
      <c r="G934" s="413"/>
      <c r="H934" s="413"/>
      <c r="I934" s="413"/>
      <c r="J934" s="413"/>
      <c r="K934" s="413"/>
    </row>
    <row r="935" spans="1:11" ht="27.75" customHeight="1">
      <c r="A935" s="413"/>
      <c r="B935" s="413"/>
      <c r="C935" s="413"/>
      <c r="D935" s="413"/>
      <c r="E935" s="413"/>
      <c r="F935" s="413"/>
      <c r="G935" s="413"/>
      <c r="H935" s="413"/>
      <c r="I935" s="413"/>
      <c r="J935" s="413"/>
      <c r="K935" s="413"/>
    </row>
    <row r="936" spans="1:11" ht="27.75" customHeight="1">
      <c r="A936" s="413"/>
      <c r="B936" s="413"/>
      <c r="C936" s="413"/>
      <c r="D936" s="413"/>
      <c r="E936" s="413"/>
      <c r="F936" s="413"/>
      <c r="G936" s="413"/>
      <c r="H936" s="413"/>
      <c r="I936" s="413"/>
      <c r="J936" s="413"/>
      <c r="K936" s="413"/>
    </row>
    <row r="937" spans="1:11" ht="27.75" customHeight="1">
      <c r="A937" s="413"/>
      <c r="B937" s="413"/>
      <c r="C937" s="413"/>
      <c r="D937" s="413"/>
      <c r="E937" s="413"/>
      <c r="F937" s="413"/>
      <c r="G937" s="413"/>
      <c r="H937" s="413"/>
      <c r="I937" s="413"/>
      <c r="J937" s="413"/>
      <c r="K937" s="413"/>
    </row>
    <row r="938" spans="1:11" ht="27.75" customHeight="1">
      <c r="A938" s="413"/>
      <c r="B938" s="413"/>
      <c r="C938" s="413"/>
      <c r="D938" s="413"/>
      <c r="E938" s="413"/>
      <c r="F938" s="413"/>
      <c r="G938" s="413"/>
      <c r="H938" s="413"/>
      <c r="I938" s="413"/>
      <c r="J938" s="413"/>
      <c r="K938" s="413"/>
    </row>
    <row r="939" spans="1:11" ht="27.75" customHeight="1">
      <c r="A939" s="413"/>
      <c r="B939" s="413"/>
      <c r="C939" s="413"/>
      <c r="D939" s="413"/>
      <c r="E939" s="413"/>
      <c r="F939" s="413"/>
      <c r="G939" s="413"/>
      <c r="H939" s="413"/>
      <c r="I939" s="413"/>
      <c r="J939" s="413"/>
      <c r="K939" s="413"/>
    </row>
    <row r="940" spans="1:11" ht="27.75" customHeight="1">
      <c r="A940" s="413"/>
      <c r="B940" s="413"/>
      <c r="C940" s="413"/>
      <c r="D940" s="413"/>
      <c r="E940" s="413"/>
      <c r="F940" s="413"/>
      <c r="G940" s="413"/>
      <c r="H940" s="413"/>
      <c r="I940" s="413"/>
      <c r="J940" s="413"/>
      <c r="K940" s="413"/>
    </row>
    <row r="941" spans="1:11" ht="27.75" customHeight="1">
      <c r="A941" s="413"/>
      <c r="B941" s="413"/>
      <c r="C941" s="413"/>
      <c r="D941" s="413"/>
      <c r="E941" s="413"/>
      <c r="F941" s="413"/>
      <c r="G941" s="413"/>
      <c r="H941" s="413"/>
      <c r="I941" s="413"/>
      <c r="J941" s="413"/>
      <c r="K941" s="413"/>
    </row>
    <row r="942" spans="1:11" ht="27.75" customHeight="1">
      <c r="A942" s="413"/>
      <c r="B942" s="413"/>
      <c r="C942" s="413"/>
      <c r="D942" s="413"/>
      <c r="E942" s="413"/>
      <c r="F942" s="413"/>
      <c r="G942" s="413"/>
      <c r="H942" s="413"/>
      <c r="I942" s="413"/>
      <c r="J942" s="413"/>
      <c r="K942" s="413"/>
    </row>
    <row r="943" spans="1:11" ht="27.75" customHeight="1">
      <c r="A943" s="413"/>
      <c r="B943" s="413"/>
      <c r="C943" s="413"/>
      <c r="D943" s="413"/>
      <c r="E943" s="413"/>
      <c r="F943" s="413"/>
      <c r="G943" s="413"/>
      <c r="H943" s="413"/>
      <c r="I943" s="413"/>
      <c r="J943" s="413"/>
      <c r="K943" s="413"/>
    </row>
    <row r="944" spans="1:11" ht="27.75" customHeight="1">
      <c r="A944" s="413"/>
      <c r="B944" s="413"/>
      <c r="C944" s="413"/>
      <c r="D944" s="413"/>
      <c r="E944" s="413"/>
      <c r="F944" s="413"/>
      <c r="G944" s="413"/>
      <c r="H944" s="413"/>
      <c r="I944" s="413"/>
      <c r="J944" s="413"/>
      <c r="K944" s="413"/>
    </row>
    <row r="945" spans="1:11" ht="27.75" customHeight="1">
      <c r="A945" s="413"/>
      <c r="B945" s="413"/>
      <c r="C945" s="413"/>
      <c r="D945" s="413"/>
      <c r="E945" s="413"/>
      <c r="F945" s="413"/>
      <c r="G945" s="413"/>
      <c r="H945" s="413"/>
      <c r="I945" s="413"/>
      <c r="J945" s="413"/>
      <c r="K945" s="413"/>
    </row>
    <row r="946" spans="1:11" ht="27.75" customHeight="1">
      <c r="A946" s="413"/>
      <c r="B946" s="413"/>
      <c r="C946" s="413"/>
      <c r="D946" s="413"/>
      <c r="E946" s="413"/>
      <c r="F946" s="413"/>
      <c r="G946" s="413"/>
      <c r="H946" s="413"/>
      <c r="I946" s="413"/>
      <c r="J946" s="413"/>
      <c r="K946" s="413"/>
    </row>
    <row r="947" spans="1:11" ht="27.75" customHeight="1">
      <c r="A947" s="413"/>
      <c r="B947" s="413"/>
      <c r="C947" s="413"/>
      <c r="D947" s="413"/>
      <c r="E947" s="413"/>
      <c r="F947" s="413"/>
      <c r="G947" s="413"/>
      <c r="H947" s="413"/>
      <c r="I947" s="413"/>
      <c r="J947" s="413"/>
      <c r="K947" s="413"/>
    </row>
    <row r="948" spans="1:11" ht="27.75" customHeight="1">
      <c r="A948" s="413"/>
      <c r="B948" s="413"/>
      <c r="C948" s="413"/>
      <c r="D948" s="413"/>
      <c r="E948" s="413"/>
      <c r="F948" s="413"/>
      <c r="G948" s="413"/>
      <c r="H948" s="413"/>
      <c r="I948" s="413"/>
      <c r="J948" s="413"/>
      <c r="K948" s="413"/>
    </row>
    <row r="949" spans="1:11" ht="27.75" customHeight="1">
      <c r="A949" s="413"/>
      <c r="B949" s="413"/>
      <c r="C949" s="413"/>
      <c r="D949" s="413"/>
      <c r="E949" s="413"/>
      <c r="F949" s="413"/>
      <c r="G949" s="413"/>
      <c r="H949" s="413"/>
      <c r="I949" s="413"/>
      <c r="J949" s="413"/>
      <c r="K949" s="413"/>
    </row>
    <row r="950" spans="1:11" ht="27.75" customHeight="1">
      <c r="A950" s="413"/>
      <c r="B950" s="413"/>
      <c r="C950" s="413"/>
      <c r="D950" s="413"/>
      <c r="E950" s="413"/>
      <c r="F950" s="413"/>
      <c r="G950" s="413"/>
      <c r="H950" s="413"/>
      <c r="I950" s="413"/>
      <c r="J950" s="413"/>
      <c r="K950" s="413"/>
    </row>
    <row r="951" spans="1:11" ht="27.75" customHeight="1">
      <c r="A951" s="413"/>
      <c r="B951" s="413"/>
      <c r="C951" s="413"/>
      <c r="D951" s="413"/>
      <c r="E951" s="413"/>
      <c r="F951" s="413"/>
      <c r="G951" s="413"/>
      <c r="H951" s="413"/>
      <c r="I951" s="413"/>
      <c r="J951" s="413"/>
      <c r="K951" s="413"/>
    </row>
    <row r="952" spans="1:11" ht="27.75" customHeight="1">
      <c r="A952" s="413"/>
      <c r="B952" s="413"/>
      <c r="C952" s="413"/>
      <c r="D952" s="413"/>
      <c r="E952" s="413"/>
      <c r="F952" s="413"/>
      <c r="G952" s="413"/>
      <c r="H952" s="413"/>
      <c r="I952" s="413"/>
      <c r="J952" s="413"/>
      <c r="K952" s="413"/>
    </row>
    <row r="953" spans="1:11" ht="27.75" customHeight="1">
      <c r="A953" s="413"/>
      <c r="B953" s="413"/>
      <c r="C953" s="413"/>
      <c r="D953" s="413"/>
      <c r="E953" s="413"/>
      <c r="F953" s="413"/>
      <c r="G953" s="413"/>
      <c r="H953" s="413"/>
      <c r="I953" s="413"/>
      <c r="J953" s="413"/>
      <c r="K953" s="413"/>
    </row>
    <row r="954" spans="1:11" ht="27.75" customHeight="1">
      <c r="A954" s="413"/>
      <c r="B954" s="413"/>
      <c r="C954" s="413"/>
      <c r="D954" s="413"/>
      <c r="E954" s="413"/>
      <c r="F954" s="413"/>
      <c r="G954" s="413"/>
      <c r="H954" s="413"/>
      <c r="I954" s="413"/>
      <c r="J954" s="413"/>
      <c r="K954" s="413"/>
    </row>
    <row r="955" spans="1:11" ht="27.75" customHeight="1">
      <c r="A955" s="413"/>
      <c r="B955" s="413"/>
      <c r="C955" s="413"/>
      <c r="D955" s="413"/>
      <c r="E955" s="413"/>
      <c r="F955" s="413"/>
      <c r="G955" s="413"/>
      <c r="H955" s="413"/>
      <c r="I955" s="413"/>
      <c r="J955" s="413"/>
      <c r="K955" s="413"/>
    </row>
    <row r="956" spans="1:11" ht="27.75" customHeight="1">
      <c r="A956" s="413"/>
      <c r="B956" s="413"/>
      <c r="C956" s="413"/>
      <c r="D956" s="413"/>
      <c r="E956" s="413"/>
      <c r="F956" s="413"/>
      <c r="G956" s="413"/>
      <c r="H956" s="413"/>
      <c r="I956" s="413"/>
      <c r="J956" s="413"/>
      <c r="K956" s="413"/>
    </row>
    <row r="957" spans="1:11" ht="27.75" customHeight="1">
      <c r="A957" s="413"/>
      <c r="B957" s="413"/>
      <c r="C957" s="413"/>
      <c r="D957" s="413"/>
      <c r="E957" s="413"/>
      <c r="F957" s="413"/>
      <c r="G957" s="413"/>
      <c r="H957" s="413"/>
      <c r="I957" s="413"/>
      <c r="J957" s="413"/>
      <c r="K957" s="413"/>
    </row>
    <row r="958" spans="1:11" ht="27.75" customHeight="1">
      <c r="A958" s="413"/>
      <c r="B958" s="413"/>
      <c r="C958" s="413"/>
      <c r="D958" s="413"/>
      <c r="E958" s="413"/>
      <c r="F958" s="413"/>
      <c r="G958" s="413"/>
      <c r="H958" s="413"/>
      <c r="I958" s="413"/>
      <c r="J958" s="413"/>
      <c r="K958" s="413"/>
    </row>
    <row r="959" spans="1:11" ht="27.75" customHeight="1">
      <c r="A959" s="413"/>
      <c r="B959" s="413"/>
      <c r="C959" s="413"/>
      <c r="D959" s="413"/>
      <c r="E959" s="413"/>
      <c r="F959" s="413"/>
      <c r="G959" s="413"/>
      <c r="H959" s="413"/>
      <c r="I959" s="413"/>
      <c r="J959" s="413"/>
      <c r="K959" s="413"/>
    </row>
    <row r="960" spans="1:11" ht="27.75" customHeight="1">
      <c r="A960" s="413"/>
      <c r="B960" s="413"/>
      <c r="C960" s="413"/>
      <c r="D960" s="413"/>
      <c r="E960" s="413"/>
      <c r="F960" s="413"/>
      <c r="G960" s="413"/>
      <c r="H960" s="413"/>
      <c r="I960" s="413"/>
      <c r="J960" s="413"/>
      <c r="K960" s="413"/>
    </row>
    <row r="961" spans="1:11" ht="27.75" customHeight="1">
      <c r="A961" s="413"/>
      <c r="B961" s="413"/>
      <c r="C961" s="413"/>
      <c r="D961" s="413"/>
      <c r="E961" s="413"/>
      <c r="F961" s="413"/>
      <c r="G961" s="413"/>
      <c r="H961" s="413"/>
      <c r="I961" s="413"/>
      <c r="J961" s="413"/>
      <c r="K961" s="413"/>
    </row>
    <row r="962" spans="1:11" ht="27.75" customHeight="1">
      <c r="A962" s="413"/>
      <c r="B962" s="413"/>
      <c r="C962" s="413"/>
      <c r="D962" s="413"/>
      <c r="E962" s="413"/>
      <c r="F962" s="413"/>
      <c r="G962" s="413"/>
      <c r="H962" s="413"/>
      <c r="I962" s="413"/>
      <c r="J962" s="413"/>
      <c r="K962" s="413"/>
    </row>
    <row r="963" spans="1:11" ht="27.75" customHeight="1">
      <c r="A963" s="413"/>
      <c r="B963" s="413"/>
      <c r="C963" s="413"/>
      <c r="D963" s="413"/>
      <c r="E963" s="413"/>
      <c r="F963" s="413"/>
      <c r="G963" s="413"/>
      <c r="H963" s="413"/>
      <c r="I963" s="413"/>
      <c r="J963" s="413"/>
      <c r="K963" s="413"/>
    </row>
    <row r="964" spans="1:11" ht="27.75" customHeight="1">
      <c r="A964" s="413"/>
      <c r="B964" s="413"/>
      <c r="C964" s="413"/>
      <c r="D964" s="413"/>
      <c r="E964" s="413"/>
      <c r="F964" s="413"/>
      <c r="G964" s="413"/>
      <c r="H964" s="413"/>
      <c r="I964" s="413"/>
      <c r="J964" s="413"/>
      <c r="K964" s="413"/>
    </row>
    <row r="965" spans="1:11" ht="27.75" customHeight="1">
      <c r="A965" s="413"/>
      <c r="B965" s="413"/>
      <c r="C965" s="413"/>
      <c r="D965" s="413"/>
      <c r="E965" s="413"/>
      <c r="F965" s="413"/>
      <c r="G965" s="413"/>
      <c r="H965" s="413"/>
      <c r="I965" s="413"/>
      <c r="J965" s="413"/>
      <c r="K965" s="413"/>
    </row>
    <row r="966" spans="1:11" ht="27.75" customHeight="1">
      <c r="A966" s="413"/>
      <c r="B966" s="413"/>
      <c r="C966" s="413"/>
      <c r="D966" s="413"/>
      <c r="E966" s="413"/>
      <c r="F966" s="413"/>
      <c r="G966" s="413"/>
      <c r="H966" s="413"/>
      <c r="I966" s="413"/>
      <c r="J966" s="413"/>
      <c r="K966" s="413"/>
    </row>
    <row r="967" spans="1:11" ht="27.75" customHeight="1">
      <c r="A967" s="413"/>
      <c r="B967" s="413"/>
      <c r="C967" s="413"/>
      <c r="D967" s="413"/>
      <c r="E967" s="413"/>
      <c r="F967" s="413"/>
      <c r="G967" s="413"/>
      <c r="H967" s="413"/>
      <c r="I967" s="413"/>
      <c r="J967" s="413"/>
      <c r="K967" s="413"/>
    </row>
    <row r="968" spans="1:11" ht="27.75" customHeight="1">
      <c r="A968" s="413"/>
      <c r="B968" s="413"/>
      <c r="C968" s="413"/>
      <c r="D968" s="413"/>
      <c r="E968" s="413"/>
      <c r="F968" s="413"/>
      <c r="G968" s="413"/>
      <c r="H968" s="413"/>
      <c r="I968" s="413"/>
      <c r="J968" s="413"/>
      <c r="K968" s="413"/>
    </row>
    <row r="969" spans="1:11" ht="27.75" customHeight="1">
      <c r="A969" s="413"/>
      <c r="B969" s="413"/>
      <c r="C969" s="413"/>
      <c r="D969" s="413"/>
      <c r="E969" s="413"/>
      <c r="F969" s="413"/>
      <c r="G969" s="413"/>
      <c r="H969" s="413"/>
      <c r="I969" s="413"/>
      <c r="J969" s="413"/>
      <c r="K969" s="413"/>
    </row>
    <row r="970" spans="1:11" ht="27.75" customHeight="1">
      <c r="A970" s="413"/>
      <c r="B970" s="413"/>
      <c r="C970" s="413"/>
      <c r="D970" s="413"/>
      <c r="E970" s="413"/>
      <c r="F970" s="413"/>
      <c r="G970" s="413"/>
      <c r="H970" s="413"/>
      <c r="I970" s="413"/>
      <c r="J970" s="413"/>
      <c r="K970" s="413"/>
    </row>
    <row r="971" spans="1:11" ht="27.75" customHeight="1">
      <c r="A971" s="413"/>
      <c r="B971" s="413"/>
      <c r="C971" s="413"/>
      <c r="D971" s="413"/>
      <c r="E971" s="413"/>
      <c r="F971" s="413"/>
      <c r="G971" s="413"/>
      <c r="H971" s="413"/>
      <c r="I971" s="413"/>
      <c r="J971" s="413"/>
      <c r="K971" s="413"/>
    </row>
    <row r="972" spans="1:11" ht="27.75" customHeight="1">
      <c r="A972" s="413"/>
      <c r="B972" s="413"/>
      <c r="C972" s="413"/>
      <c r="D972" s="413"/>
      <c r="E972" s="413"/>
      <c r="F972" s="413"/>
      <c r="G972" s="413"/>
      <c r="H972" s="413"/>
      <c r="I972" s="413"/>
      <c r="J972" s="413"/>
      <c r="K972" s="413"/>
    </row>
    <row r="973" spans="1:11" ht="27.75" customHeight="1">
      <c r="A973" s="413"/>
      <c r="B973" s="413"/>
      <c r="C973" s="413"/>
      <c r="D973" s="413"/>
      <c r="E973" s="413"/>
      <c r="F973" s="413"/>
      <c r="G973" s="413"/>
      <c r="H973" s="413"/>
      <c r="I973" s="413"/>
      <c r="J973" s="413"/>
      <c r="K973" s="413"/>
    </row>
    <row r="974" spans="1:11" ht="27.75" customHeight="1">
      <c r="A974" s="413"/>
      <c r="B974" s="413"/>
      <c r="C974" s="413"/>
      <c r="D974" s="413"/>
      <c r="E974" s="413"/>
      <c r="F974" s="413"/>
      <c r="G974" s="413"/>
      <c r="H974" s="413"/>
      <c r="I974" s="413"/>
      <c r="J974" s="413"/>
      <c r="K974" s="413"/>
    </row>
    <row r="975" spans="1:11" ht="27.75" customHeight="1">
      <c r="A975" s="413"/>
      <c r="B975" s="413"/>
      <c r="C975" s="413"/>
      <c r="D975" s="413"/>
      <c r="E975" s="413"/>
      <c r="F975" s="413"/>
      <c r="G975" s="413"/>
      <c r="H975" s="413"/>
      <c r="I975" s="413"/>
      <c r="J975" s="413"/>
      <c r="K975" s="413"/>
    </row>
    <row r="976" spans="1:11" ht="27.75" customHeight="1">
      <c r="A976" s="413"/>
      <c r="B976" s="413"/>
      <c r="C976" s="413"/>
      <c r="D976" s="413"/>
      <c r="E976" s="413"/>
      <c r="F976" s="413"/>
      <c r="G976" s="413"/>
      <c r="H976" s="413"/>
      <c r="I976" s="413"/>
      <c r="J976" s="413"/>
      <c r="K976" s="413"/>
    </row>
    <row r="977" spans="1:11" ht="27.75" customHeight="1">
      <c r="A977" s="413"/>
      <c r="B977" s="413"/>
      <c r="C977" s="413"/>
      <c r="D977" s="413"/>
      <c r="E977" s="413"/>
      <c r="F977" s="413"/>
      <c r="G977" s="413"/>
      <c r="H977" s="413"/>
      <c r="I977" s="413"/>
      <c r="J977" s="413"/>
      <c r="K977" s="413"/>
    </row>
    <row r="978" spans="1:11" ht="27.75" customHeight="1">
      <c r="A978" s="413"/>
      <c r="B978" s="413"/>
      <c r="C978" s="413"/>
      <c r="D978" s="413"/>
      <c r="E978" s="413"/>
      <c r="F978" s="413"/>
      <c r="G978" s="413"/>
      <c r="H978" s="413"/>
      <c r="I978" s="413"/>
      <c r="J978" s="413"/>
      <c r="K978" s="413"/>
    </row>
    <row r="979" spans="1:11" ht="27.75" customHeight="1">
      <c r="A979" s="413"/>
      <c r="B979" s="413"/>
      <c r="C979" s="413"/>
      <c r="D979" s="413"/>
      <c r="E979" s="413"/>
      <c r="F979" s="413"/>
      <c r="G979" s="413"/>
      <c r="H979" s="413"/>
      <c r="I979" s="413"/>
      <c r="J979" s="413"/>
      <c r="K979" s="413"/>
    </row>
    <row r="980" spans="1:11" ht="27.75" customHeight="1">
      <c r="A980" s="413"/>
      <c r="B980" s="413"/>
      <c r="C980" s="413"/>
      <c r="D980" s="413"/>
      <c r="E980" s="413"/>
      <c r="F980" s="413"/>
      <c r="G980" s="413"/>
      <c r="H980" s="413"/>
      <c r="I980" s="413"/>
      <c r="J980" s="413"/>
      <c r="K980" s="413"/>
    </row>
    <row r="981" spans="1:11" ht="27.75" customHeight="1">
      <c r="A981" s="413"/>
      <c r="B981" s="413"/>
      <c r="C981" s="413"/>
      <c r="D981" s="413"/>
      <c r="E981" s="413"/>
      <c r="F981" s="413"/>
      <c r="G981" s="413"/>
      <c r="H981" s="413"/>
      <c r="I981" s="413"/>
      <c r="J981" s="413"/>
      <c r="K981" s="413"/>
    </row>
    <row r="982" spans="1:11" ht="27.75" customHeight="1">
      <c r="A982" s="413"/>
      <c r="B982" s="413"/>
      <c r="C982" s="413"/>
      <c r="D982" s="413"/>
      <c r="E982" s="413"/>
      <c r="F982" s="413"/>
      <c r="G982" s="413"/>
      <c r="H982" s="413"/>
      <c r="I982" s="413"/>
      <c r="J982" s="413"/>
      <c r="K982" s="413"/>
    </row>
    <row r="983" spans="1:11" ht="27.75" customHeight="1">
      <c r="A983" s="413"/>
      <c r="B983" s="413"/>
      <c r="C983" s="413"/>
      <c r="D983" s="413"/>
      <c r="E983" s="413"/>
      <c r="F983" s="413"/>
      <c r="G983" s="413"/>
      <c r="H983" s="413"/>
      <c r="I983" s="413"/>
      <c r="J983" s="413"/>
      <c r="K983" s="413"/>
    </row>
    <row r="984" spans="1:11" ht="27.75" customHeight="1">
      <c r="A984" s="413"/>
      <c r="B984" s="413"/>
      <c r="C984" s="413"/>
      <c r="D984" s="413"/>
      <c r="E984" s="413"/>
      <c r="F984" s="413"/>
      <c r="G984" s="413"/>
      <c r="H984" s="413"/>
      <c r="I984" s="413"/>
      <c r="J984" s="413"/>
      <c r="K984" s="413"/>
    </row>
    <row r="985" spans="1:11" ht="27.75" customHeight="1">
      <c r="A985" s="413"/>
      <c r="B985" s="413"/>
      <c r="C985" s="413"/>
      <c r="D985" s="413"/>
      <c r="E985" s="413"/>
      <c r="F985" s="413"/>
      <c r="G985" s="413"/>
      <c r="H985" s="413"/>
      <c r="I985" s="413"/>
      <c r="J985" s="413"/>
      <c r="K985" s="413"/>
    </row>
    <row r="986" spans="1:11" ht="27.75" customHeight="1">
      <c r="A986" s="413"/>
      <c r="B986" s="413"/>
      <c r="C986" s="413"/>
      <c r="D986" s="413"/>
      <c r="E986" s="413"/>
      <c r="F986" s="413"/>
      <c r="G986" s="413"/>
      <c r="H986" s="413"/>
      <c r="I986" s="413"/>
      <c r="J986" s="413"/>
      <c r="K986" s="413"/>
    </row>
    <row r="987" spans="1:11" ht="27.75" customHeight="1">
      <c r="A987" s="413"/>
      <c r="B987" s="413"/>
      <c r="C987" s="413"/>
      <c r="D987" s="413"/>
      <c r="E987" s="413"/>
      <c r="F987" s="413"/>
      <c r="G987" s="413"/>
      <c r="H987" s="413"/>
      <c r="I987" s="413"/>
      <c r="J987" s="413"/>
      <c r="K987" s="413"/>
    </row>
    <row r="988" spans="1:11" ht="27.75" customHeight="1">
      <c r="A988" s="413"/>
      <c r="B988" s="413"/>
      <c r="C988" s="413"/>
      <c r="D988" s="413"/>
      <c r="E988" s="413"/>
      <c r="F988" s="413"/>
      <c r="G988" s="413"/>
      <c r="H988" s="413"/>
      <c r="I988" s="413"/>
      <c r="J988" s="413"/>
      <c r="K988" s="413"/>
    </row>
    <row r="989" spans="1:11" ht="27.75" customHeight="1">
      <c r="A989" s="413"/>
      <c r="B989" s="413"/>
      <c r="C989" s="413"/>
      <c r="D989" s="413"/>
      <c r="E989" s="413"/>
      <c r="F989" s="413"/>
      <c r="G989" s="413"/>
      <c r="H989" s="413"/>
      <c r="I989" s="413"/>
      <c r="J989" s="413"/>
      <c r="K989" s="413"/>
    </row>
    <row r="990" spans="1:11" ht="27.75" customHeight="1">
      <c r="A990" s="413"/>
      <c r="B990" s="413"/>
      <c r="C990" s="413"/>
      <c r="D990" s="413"/>
      <c r="E990" s="413"/>
      <c r="F990" s="413"/>
      <c r="G990" s="413"/>
      <c r="H990" s="413"/>
      <c r="I990" s="413"/>
      <c r="J990" s="413"/>
      <c r="K990" s="413"/>
    </row>
    <row r="991" spans="1:11" ht="27.75" customHeight="1">
      <c r="A991" s="413"/>
      <c r="B991" s="413"/>
      <c r="C991" s="413"/>
      <c r="D991" s="413"/>
      <c r="E991" s="413"/>
      <c r="F991" s="413"/>
      <c r="G991" s="413"/>
      <c r="H991" s="413"/>
      <c r="I991" s="413"/>
      <c r="J991" s="413"/>
      <c r="K991" s="413"/>
    </row>
    <row r="992" spans="1:11" ht="27.75" customHeight="1">
      <c r="A992" s="413"/>
      <c r="B992" s="413"/>
      <c r="C992" s="413"/>
      <c r="D992" s="413"/>
      <c r="E992" s="413"/>
      <c r="F992" s="413"/>
      <c r="G992" s="413"/>
      <c r="H992" s="413"/>
      <c r="I992" s="413"/>
      <c r="J992" s="413"/>
      <c r="K992" s="413"/>
    </row>
    <row r="993" spans="1:11" ht="27.75" customHeight="1">
      <c r="A993" s="413"/>
      <c r="B993" s="413"/>
      <c r="C993" s="413"/>
      <c r="D993" s="413"/>
      <c r="E993" s="413"/>
      <c r="F993" s="413"/>
      <c r="G993" s="413"/>
      <c r="H993" s="413"/>
      <c r="I993" s="413"/>
      <c r="J993" s="413"/>
      <c r="K993" s="413"/>
    </row>
    <row r="994" spans="1:11" ht="27.75" customHeight="1">
      <c r="A994" s="413"/>
      <c r="B994" s="413"/>
      <c r="C994" s="413"/>
      <c r="D994" s="413"/>
      <c r="E994" s="413"/>
      <c r="F994" s="413"/>
      <c r="G994" s="413"/>
      <c r="H994" s="413"/>
      <c r="I994" s="413"/>
      <c r="J994" s="413"/>
      <c r="K994" s="413"/>
    </row>
    <row r="995" spans="1:11" ht="27.75" customHeight="1">
      <c r="A995" s="413"/>
      <c r="B995" s="413"/>
      <c r="C995" s="413"/>
      <c r="D995" s="413"/>
      <c r="E995" s="413"/>
      <c r="F995" s="413"/>
      <c r="G995" s="413"/>
      <c r="H995" s="413"/>
      <c r="I995" s="413"/>
      <c r="J995" s="413"/>
      <c r="K995" s="413"/>
    </row>
    <row r="996" spans="1:11" ht="27.75" customHeight="1">
      <c r="A996" s="413"/>
      <c r="B996" s="413"/>
      <c r="C996" s="413"/>
      <c r="D996" s="413"/>
      <c r="E996" s="413"/>
      <c r="F996" s="413"/>
      <c r="G996" s="413"/>
      <c r="H996" s="413"/>
      <c r="I996" s="413"/>
      <c r="J996" s="413"/>
      <c r="K996" s="413"/>
    </row>
    <row r="997" spans="1:11" ht="27.75" customHeight="1">
      <c r="A997" s="413"/>
      <c r="B997" s="413"/>
      <c r="C997" s="413"/>
      <c r="D997" s="413"/>
      <c r="E997" s="413"/>
      <c r="F997" s="413"/>
      <c r="G997" s="413"/>
      <c r="H997" s="413"/>
      <c r="I997" s="413"/>
      <c r="J997" s="413"/>
      <c r="K997" s="413"/>
    </row>
    <row r="998" spans="1:11" ht="27.75" customHeight="1">
      <c r="A998" s="413"/>
      <c r="B998" s="413"/>
      <c r="C998" s="413"/>
      <c r="D998" s="413"/>
      <c r="E998" s="413"/>
      <c r="F998" s="413"/>
      <c r="G998" s="413"/>
      <c r="H998" s="413"/>
      <c r="I998" s="413"/>
      <c r="J998" s="413"/>
      <c r="K998" s="413"/>
    </row>
    <row r="999" spans="1:11" ht="27.75" customHeight="1">
      <c r="A999" s="413"/>
      <c r="B999" s="413"/>
      <c r="C999" s="413"/>
      <c r="D999" s="413"/>
      <c r="E999" s="413"/>
      <c r="F999" s="413"/>
      <c r="G999" s="413"/>
      <c r="H999" s="413"/>
      <c r="I999" s="413"/>
      <c r="J999" s="413"/>
      <c r="K999" s="413"/>
    </row>
    <row r="1000" spans="1:11" ht="27.75" customHeight="1">
      <c r="A1000" s="413"/>
      <c r="B1000" s="413"/>
      <c r="C1000" s="413"/>
      <c r="D1000" s="413"/>
      <c r="E1000" s="413"/>
      <c r="F1000" s="413"/>
      <c r="G1000" s="413"/>
      <c r="H1000" s="413"/>
      <c r="I1000" s="413"/>
      <c r="J1000" s="413"/>
      <c r="K1000" s="413"/>
    </row>
  </sheetData>
  <mergeCells count="271">
    <mergeCell ref="B152:J152"/>
    <mergeCell ref="C153:I153"/>
    <mergeCell ref="C154:I154"/>
    <mergeCell ref="C155:I155"/>
    <mergeCell ref="C156:I156"/>
    <mergeCell ref="C98:H98"/>
    <mergeCell ref="C99:H99"/>
    <mergeCell ref="C100:H100"/>
    <mergeCell ref="C101:I101"/>
    <mergeCell ref="C102:I102"/>
    <mergeCell ref="C103:I103"/>
    <mergeCell ref="C104:I104"/>
    <mergeCell ref="C105:I105"/>
    <mergeCell ref="B144:I144"/>
    <mergeCell ref="B145:J145"/>
    <mergeCell ref="B146:J146"/>
    <mergeCell ref="C147:I147"/>
    <mergeCell ref="C148:I148"/>
    <mergeCell ref="C91:I91"/>
    <mergeCell ref="C92:H92"/>
    <mergeCell ref="C93:H93"/>
    <mergeCell ref="C94:H94"/>
    <mergeCell ref="C95:H95"/>
    <mergeCell ref="C96:H96"/>
    <mergeCell ref="C149:I149"/>
    <mergeCell ref="B150:I150"/>
    <mergeCell ref="B151:J151"/>
    <mergeCell ref="B158:J158"/>
    <mergeCell ref="B157:I157"/>
    <mergeCell ref="C164:H164"/>
    <mergeCell ref="B165:H165"/>
    <mergeCell ref="C166:H166"/>
    <mergeCell ref="B167:H167"/>
    <mergeCell ref="B128:J128"/>
    <mergeCell ref="B130:J130"/>
    <mergeCell ref="B131:J131"/>
    <mergeCell ref="C132:I132"/>
    <mergeCell ref="C133:G133"/>
    <mergeCell ref="C134:I134"/>
    <mergeCell ref="C135:I135"/>
    <mergeCell ref="C136:I136"/>
    <mergeCell ref="C137:I137"/>
    <mergeCell ref="C138:I138"/>
    <mergeCell ref="B139:I139"/>
    <mergeCell ref="B140:J140"/>
    <mergeCell ref="B141:J141"/>
    <mergeCell ref="C142:I142"/>
    <mergeCell ref="C143:I143"/>
    <mergeCell ref="B159:J159"/>
    <mergeCell ref="B161:J161"/>
    <mergeCell ref="C162:H162"/>
    <mergeCell ref="B163:H163"/>
    <mergeCell ref="C168:H168"/>
    <mergeCell ref="C169:H169"/>
    <mergeCell ref="C170:H170"/>
    <mergeCell ref="B18:F18"/>
    <mergeCell ref="G18:H18"/>
    <mergeCell ref="I18:J18"/>
    <mergeCell ref="B19:F19"/>
    <mergeCell ref="G19:H19"/>
    <mergeCell ref="I19:J19"/>
    <mergeCell ref="I20:J20"/>
    <mergeCell ref="B20:H20"/>
    <mergeCell ref="B21:J21"/>
    <mergeCell ref="B22:J22"/>
    <mergeCell ref="B23:J23"/>
    <mergeCell ref="B24:J24"/>
    <mergeCell ref="B25:J25"/>
    <mergeCell ref="B26:J26"/>
    <mergeCell ref="C27:H27"/>
    <mergeCell ref="I27:J27"/>
    <mergeCell ref="C28:H28"/>
    <mergeCell ref="I28:J28"/>
    <mergeCell ref="C29:D29"/>
    <mergeCell ref="I29:J29"/>
    <mergeCell ref="I30:J30"/>
    <mergeCell ref="C30:H30"/>
    <mergeCell ref="C31:H31"/>
    <mergeCell ref="I31:J31"/>
    <mergeCell ref="C32:H32"/>
    <mergeCell ref="I32:J32"/>
    <mergeCell ref="G33:H33"/>
    <mergeCell ref="I33:J33"/>
    <mergeCell ref="B2:J2"/>
    <mergeCell ref="B3:J3"/>
    <mergeCell ref="B4:F4"/>
    <mergeCell ref="G4:J4"/>
    <mergeCell ref="B5:F5"/>
    <mergeCell ref="G5:J5"/>
    <mergeCell ref="B6:J6"/>
    <mergeCell ref="B7:J7"/>
    <mergeCell ref="C8:H8"/>
    <mergeCell ref="I8:J8"/>
    <mergeCell ref="C9:H9"/>
    <mergeCell ref="I9:J9"/>
    <mergeCell ref="C10:H10"/>
    <mergeCell ref="I10:J10"/>
    <mergeCell ref="G14:H14"/>
    <mergeCell ref="I14:J14"/>
    <mergeCell ref="C11:H11"/>
    <mergeCell ref="I11:J11"/>
    <mergeCell ref="B12:J12"/>
    <mergeCell ref="B13:F13"/>
    <mergeCell ref="G13:H13"/>
    <mergeCell ref="I13:J13"/>
    <mergeCell ref="B14:F14"/>
    <mergeCell ref="G17:H17"/>
    <mergeCell ref="I17:J17"/>
    <mergeCell ref="B15:F15"/>
    <mergeCell ref="G15:H15"/>
    <mergeCell ref="I15:J15"/>
    <mergeCell ref="B16:F16"/>
    <mergeCell ref="G16:H16"/>
    <mergeCell ref="I16:J16"/>
    <mergeCell ref="B17:F17"/>
    <mergeCell ref="C33:F33"/>
    <mergeCell ref="C34:F34"/>
    <mergeCell ref="G34:H34"/>
    <mergeCell ref="I34:J34"/>
    <mergeCell ref="C35:F35"/>
    <mergeCell ref="G35:H35"/>
    <mergeCell ref="I35:J35"/>
    <mergeCell ref="C36:H36"/>
    <mergeCell ref="I36:J36"/>
    <mergeCell ref="C37:H37"/>
    <mergeCell ref="I37:J37"/>
    <mergeCell ref="C38:H38"/>
    <mergeCell ref="I38:J38"/>
    <mergeCell ref="I39:J39"/>
    <mergeCell ref="C39:H39"/>
    <mergeCell ref="C40:H40"/>
    <mergeCell ref="I40:J40"/>
    <mergeCell ref="C41:H41"/>
    <mergeCell ref="I41:J41"/>
    <mergeCell ref="B42:J42"/>
    <mergeCell ref="B43:J43"/>
    <mergeCell ref="B44:J44"/>
    <mergeCell ref="B45:J45"/>
    <mergeCell ref="C46:H46"/>
    <mergeCell ref="C47:F47"/>
    <mergeCell ref="C48:E48"/>
    <mergeCell ref="F48:H48"/>
    <mergeCell ref="C49:H49"/>
    <mergeCell ref="C50:F50"/>
    <mergeCell ref="G50:H50"/>
    <mergeCell ref="C51:E51"/>
    <mergeCell ref="C52:I52"/>
    <mergeCell ref="C53:I53"/>
    <mergeCell ref="C54:E54"/>
    <mergeCell ref="C55:E55"/>
    <mergeCell ref="C56:I56"/>
    <mergeCell ref="C57:I57"/>
    <mergeCell ref="B58:I58"/>
    <mergeCell ref="C59:I59"/>
    <mergeCell ref="C60:I60"/>
    <mergeCell ref="B61:I61"/>
    <mergeCell ref="B62:J62"/>
    <mergeCell ref="B63:I63"/>
    <mergeCell ref="B64:J64"/>
    <mergeCell ref="B65:J65"/>
    <mergeCell ref="B66:J66"/>
    <mergeCell ref="C114:I114"/>
    <mergeCell ref="C97:I97"/>
    <mergeCell ref="B67:J67"/>
    <mergeCell ref="B68:J68"/>
    <mergeCell ref="C69:I69"/>
    <mergeCell ref="C70:H70"/>
    <mergeCell ref="C71:H71"/>
    <mergeCell ref="B72:I72"/>
    <mergeCell ref="B73:J73"/>
    <mergeCell ref="B74:J74"/>
    <mergeCell ref="B75:J75"/>
    <mergeCell ref="C77:H77"/>
    <mergeCell ref="C78:H78"/>
    <mergeCell ref="C79:H79"/>
    <mergeCell ref="C80:D80"/>
    <mergeCell ref="C81:H81"/>
    <mergeCell ref="C82:H82"/>
    <mergeCell ref="C83:H83"/>
    <mergeCell ref="C84:H84"/>
    <mergeCell ref="C85:H85"/>
    <mergeCell ref="B86:H86"/>
    <mergeCell ref="B88:J88"/>
    <mergeCell ref="B89:J89"/>
    <mergeCell ref="B90:J90"/>
    <mergeCell ref="C188:I188"/>
    <mergeCell ref="C189:I189"/>
    <mergeCell ref="B76:J76"/>
    <mergeCell ref="C120:I120"/>
    <mergeCell ref="C121:I121"/>
    <mergeCell ref="C122:I122"/>
    <mergeCell ref="C123:H123"/>
    <mergeCell ref="B124:I124"/>
    <mergeCell ref="B125:J125"/>
    <mergeCell ref="B126:J126"/>
    <mergeCell ref="B127:J127"/>
    <mergeCell ref="B115:I115"/>
    <mergeCell ref="B116:J116"/>
    <mergeCell ref="B117:J117"/>
    <mergeCell ref="C118:I118"/>
    <mergeCell ref="C119:I119"/>
    <mergeCell ref="C106:I106"/>
    <mergeCell ref="B107:J107"/>
    <mergeCell ref="B108:J108"/>
    <mergeCell ref="B109:J109"/>
    <mergeCell ref="B110:J110"/>
    <mergeCell ref="C111:I111"/>
    <mergeCell ref="C112:I112"/>
    <mergeCell ref="C113:I113"/>
    <mergeCell ref="B180:C182"/>
    <mergeCell ref="D180:J180"/>
    <mergeCell ref="D181:J181"/>
    <mergeCell ref="D182:J182"/>
    <mergeCell ref="B183:J183"/>
    <mergeCell ref="B184:J184"/>
    <mergeCell ref="B185:J185"/>
    <mergeCell ref="B186:J186"/>
    <mergeCell ref="B187:I187"/>
    <mergeCell ref="C171:H171"/>
    <mergeCell ref="C172:H172"/>
    <mergeCell ref="C173:H173"/>
    <mergeCell ref="C174:H174"/>
    <mergeCell ref="C175:H175"/>
    <mergeCell ref="C176:H176"/>
    <mergeCell ref="B177:I177"/>
    <mergeCell ref="B178:J178"/>
    <mergeCell ref="B179:H179"/>
    <mergeCell ref="B208:J208"/>
    <mergeCell ref="B209:J209"/>
    <mergeCell ref="B215:G215"/>
    <mergeCell ref="H215:J215"/>
    <mergeCell ref="B216:J216"/>
    <mergeCell ref="B210:J210"/>
    <mergeCell ref="B211:G211"/>
    <mergeCell ref="H211:J211"/>
    <mergeCell ref="B212:J212"/>
    <mergeCell ref="B213:G213"/>
    <mergeCell ref="H213:J213"/>
    <mergeCell ref="B214:J214"/>
    <mergeCell ref="C190:I190"/>
    <mergeCell ref="C191:I191"/>
    <mergeCell ref="C192:I192"/>
    <mergeCell ref="B193:I193"/>
    <mergeCell ref="C194:I194"/>
    <mergeCell ref="B195:I195"/>
    <mergeCell ref="B196:J196"/>
    <mergeCell ref="B197:J197"/>
    <mergeCell ref="B199:J199"/>
    <mergeCell ref="B200:E200"/>
    <mergeCell ref="F200:G200"/>
    <mergeCell ref="I200:J200"/>
    <mergeCell ref="B201:E201"/>
    <mergeCell ref="F201:G201"/>
    <mergeCell ref="I201:J201"/>
    <mergeCell ref="I203:J203"/>
    <mergeCell ref="I204:J204"/>
    <mergeCell ref="I205:J205"/>
    <mergeCell ref="B205:E205"/>
    <mergeCell ref="F205:G205"/>
    <mergeCell ref="I206:J206"/>
    <mergeCell ref="I207:J207"/>
    <mergeCell ref="B202:E202"/>
    <mergeCell ref="F202:G202"/>
    <mergeCell ref="I202:J202"/>
    <mergeCell ref="B203:E203"/>
    <mergeCell ref="F203:G203"/>
    <mergeCell ref="B204:E204"/>
    <mergeCell ref="F204:G204"/>
    <mergeCell ref="B207:G207"/>
    <mergeCell ref="B206:E206"/>
    <mergeCell ref="F206:G206"/>
  </mergeCells>
  <conditionalFormatting sqref="I49:I50">
    <cfRule type="cellIs" dxfId="70" priority="1" operator="equal">
      <formula>0</formula>
    </cfRule>
  </conditionalFormatting>
  <conditionalFormatting sqref="I48">
    <cfRule type="cellIs" dxfId="69" priority="2" operator="equal">
      <formula>0</formula>
    </cfRule>
  </conditionalFormatting>
  <pageMargins left="0.511811024" right="0.511811024" top="0.78740157499999996" bottom="0.78740157499999996" header="0" footer="0"/>
  <pageSetup scale="77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">
    <tabColor rgb="FF00B0F0"/>
  </sheetPr>
  <dimension ref="A1:K1000"/>
  <sheetViews>
    <sheetView view="pageBreakPreview" topLeftCell="A59" zoomScaleNormal="100" zoomScaleSheetLayoutView="100" workbookViewId="0">
      <selection activeCell="I30" sqref="I30:J30"/>
    </sheetView>
  </sheetViews>
  <sheetFormatPr defaultColWidth="14.42578125" defaultRowHeight="47.25" customHeight="1" outlineLevelRow="1"/>
  <cols>
    <col min="1" max="1" width="2.28515625" customWidth="1"/>
    <col min="3" max="3" width="11.28515625" customWidth="1"/>
    <col min="4" max="4" width="13.28515625" customWidth="1"/>
    <col min="6" max="6" width="12.42578125" customWidth="1"/>
    <col min="7" max="7" width="13.42578125" customWidth="1"/>
    <col min="9" max="9" width="11.28515625" customWidth="1"/>
    <col min="10" max="10" width="17.7109375" customWidth="1"/>
    <col min="11" max="11" width="1.42578125" customWidth="1"/>
  </cols>
  <sheetData>
    <row r="1" spans="1:11" ht="47.25" customHeight="1">
      <c r="A1" s="413"/>
      <c r="B1" s="413"/>
      <c r="C1" s="413"/>
      <c r="D1" s="413"/>
      <c r="E1" s="413"/>
      <c r="F1" s="413"/>
      <c r="G1" s="413"/>
      <c r="H1" s="413"/>
      <c r="I1" s="413"/>
      <c r="J1" s="414"/>
      <c r="K1" s="413"/>
    </row>
    <row r="2" spans="1:11" ht="47.25" customHeight="1">
      <c r="A2" s="415"/>
      <c r="B2" s="863" t="str">
        <f>'1-ABA-DE-CARREGAMENTO'!C11</f>
        <v xml:space="preserve"> S E R V I Ç O S    D I V S.   A P O I O   A D M I N I S T R A T I V O .-2</v>
      </c>
      <c r="C2" s="864"/>
      <c r="D2" s="864"/>
      <c r="E2" s="864"/>
      <c r="F2" s="864"/>
      <c r="G2" s="864"/>
      <c r="H2" s="864"/>
      <c r="I2" s="864"/>
      <c r="J2" s="865"/>
      <c r="K2" s="416"/>
    </row>
    <row r="3" spans="1:11" ht="47.25" customHeight="1">
      <c r="A3" s="415"/>
      <c r="B3" s="866" t="str">
        <f>'1-ABA-DE-CARREGAMENTO'!E33</f>
        <v>AUX.S.BUC_CBO.3224-15_40hs</v>
      </c>
      <c r="C3" s="806"/>
      <c r="D3" s="806"/>
      <c r="E3" s="806"/>
      <c r="F3" s="806"/>
      <c r="G3" s="806"/>
      <c r="H3" s="806"/>
      <c r="I3" s="806"/>
      <c r="J3" s="807"/>
      <c r="K3" s="417"/>
    </row>
    <row r="4" spans="1:11" ht="27" customHeight="1">
      <c r="A4" s="415"/>
      <c r="B4" s="861" t="s">
        <v>299</v>
      </c>
      <c r="C4" s="806"/>
      <c r="D4" s="806"/>
      <c r="E4" s="806"/>
      <c r="F4" s="807"/>
      <c r="G4" s="867" t="str">
        <f>'1-ABA-DE-CARREGAMENTO'!C12</f>
        <v>23243.000833/2022-37</v>
      </c>
      <c r="H4" s="806"/>
      <c r="I4" s="806"/>
      <c r="J4" s="807"/>
      <c r="K4" s="418"/>
    </row>
    <row r="5" spans="1:11" ht="27" customHeight="1">
      <c r="A5" s="415"/>
      <c r="B5" s="791" t="s">
        <v>300</v>
      </c>
      <c r="C5" s="756"/>
      <c r="D5" s="756"/>
      <c r="E5" s="756"/>
      <c r="F5" s="757"/>
      <c r="G5" s="868" t="str">
        <f>'1-ABA-DE-CARREGAMENTO'!C13</f>
        <v>PE 30 / 2022</v>
      </c>
      <c r="H5" s="756"/>
      <c r="I5" s="756"/>
      <c r="J5" s="757"/>
      <c r="K5" s="418"/>
    </row>
    <row r="6" spans="1:11" ht="27" customHeight="1">
      <c r="A6" s="415"/>
      <c r="B6" s="869">
        <f ca="1">'1-ABA-DE-CARREGAMENTO'!C16</f>
        <v>44830</v>
      </c>
      <c r="C6" s="756"/>
      <c r="D6" s="756"/>
      <c r="E6" s="756"/>
      <c r="F6" s="756"/>
      <c r="G6" s="756"/>
      <c r="H6" s="756"/>
      <c r="I6" s="756"/>
      <c r="J6" s="757"/>
      <c r="K6" s="420"/>
    </row>
    <row r="7" spans="1:11" ht="47.25" customHeight="1">
      <c r="A7" s="415"/>
      <c r="B7" s="830" t="s">
        <v>301</v>
      </c>
      <c r="C7" s="756"/>
      <c r="D7" s="756"/>
      <c r="E7" s="756"/>
      <c r="F7" s="756"/>
      <c r="G7" s="756"/>
      <c r="H7" s="756"/>
      <c r="I7" s="756"/>
      <c r="J7" s="757"/>
      <c r="K7" s="421"/>
    </row>
    <row r="8" spans="1:11" ht="33.75" customHeight="1">
      <c r="A8" s="415"/>
      <c r="B8" s="422" t="s">
        <v>264</v>
      </c>
      <c r="C8" s="791" t="s">
        <v>302</v>
      </c>
      <c r="D8" s="756"/>
      <c r="E8" s="756"/>
      <c r="F8" s="756"/>
      <c r="G8" s="756"/>
      <c r="H8" s="757"/>
      <c r="I8" s="870">
        <f ca="1">'1-ABA-DE-CARREGAMENTO'!C16</f>
        <v>44830</v>
      </c>
      <c r="J8" s="757"/>
      <c r="K8" s="423"/>
    </row>
    <row r="9" spans="1:11" ht="33.75" customHeight="1">
      <c r="A9" s="415"/>
      <c r="B9" s="422" t="s">
        <v>265</v>
      </c>
      <c r="C9" s="791" t="s">
        <v>303</v>
      </c>
      <c r="D9" s="756"/>
      <c r="E9" s="756"/>
      <c r="F9" s="756"/>
      <c r="G9" s="756"/>
      <c r="H9" s="757"/>
      <c r="I9" s="868" t="str">
        <f>'1-ABA-DE-CARREGAMENTO'!C14</f>
        <v xml:space="preserve">ALEGRETE </v>
      </c>
      <c r="J9" s="757"/>
      <c r="K9" s="418"/>
    </row>
    <row r="10" spans="1:11" ht="33.75" customHeight="1">
      <c r="A10" s="415"/>
      <c r="B10" s="422" t="s">
        <v>266</v>
      </c>
      <c r="C10" s="791" t="s">
        <v>304</v>
      </c>
      <c r="D10" s="756"/>
      <c r="E10" s="756"/>
      <c r="F10" s="756"/>
      <c r="G10" s="756"/>
      <c r="H10" s="757"/>
      <c r="I10" s="868" t="str">
        <f>'1-ABA-DE-CARREGAMENTO'!E35</f>
        <v>RS000690/2022</v>
      </c>
      <c r="J10" s="757"/>
      <c r="K10" s="418"/>
    </row>
    <row r="11" spans="1:11" ht="33.75" customHeight="1">
      <c r="A11" s="415"/>
      <c r="B11" s="422" t="s">
        <v>267</v>
      </c>
      <c r="C11" s="791" t="s">
        <v>305</v>
      </c>
      <c r="D11" s="756"/>
      <c r="E11" s="756"/>
      <c r="F11" s="756"/>
      <c r="G11" s="756"/>
      <c r="H11" s="757"/>
      <c r="I11" s="855">
        <f>'1-ABA-DE-CARREGAMENTO'!E94</f>
        <v>20</v>
      </c>
      <c r="J11" s="757"/>
      <c r="K11" s="418"/>
    </row>
    <row r="12" spans="1:11" ht="47.25" customHeight="1">
      <c r="A12" s="415"/>
      <c r="B12" s="856" t="s">
        <v>306</v>
      </c>
      <c r="C12" s="756"/>
      <c r="D12" s="756"/>
      <c r="E12" s="756"/>
      <c r="F12" s="756"/>
      <c r="G12" s="756"/>
      <c r="H12" s="756"/>
      <c r="I12" s="756"/>
      <c r="J12" s="757"/>
      <c r="K12" s="424"/>
    </row>
    <row r="13" spans="1:11" ht="47.25" customHeight="1">
      <c r="A13" s="415"/>
      <c r="B13" s="795" t="str">
        <f>'1-ABA-DE-CARREGAMENTO'!C11</f>
        <v xml:space="preserve"> S E R V I Ç O S    D I V S.   A P O I O   A D M I N I S T R A T I V O .-2</v>
      </c>
      <c r="C13" s="756"/>
      <c r="D13" s="756"/>
      <c r="E13" s="756"/>
      <c r="F13" s="756"/>
      <c r="G13" s="795" t="s">
        <v>307</v>
      </c>
      <c r="H13" s="757"/>
      <c r="I13" s="795" t="s">
        <v>308</v>
      </c>
      <c r="J13" s="757"/>
      <c r="K13" s="284"/>
    </row>
    <row r="14" spans="1:11" ht="33" hidden="1" customHeight="1" outlineLevel="1">
      <c r="A14" s="415"/>
      <c r="B14" s="857" t="s">
        <v>309</v>
      </c>
      <c r="C14" s="756"/>
      <c r="D14" s="756"/>
      <c r="E14" s="756"/>
      <c r="F14" s="757"/>
      <c r="G14" s="858" t="s">
        <v>310</v>
      </c>
      <c r="H14" s="757"/>
      <c r="I14" s="859" t="s">
        <v>311</v>
      </c>
      <c r="J14" s="757"/>
      <c r="K14" s="425"/>
    </row>
    <row r="15" spans="1:11" ht="33" hidden="1" customHeight="1" outlineLevel="1">
      <c r="A15" s="415"/>
      <c r="B15" s="857" t="s">
        <v>312</v>
      </c>
      <c r="C15" s="756"/>
      <c r="D15" s="756"/>
      <c r="E15" s="756"/>
      <c r="F15" s="757"/>
      <c r="G15" s="858" t="s">
        <v>310</v>
      </c>
      <c r="H15" s="757"/>
      <c r="I15" s="859" t="s">
        <v>311</v>
      </c>
      <c r="J15" s="757"/>
      <c r="K15" s="425"/>
    </row>
    <row r="16" spans="1:11" ht="33" hidden="1" customHeight="1" outlineLevel="1">
      <c r="A16" s="415"/>
      <c r="B16" s="857" t="s">
        <v>313</v>
      </c>
      <c r="C16" s="756"/>
      <c r="D16" s="756"/>
      <c r="E16" s="756"/>
      <c r="F16" s="757"/>
      <c r="G16" s="858" t="s">
        <v>310</v>
      </c>
      <c r="H16" s="757"/>
      <c r="I16" s="859" t="s">
        <v>311</v>
      </c>
      <c r="J16" s="757"/>
      <c r="K16" s="425"/>
    </row>
    <row r="17" spans="1:11" ht="33" customHeight="1" collapsed="1">
      <c r="A17" s="415"/>
      <c r="B17" s="857" t="str">
        <f>B3</f>
        <v>AUX.S.BUC_CBO.3224-15_40hs</v>
      </c>
      <c r="C17" s="756"/>
      <c r="D17" s="756"/>
      <c r="E17" s="756"/>
      <c r="F17" s="757"/>
      <c r="G17" s="858" t="s">
        <v>310</v>
      </c>
      <c r="H17" s="757"/>
      <c r="I17" s="859">
        <f>'1-ABA-DE-CARREGAMENTO'!E92</f>
        <v>1</v>
      </c>
      <c r="J17" s="757"/>
      <c r="K17" s="425"/>
    </row>
    <row r="18" spans="1:11" ht="33" hidden="1" customHeight="1" outlineLevel="1">
      <c r="A18" s="415"/>
      <c r="B18" s="857" t="s">
        <v>314</v>
      </c>
      <c r="C18" s="756"/>
      <c r="D18" s="756"/>
      <c r="E18" s="756"/>
      <c r="F18" s="757"/>
      <c r="G18" s="858" t="s">
        <v>310</v>
      </c>
      <c r="H18" s="757"/>
      <c r="I18" s="859" t="s">
        <v>311</v>
      </c>
      <c r="J18" s="757"/>
      <c r="K18" s="425"/>
    </row>
    <row r="19" spans="1:11" ht="33" hidden="1" customHeight="1" outlineLevel="1">
      <c r="A19" s="415"/>
      <c r="B19" s="857" t="s">
        <v>557</v>
      </c>
      <c r="C19" s="756"/>
      <c r="D19" s="756"/>
      <c r="E19" s="756"/>
      <c r="F19" s="757"/>
      <c r="G19" s="858" t="s">
        <v>310</v>
      </c>
      <c r="H19" s="757"/>
      <c r="I19" s="859" t="s">
        <v>311</v>
      </c>
      <c r="J19" s="757"/>
      <c r="K19" s="425"/>
    </row>
    <row r="20" spans="1:11" ht="15" collapsed="1">
      <c r="A20" s="415"/>
      <c r="B20" s="872" t="s">
        <v>316</v>
      </c>
      <c r="C20" s="756"/>
      <c r="D20" s="756"/>
      <c r="E20" s="756"/>
      <c r="F20" s="756"/>
      <c r="G20" s="756"/>
      <c r="H20" s="757"/>
      <c r="I20" s="871">
        <f>SUM(I14:I19)</f>
        <v>1</v>
      </c>
      <c r="J20" s="757"/>
      <c r="K20" s="426"/>
    </row>
    <row r="21" spans="1:11" ht="15">
      <c r="A21" s="415"/>
      <c r="B21" s="836"/>
      <c r="C21" s="756"/>
      <c r="D21" s="756"/>
      <c r="E21" s="756"/>
      <c r="F21" s="756"/>
      <c r="G21" s="756"/>
      <c r="H21" s="756"/>
      <c r="I21" s="756"/>
      <c r="J21" s="757"/>
      <c r="K21" s="284"/>
    </row>
    <row r="22" spans="1:11" ht="47.25" customHeight="1">
      <c r="A22" s="415"/>
      <c r="B22" s="828" t="s">
        <v>317</v>
      </c>
      <c r="C22" s="756"/>
      <c r="D22" s="756"/>
      <c r="E22" s="756"/>
      <c r="F22" s="756"/>
      <c r="G22" s="756"/>
      <c r="H22" s="756"/>
      <c r="I22" s="756"/>
      <c r="J22" s="757"/>
      <c r="K22" s="427"/>
    </row>
    <row r="23" spans="1:11" ht="15">
      <c r="A23" s="415"/>
      <c r="B23" s="836"/>
      <c r="C23" s="756"/>
      <c r="D23" s="756"/>
      <c r="E23" s="756"/>
      <c r="F23" s="756"/>
      <c r="G23" s="756"/>
      <c r="H23" s="756"/>
      <c r="I23" s="756"/>
      <c r="J23" s="757"/>
      <c r="K23" s="284"/>
    </row>
    <row r="24" spans="1:11" ht="56.25" customHeight="1">
      <c r="A24" s="415"/>
      <c r="B24" s="873" t="s">
        <v>558</v>
      </c>
      <c r="C24" s="756"/>
      <c r="D24" s="756"/>
      <c r="E24" s="756"/>
      <c r="F24" s="756"/>
      <c r="G24" s="756"/>
      <c r="H24" s="756"/>
      <c r="I24" s="756"/>
      <c r="J24" s="757"/>
      <c r="K24" s="428"/>
    </row>
    <row r="25" spans="1:11" ht="19.5" customHeight="1">
      <c r="A25" s="415"/>
      <c r="B25" s="874"/>
      <c r="C25" s="756"/>
      <c r="D25" s="756"/>
      <c r="E25" s="756"/>
      <c r="F25" s="756"/>
      <c r="G25" s="756"/>
      <c r="H25" s="756"/>
      <c r="I25" s="756"/>
      <c r="J25" s="757"/>
      <c r="K25" s="429"/>
    </row>
    <row r="26" spans="1:11" ht="47.25" customHeight="1">
      <c r="A26" s="284"/>
      <c r="B26" s="830" t="s">
        <v>319</v>
      </c>
      <c r="C26" s="756"/>
      <c r="D26" s="756"/>
      <c r="E26" s="756"/>
      <c r="F26" s="756"/>
      <c r="G26" s="756"/>
      <c r="H26" s="756"/>
      <c r="I26" s="756"/>
      <c r="J26" s="757"/>
      <c r="K26" s="421"/>
    </row>
    <row r="27" spans="1:11" ht="15">
      <c r="A27" s="415"/>
      <c r="B27" s="422">
        <v>1</v>
      </c>
      <c r="C27" s="791" t="s">
        <v>320</v>
      </c>
      <c r="D27" s="756"/>
      <c r="E27" s="756"/>
      <c r="F27" s="756"/>
      <c r="G27" s="756"/>
      <c r="H27" s="757"/>
      <c r="I27" s="875" t="str">
        <f>'1-ABA-DE-CARREGAMENTO'!E33</f>
        <v>AUX.S.BUC_CBO.3224-15_40hs</v>
      </c>
      <c r="J27" s="757"/>
      <c r="K27" s="430"/>
    </row>
    <row r="28" spans="1:11" ht="15.75">
      <c r="A28" s="415"/>
      <c r="B28" s="431">
        <v>2</v>
      </c>
      <c r="C28" s="839" t="s">
        <v>321</v>
      </c>
      <c r="D28" s="756"/>
      <c r="E28" s="756"/>
      <c r="F28" s="756"/>
      <c r="G28" s="756"/>
      <c r="H28" s="757"/>
      <c r="I28" s="877"/>
      <c r="J28" s="757"/>
      <c r="K28" s="432"/>
    </row>
    <row r="29" spans="1:11" ht="52.5" customHeight="1">
      <c r="A29" s="415"/>
      <c r="B29" s="422">
        <v>3</v>
      </c>
      <c r="C29" s="878" t="s">
        <v>559</v>
      </c>
      <c r="D29" s="680"/>
      <c r="E29" s="434">
        <v>200</v>
      </c>
      <c r="F29" s="435">
        <f>'1-ABA-DE-CARREGAMENTO'!E37</f>
        <v>1741.45</v>
      </c>
      <c r="G29" s="419" t="s">
        <v>323</v>
      </c>
      <c r="H29" s="436">
        <f>'1-ABA-DE-CARREGAMENTO'!E52</f>
        <v>200</v>
      </c>
      <c r="I29" s="879">
        <f>F29/E29*H29</f>
        <v>1741.45</v>
      </c>
      <c r="J29" s="757"/>
      <c r="K29" s="437"/>
    </row>
    <row r="30" spans="1:11" ht="15.75">
      <c r="A30" s="415"/>
      <c r="B30" s="422">
        <v>4</v>
      </c>
      <c r="C30" s="791" t="s">
        <v>324</v>
      </c>
      <c r="D30" s="756"/>
      <c r="E30" s="756"/>
      <c r="F30" s="756"/>
      <c r="G30" s="756"/>
      <c r="H30" s="757"/>
      <c r="I30" s="860"/>
      <c r="J30" s="757"/>
      <c r="K30" s="438"/>
    </row>
    <row r="31" spans="1:11" ht="15">
      <c r="A31" s="415"/>
      <c r="B31" s="422">
        <v>5</v>
      </c>
      <c r="C31" s="791" t="s">
        <v>325</v>
      </c>
      <c r="D31" s="756"/>
      <c r="E31" s="756"/>
      <c r="F31" s="756"/>
      <c r="G31" s="756"/>
      <c r="H31" s="757"/>
      <c r="I31" s="862" t="str">
        <f>'1-ABA-DE-CARREGAMENTO'!E36</f>
        <v>2 de ABRIL</v>
      </c>
      <c r="J31" s="757"/>
      <c r="K31" s="439"/>
    </row>
    <row r="32" spans="1:11" ht="26.25" customHeight="1">
      <c r="A32" s="415"/>
      <c r="B32" s="440">
        <v>6</v>
      </c>
      <c r="C32" s="850" t="s">
        <v>560</v>
      </c>
      <c r="D32" s="756"/>
      <c r="E32" s="756"/>
      <c r="F32" s="756"/>
      <c r="G32" s="756"/>
      <c r="H32" s="757"/>
      <c r="I32" s="851">
        <f>ROUND(I29/220,2)*0</f>
        <v>0</v>
      </c>
      <c r="J32" s="757"/>
      <c r="K32" s="441"/>
    </row>
    <row r="33" spans="1:11" ht="47.25" customHeight="1">
      <c r="A33" s="415"/>
      <c r="B33" s="440">
        <v>7</v>
      </c>
      <c r="C33" s="850" t="s">
        <v>561</v>
      </c>
      <c r="D33" s="756"/>
      <c r="E33" s="756"/>
      <c r="F33" s="757"/>
      <c r="G33" s="854"/>
      <c r="H33" s="757"/>
      <c r="I33" s="851">
        <f>SUM(J47:J50)/H29</f>
        <v>9.9192499999999999</v>
      </c>
      <c r="J33" s="757"/>
      <c r="K33" s="441"/>
    </row>
    <row r="34" spans="1:11" ht="47.25" customHeight="1">
      <c r="A34" s="415"/>
      <c r="B34" s="440">
        <v>8</v>
      </c>
      <c r="C34" s="850" t="s">
        <v>562</v>
      </c>
      <c r="D34" s="756"/>
      <c r="E34" s="756"/>
      <c r="F34" s="757"/>
      <c r="G34" s="854"/>
      <c r="H34" s="757"/>
      <c r="I34" s="851">
        <f>TRUNC(I33*1.5,2)*0</f>
        <v>0</v>
      </c>
      <c r="J34" s="757"/>
      <c r="K34" s="441"/>
    </row>
    <row r="35" spans="1:11" ht="47.25" customHeight="1">
      <c r="A35" s="415"/>
      <c r="B35" s="440">
        <v>9</v>
      </c>
      <c r="C35" s="850" t="s">
        <v>563</v>
      </c>
      <c r="D35" s="756"/>
      <c r="E35" s="756"/>
      <c r="F35" s="757"/>
      <c r="G35" s="854" t="s">
        <v>330</v>
      </c>
      <c r="H35" s="757"/>
      <c r="I35" s="851">
        <f>I33*1.5</f>
        <v>14.878875000000001</v>
      </c>
      <c r="J35" s="757"/>
      <c r="K35" s="441"/>
    </row>
    <row r="36" spans="1:11" ht="47.25" customHeight="1" outlineLevel="1">
      <c r="A36" s="415"/>
      <c r="B36" s="440">
        <v>10</v>
      </c>
      <c r="C36" s="850" t="s">
        <v>564</v>
      </c>
      <c r="D36" s="756"/>
      <c r="E36" s="756"/>
      <c r="F36" s="756"/>
      <c r="G36" s="756"/>
      <c r="H36" s="757"/>
      <c r="I36" s="851">
        <f>I33*1.2</f>
        <v>11.9031</v>
      </c>
      <c r="J36" s="757"/>
      <c r="K36" s="441"/>
    </row>
    <row r="37" spans="1:11" ht="47.25" customHeight="1" outlineLevel="1">
      <c r="A37" s="415"/>
      <c r="B37" s="440">
        <v>11</v>
      </c>
      <c r="C37" s="850" t="s">
        <v>565</v>
      </c>
      <c r="D37" s="756"/>
      <c r="E37" s="756"/>
      <c r="F37" s="756"/>
      <c r="G37" s="756"/>
      <c r="H37" s="757"/>
      <c r="I37" s="851">
        <f>I33*2</f>
        <v>19.8385</v>
      </c>
      <c r="J37" s="757"/>
      <c r="K37" s="441"/>
    </row>
    <row r="38" spans="1:11" ht="47.25" customHeight="1" outlineLevel="1">
      <c r="A38" s="415"/>
      <c r="B38" s="440">
        <v>12</v>
      </c>
      <c r="C38" s="850" t="s">
        <v>566</v>
      </c>
      <c r="D38" s="756"/>
      <c r="E38" s="756"/>
      <c r="F38" s="756"/>
      <c r="G38" s="756"/>
      <c r="H38" s="757"/>
      <c r="I38" s="851">
        <f>I29*'1-ABA-DE-CARREGAMENTO'!D44</f>
        <v>0</v>
      </c>
      <c r="J38" s="757"/>
      <c r="K38" s="441"/>
    </row>
    <row r="39" spans="1:11" ht="15" outlineLevel="1">
      <c r="A39" s="415"/>
      <c r="B39" s="440">
        <v>13</v>
      </c>
      <c r="C39" s="850" t="s">
        <v>334</v>
      </c>
      <c r="D39" s="756"/>
      <c r="E39" s="756"/>
      <c r="F39" s="756"/>
      <c r="G39" s="756"/>
      <c r="H39" s="757"/>
      <c r="I39" s="851">
        <f>ROUND(I32/6,2)*1.3</f>
        <v>0</v>
      </c>
      <c r="J39" s="757"/>
      <c r="K39" s="441"/>
    </row>
    <row r="40" spans="1:11" ht="15">
      <c r="A40" s="415"/>
      <c r="B40" s="440">
        <v>14</v>
      </c>
      <c r="C40" s="850" t="s">
        <v>335</v>
      </c>
      <c r="D40" s="756"/>
      <c r="E40" s="756"/>
      <c r="F40" s="756"/>
      <c r="G40" s="756"/>
      <c r="H40" s="757"/>
      <c r="I40" s="888">
        <f>'1-ABA-DE-CARREGAMENTO'!E93</f>
        <v>1</v>
      </c>
      <c r="J40" s="757"/>
      <c r="K40" s="442"/>
    </row>
    <row r="41" spans="1:11" ht="15">
      <c r="A41" s="415"/>
      <c r="B41" s="440">
        <v>15</v>
      </c>
      <c r="C41" s="850" t="s">
        <v>336</v>
      </c>
      <c r="D41" s="756"/>
      <c r="E41" s="756"/>
      <c r="F41" s="756"/>
      <c r="G41" s="756"/>
      <c r="H41" s="757"/>
      <c r="I41" s="853">
        <f>'1-ABA-DE-CARREGAMENTO'!E42</f>
        <v>1212</v>
      </c>
      <c r="J41" s="757"/>
      <c r="K41" s="443"/>
    </row>
    <row r="42" spans="1:11" ht="15">
      <c r="A42" s="415"/>
      <c r="B42" s="836"/>
      <c r="C42" s="756"/>
      <c r="D42" s="756"/>
      <c r="E42" s="756"/>
      <c r="F42" s="756"/>
      <c r="G42" s="756"/>
      <c r="H42" s="756"/>
      <c r="I42" s="756"/>
      <c r="J42" s="757"/>
      <c r="K42" s="284"/>
    </row>
    <row r="43" spans="1:11" ht="47.25" customHeight="1">
      <c r="A43" s="415"/>
      <c r="B43" s="832" t="s">
        <v>337</v>
      </c>
      <c r="C43" s="756"/>
      <c r="D43" s="756"/>
      <c r="E43" s="756"/>
      <c r="F43" s="756"/>
      <c r="G43" s="756"/>
      <c r="H43" s="756"/>
      <c r="I43" s="756"/>
      <c r="J43" s="757"/>
      <c r="K43" s="444"/>
    </row>
    <row r="44" spans="1:11" ht="15">
      <c r="A44" s="415"/>
      <c r="B44" s="811"/>
      <c r="C44" s="756"/>
      <c r="D44" s="756"/>
      <c r="E44" s="756"/>
      <c r="F44" s="756"/>
      <c r="G44" s="756"/>
      <c r="H44" s="756"/>
      <c r="I44" s="756"/>
      <c r="J44" s="757"/>
      <c r="K44" s="445"/>
    </row>
    <row r="45" spans="1:11" ht="47.25" customHeight="1">
      <c r="A45" s="415"/>
      <c r="B45" s="849" t="s">
        <v>338</v>
      </c>
      <c r="C45" s="756"/>
      <c r="D45" s="756"/>
      <c r="E45" s="756"/>
      <c r="F45" s="756"/>
      <c r="G45" s="756"/>
      <c r="H45" s="756"/>
      <c r="I45" s="756"/>
      <c r="J45" s="757"/>
      <c r="K45" s="446"/>
    </row>
    <row r="46" spans="1:11" ht="47.25" customHeight="1">
      <c r="A46" s="447"/>
      <c r="B46" s="448">
        <v>1</v>
      </c>
      <c r="C46" s="835" t="s">
        <v>339</v>
      </c>
      <c r="D46" s="756"/>
      <c r="E46" s="756"/>
      <c r="F46" s="756"/>
      <c r="G46" s="756"/>
      <c r="H46" s="757"/>
      <c r="I46" s="449" t="s">
        <v>340</v>
      </c>
      <c r="J46" s="448" t="s">
        <v>341</v>
      </c>
      <c r="K46" s="424"/>
    </row>
    <row r="47" spans="1:11" ht="47.25" customHeight="1">
      <c r="A47" s="415"/>
      <c r="B47" s="422" t="s">
        <v>264</v>
      </c>
      <c r="C47" s="791" t="s">
        <v>342</v>
      </c>
      <c r="D47" s="756"/>
      <c r="E47" s="756"/>
      <c r="F47" s="757"/>
      <c r="G47" s="450" t="s">
        <v>343</v>
      </c>
      <c r="H47" s="451">
        <f>'1-ABA-DE-CARREGAMENTO'!E52</f>
        <v>200</v>
      </c>
      <c r="I47" s="450"/>
      <c r="J47" s="453">
        <f>I29*I40</f>
        <v>1741.45</v>
      </c>
      <c r="K47" s="454"/>
    </row>
    <row r="48" spans="1:11" ht="47.25" customHeight="1">
      <c r="A48" s="415"/>
      <c r="B48" s="422" t="s">
        <v>265</v>
      </c>
      <c r="C48" s="791" t="s">
        <v>344</v>
      </c>
      <c r="D48" s="756"/>
      <c r="E48" s="756"/>
      <c r="F48" s="847" t="str">
        <f>'1-ABA-DE-CARREGAMENTO'!E38</f>
        <v>SEM ADICIONAL DE FUNÇÃO</v>
      </c>
      <c r="G48" s="756"/>
      <c r="H48" s="757"/>
      <c r="I48" s="562">
        <f>'1-ABA-DE-CARREGAMENTO'!E39</f>
        <v>0</v>
      </c>
      <c r="J48" s="453">
        <f>J47*I48</f>
        <v>0</v>
      </c>
      <c r="K48" s="454"/>
    </row>
    <row r="49" spans="1:11" ht="47.25" customHeight="1">
      <c r="A49" s="415"/>
      <c r="B49" s="422" t="s">
        <v>266</v>
      </c>
      <c r="C49" s="791" t="s">
        <v>567</v>
      </c>
      <c r="D49" s="756"/>
      <c r="E49" s="756"/>
      <c r="F49" s="756"/>
      <c r="G49" s="756"/>
      <c r="H49" s="757"/>
      <c r="I49" s="539">
        <f>'1-ABA-DE-CARREGAMENTO'!E44</f>
        <v>0</v>
      </c>
      <c r="J49" s="453">
        <f>ROUND(J47*I49,2)</f>
        <v>0</v>
      </c>
      <c r="K49" s="454"/>
    </row>
    <row r="50" spans="1:11" ht="47.25" customHeight="1">
      <c r="A50" s="415"/>
      <c r="B50" s="422" t="s">
        <v>267</v>
      </c>
      <c r="C50" s="791" t="s">
        <v>568</v>
      </c>
      <c r="D50" s="756"/>
      <c r="E50" s="756"/>
      <c r="F50" s="756"/>
      <c r="G50" s="847" t="str">
        <f>'1-ABA-DE-CARREGAMENTO'!E40</f>
        <v>INSALUB S/MINIMO</v>
      </c>
      <c r="H50" s="757"/>
      <c r="I50" s="563">
        <f>'1-ABA-DE-CARREGAMENTO'!E41</f>
        <v>0.2</v>
      </c>
      <c r="J50" s="453">
        <f>ROUND(I50*I41,2)</f>
        <v>242.4</v>
      </c>
      <c r="K50" s="454"/>
    </row>
    <row r="51" spans="1:11" ht="47.25" customHeight="1">
      <c r="A51" s="415"/>
      <c r="B51" s="422" t="s">
        <v>268</v>
      </c>
      <c r="C51" s="848" t="s">
        <v>569</v>
      </c>
      <c r="D51" s="756"/>
      <c r="E51" s="756"/>
      <c r="F51" s="457" t="s">
        <v>348</v>
      </c>
      <c r="G51" s="458">
        <v>0</v>
      </c>
      <c r="H51" s="457" t="s">
        <v>349</v>
      </c>
      <c r="I51" s="459">
        <f>I36</f>
        <v>11.9031</v>
      </c>
      <c r="J51" s="460">
        <f>G51*I51</f>
        <v>0</v>
      </c>
      <c r="K51" s="454"/>
    </row>
    <row r="52" spans="1:11" ht="47.25" customHeight="1" outlineLevel="1">
      <c r="A52" s="415"/>
      <c r="B52" s="422" t="s">
        <v>269</v>
      </c>
      <c r="C52" s="839" t="s">
        <v>570</v>
      </c>
      <c r="D52" s="756"/>
      <c r="E52" s="756"/>
      <c r="F52" s="756"/>
      <c r="G52" s="756"/>
      <c r="H52" s="756"/>
      <c r="I52" s="757"/>
      <c r="J52" s="453">
        <f>ROUND(I38*(((12*15)+15)-((44/6)*26))*I35,2)*0+ROUND(2*4.33*I35,2)*0</f>
        <v>0</v>
      </c>
      <c r="K52" s="454"/>
    </row>
    <row r="53" spans="1:11" ht="47.25" customHeight="1" outlineLevel="1">
      <c r="A53" s="415"/>
      <c r="B53" s="422" t="s">
        <v>270</v>
      </c>
      <c r="C53" s="839" t="s">
        <v>571</v>
      </c>
      <c r="D53" s="756"/>
      <c r="E53" s="756"/>
      <c r="F53" s="756"/>
      <c r="G53" s="756"/>
      <c r="H53" s="756"/>
      <c r="I53" s="757"/>
      <c r="J53" s="453">
        <f>ROUND(I39*I40*15,2)*0</f>
        <v>0</v>
      </c>
      <c r="K53" s="454"/>
    </row>
    <row r="54" spans="1:11" ht="47.25" customHeight="1">
      <c r="A54" s="415"/>
      <c r="B54" s="422" t="s">
        <v>271</v>
      </c>
      <c r="C54" s="839" t="s">
        <v>572</v>
      </c>
      <c r="D54" s="756"/>
      <c r="E54" s="756"/>
      <c r="F54" s="457" t="s">
        <v>353</v>
      </c>
      <c r="G54" s="458">
        <v>0</v>
      </c>
      <c r="H54" s="457" t="s">
        <v>354</v>
      </c>
      <c r="I54" s="459">
        <f>I35</f>
        <v>14.878875000000001</v>
      </c>
      <c r="J54" s="453">
        <f t="shared" ref="J54:J55" si="0">G54*I54</f>
        <v>0</v>
      </c>
      <c r="K54" s="454"/>
    </row>
    <row r="55" spans="1:11" ht="47.25" customHeight="1">
      <c r="A55" s="415"/>
      <c r="B55" s="422" t="s">
        <v>272</v>
      </c>
      <c r="C55" s="839" t="s">
        <v>573</v>
      </c>
      <c r="D55" s="756"/>
      <c r="E55" s="756"/>
      <c r="F55" s="457" t="s">
        <v>356</v>
      </c>
      <c r="G55" s="458">
        <v>0</v>
      </c>
      <c r="H55" s="457" t="s">
        <v>357</v>
      </c>
      <c r="I55" s="459">
        <f>I37</f>
        <v>19.8385</v>
      </c>
      <c r="J55" s="453">
        <f t="shared" si="0"/>
        <v>0</v>
      </c>
      <c r="K55" s="454"/>
    </row>
    <row r="56" spans="1:11" ht="47.25" customHeight="1">
      <c r="A56" s="415"/>
      <c r="B56" s="422" t="s">
        <v>273</v>
      </c>
      <c r="C56" s="791" t="s">
        <v>574</v>
      </c>
      <c r="D56" s="756"/>
      <c r="E56" s="756"/>
      <c r="F56" s="756"/>
      <c r="G56" s="756"/>
      <c r="H56" s="756"/>
      <c r="I56" s="757"/>
      <c r="J56" s="453">
        <f>ROUND(((J54+J55)/25)*5,2)</f>
        <v>0</v>
      </c>
      <c r="K56" s="454"/>
    </row>
    <row r="57" spans="1:11" ht="47.25" customHeight="1">
      <c r="A57" s="415"/>
      <c r="B57" s="422" t="s">
        <v>359</v>
      </c>
      <c r="C57" s="791" t="s">
        <v>360</v>
      </c>
      <c r="D57" s="756"/>
      <c r="E57" s="756"/>
      <c r="F57" s="756"/>
      <c r="G57" s="756"/>
      <c r="H57" s="756"/>
      <c r="I57" s="757"/>
      <c r="J57" s="461" t="s">
        <v>311</v>
      </c>
      <c r="K57" s="462"/>
    </row>
    <row r="58" spans="1:11" ht="47.25" customHeight="1">
      <c r="A58" s="415"/>
      <c r="B58" s="830" t="s">
        <v>361</v>
      </c>
      <c r="C58" s="756"/>
      <c r="D58" s="756"/>
      <c r="E58" s="756"/>
      <c r="F58" s="756"/>
      <c r="G58" s="756"/>
      <c r="H58" s="756"/>
      <c r="I58" s="757"/>
      <c r="J58" s="463">
        <f>SUM(J47:J57)</f>
        <v>1983.8500000000001</v>
      </c>
      <c r="K58" s="464"/>
    </row>
    <row r="59" spans="1:11" ht="47.25" customHeight="1">
      <c r="A59" s="415"/>
      <c r="B59" s="465"/>
      <c r="C59" s="819"/>
      <c r="D59" s="756"/>
      <c r="E59" s="756"/>
      <c r="F59" s="756"/>
      <c r="G59" s="756"/>
      <c r="H59" s="756"/>
      <c r="I59" s="757"/>
      <c r="J59" s="466"/>
      <c r="K59" s="464"/>
    </row>
    <row r="60" spans="1:11" ht="47.25" customHeight="1">
      <c r="A60" s="415"/>
      <c r="B60" s="422" t="s">
        <v>271</v>
      </c>
      <c r="C60" s="791" t="s">
        <v>575</v>
      </c>
      <c r="D60" s="756"/>
      <c r="E60" s="756"/>
      <c r="F60" s="756"/>
      <c r="G60" s="756"/>
      <c r="H60" s="756"/>
      <c r="I60" s="757"/>
      <c r="J60" s="453">
        <f>ROUND(I34*15*I40*0.5,2)*0</f>
        <v>0</v>
      </c>
      <c r="K60" s="454"/>
    </row>
    <row r="61" spans="1:11" ht="47.25" customHeight="1">
      <c r="A61" s="415"/>
      <c r="B61" s="830" t="s">
        <v>576</v>
      </c>
      <c r="C61" s="756"/>
      <c r="D61" s="756"/>
      <c r="E61" s="756"/>
      <c r="F61" s="756"/>
      <c r="G61" s="756"/>
      <c r="H61" s="756"/>
      <c r="I61" s="757"/>
      <c r="J61" s="463">
        <f>J60</f>
        <v>0</v>
      </c>
      <c r="K61" s="464"/>
    </row>
    <row r="62" spans="1:11" ht="15">
      <c r="A62" s="415"/>
      <c r="B62" s="836"/>
      <c r="C62" s="756"/>
      <c r="D62" s="756"/>
      <c r="E62" s="756"/>
      <c r="F62" s="756"/>
      <c r="G62" s="756"/>
      <c r="H62" s="756"/>
      <c r="I62" s="756"/>
      <c r="J62" s="757"/>
      <c r="K62" s="284"/>
    </row>
    <row r="63" spans="1:11" ht="47.25" customHeight="1">
      <c r="A63" s="415"/>
      <c r="B63" s="845" t="s">
        <v>577</v>
      </c>
      <c r="C63" s="756"/>
      <c r="D63" s="756"/>
      <c r="E63" s="756"/>
      <c r="F63" s="756"/>
      <c r="G63" s="756"/>
      <c r="H63" s="756"/>
      <c r="I63" s="757"/>
      <c r="J63" s="467">
        <f>J58+J61</f>
        <v>1983.8500000000001</v>
      </c>
      <c r="K63" s="468"/>
    </row>
    <row r="64" spans="1:11" ht="15">
      <c r="A64" s="415"/>
      <c r="B64" s="819"/>
      <c r="C64" s="756"/>
      <c r="D64" s="756"/>
      <c r="E64" s="756"/>
      <c r="F64" s="756"/>
      <c r="G64" s="756"/>
      <c r="H64" s="756"/>
      <c r="I64" s="756"/>
      <c r="J64" s="757"/>
      <c r="K64" s="327"/>
    </row>
    <row r="65" spans="1:11" ht="47.25" customHeight="1">
      <c r="A65" s="415"/>
      <c r="B65" s="846" t="s">
        <v>365</v>
      </c>
      <c r="C65" s="756"/>
      <c r="D65" s="756"/>
      <c r="E65" s="756"/>
      <c r="F65" s="756"/>
      <c r="G65" s="756"/>
      <c r="H65" s="756"/>
      <c r="I65" s="756"/>
      <c r="J65" s="757"/>
      <c r="K65" s="469"/>
    </row>
    <row r="66" spans="1:11" ht="15">
      <c r="A66" s="415"/>
      <c r="B66" s="819"/>
      <c r="C66" s="756"/>
      <c r="D66" s="756"/>
      <c r="E66" s="756"/>
      <c r="F66" s="756"/>
      <c r="G66" s="756"/>
      <c r="H66" s="756"/>
      <c r="I66" s="756"/>
      <c r="J66" s="757"/>
      <c r="K66" s="327"/>
    </row>
    <row r="67" spans="1:11" ht="47.25" customHeight="1">
      <c r="A67" s="415"/>
      <c r="B67" s="837" t="s">
        <v>366</v>
      </c>
      <c r="C67" s="756"/>
      <c r="D67" s="756"/>
      <c r="E67" s="756"/>
      <c r="F67" s="756"/>
      <c r="G67" s="756"/>
      <c r="H67" s="756"/>
      <c r="I67" s="756"/>
      <c r="J67" s="757"/>
      <c r="K67" s="470"/>
    </row>
    <row r="68" spans="1:11" ht="47.25" customHeight="1">
      <c r="A68" s="415"/>
      <c r="B68" s="840" t="s">
        <v>578</v>
      </c>
      <c r="C68" s="756"/>
      <c r="D68" s="756"/>
      <c r="E68" s="756"/>
      <c r="F68" s="756"/>
      <c r="G68" s="756"/>
      <c r="H68" s="756"/>
      <c r="I68" s="756"/>
      <c r="J68" s="757"/>
      <c r="K68" s="471"/>
    </row>
    <row r="69" spans="1:11" ht="47.25" customHeight="1">
      <c r="A69" s="415"/>
      <c r="B69" s="472" t="s">
        <v>368</v>
      </c>
      <c r="C69" s="841" t="s">
        <v>579</v>
      </c>
      <c r="D69" s="756"/>
      <c r="E69" s="756"/>
      <c r="F69" s="756"/>
      <c r="G69" s="756"/>
      <c r="H69" s="756"/>
      <c r="I69" s="757"/>
      <c r="J69" s="472" t="s">
        <v>370</v>
      </c>
      <c r="K69" s="350"/>
    </row>
    <row r="70" spans="1:11" ht="47.25" customHeight="1">
      <c r="A70" s="415"/>
      <c r="B70" s="472" t="s">
        <v>264</v>
      </c>
      <c r="C70" s="839" t="s">
        <v>580</v>
      </c>
      <c r="D70" s="756"/>
      <c r="E70" s="756"/>
      <c r="F70" s="756"/>
      <c r="G70" s="756"/>
      <c r="H70" s="757"/>
      <c r="I70" s="473">
        <v>8.3299999999999999E-2</v>
      </c>
      <c r="J70" s="474">
        <f>ROUND(J58*I70,2)</f>
        <v>165.25</v>
      </c>
      <c r="K70" s="475"/>
    </row>
    <row r="71" spans="1:11" ht="102.75" customHeight="1">
      <c r="A71" s="415"/>
      <c r="B71" s="472" t="s">
        <v>265</v>
      </c>
      <c r="C71" s="842" t="s">
        <v>581</v>
      </c>
      <c r="D71" s="756"/>
      <c r="E71" s="756"/>
      <c r="F71" s="756"/>
      <c r="G71" s="756"/>
      <c r="H71" s="757"/>
      <c r="I71" s="476">
        <v>3.0249999999999999E-2</v>
      </c>
      <c r="J71" s="474">
        <f>ROUND(J58*I71,2)</f>
        <v>60.01</v>
      </c>
      <c r="K71" s="475"/>
    </row>
    <row r="72" spans="1:11" ht="15">
      <c r="A72" s="415"/>
      <c r="B72" s="833" t="s">
        <v>373</v>
      </c>
      <c r="C72" s="756"/>
      <c r="D72" s="756"/>
      <c r="E72" s="756"/>
      <c r="F72" s="756"/>
      <c r="G72" s="756"/>
      <c r="H72" s="756"/>
      <c r="I72" s="757"/>
      <c r="J72" s="477">
        <f>SUM(J70+J71)</f>
        <v>225.26</v>
      </c>
      <c r="K72" s="478"/>
    </row>
    <row r="73" spans="1:11" ht="15.75">
      <c r="A73" s="415"/>
      <c r="B73" s="843"/>
      <c r="C73" s="756"/>
      <c r="D73" s="756"/>
      <c r="E73" s="756"/>
      <c r="F73" s="756"/>
      <c r="G73" s="756"/>
      <c r="H73" s="756"/>
      <c r="I73" s="756"/>
      <c r="J73" s="757"/>
      <c r="K73" s="479"/>
    </row>
    <row r="74" spans="1:11" ht="47.25" customHeight="1">
      <c r="A74" s="415"/>
      <c r="B74" s="832" t="s">
        <v>582</v>
      </c>
      <c r="C74" s="756"/>
      <c r="D74" s="756"/>
      <c r="E74" s="756"/>
      <c r="F74" s="756"/>
      <c r="G74" s="756"/>
      <c r="H74" s="756"/>
      <c r="I74" s="756"/>
      <c r="J74" s="757"/>
      <c r="K74" s="444"/>
    </row>
    <row r="75" spans="1:11" ht="15">
      <c r="A75" s="415"/>
      <c r="B75" s="844"/>
      <c r="C75" s="756"/>
      <c r="D75" s="756"/>
      <c r="E75" s="756"/>
      <c r="F75" s="756"/>
      <c r="G75" s="756"/>
      <c r="H75" s="756"/>
      <c r="I75" s="756"/>
      <c r="J75" s="757"/>
      <c r="K75" s="444"/>
    </row>
    <row r="76" spans="1:11" ht="47.25" customHeight="1">
      <c r="A76" s="415"/>
      <c r="B76" s="831" t="s">
        <v>583</v>
      </c>
      <c r="C76" s="756"/>
      <c r="D76" s="756"/>
      <c r="E76" s="756"/>
      <c r="F76" s="756"/>
      <c r="G76" s="756"/>
      <c r="H76" s="756"/>
      <c r="I76" s="756"/>
      <c r="J76" s="757"/>
      <c r="K76" s="471"/>
    </row>
    <row r="77" spans="1:11" ht="47.25" customHeight="1">
      <c r="A77" s="415"/>
      <c r="B77" s="480" t="s">
        <v>376</v>
      </c>
      <c r="C77" s="838" t="s">
        <v>377</v>
      </c>
      <c r="D77" s="756"/>
      <c r="E77" s="756"/>
      <c r="F77" s="756"/>
      <c r="G77" s="756"/>
      <c r="H77" s="757"/>
      <c r="I77" s="481" t="s">
        <v>340</v>
      </c>
      <c r="J77" s="482" t="s">
        <v>378</v>
      </c>
      <c r="K77" s="350"/>
    </row>
    <row r="78" spans="1:11" ht="15">
      <c r="A78" s="415"/>
      <c r="B78" s="433" t="s">
        <v>264</v>
      </c>
      <c r="C78" s="791" t="s">
        <v>379</v>
      </c>
      <c r="D78" s="756"/>
      <c r="E78" s="756"/>
      <c r="F78" s="756"/>
      <c r="G78" s="756"/>
      <c r="H78" s="757"/>
      <c r="I78" s="483">
        <v>0.2</v>
      </c>
      <c r="J78" s="484">
        <f>ROUND((J58+J72)*I78,2)</f>
        <v>441.82</v>
      </c>
      <c r="K78" s="478"/>
    </row>
    <row r="79" spans="1:11" ht="15">
      <c r="A79" s="415"/>
      <c r="B79" s="433" t="s">
        <v>265</v>
      </c>
      <c r="C79" s="791" t="s">
        <v>380</v>
      </c>
      <c r="D79" s="756"/>
      <c r="E79" s="756"/>
      <c r="F79" s="756"/>
      <c r="G79" s="756"/>
      <c r="H79" s="757"/>
      <c r="I79" s="483">
        <v>2.5000000000000001E-2</v>
      </c>
      <c r="J79" s="484">
        <f>ROUND((J58+J72)*I79,2)</f>
        <v>55.23</v>
      </c>
      <c r="K79" s="478"/>
    </row>
    <row r="80" spans="1:11" ht="15">
      <c r="A80" s="415"/>
      <c r="B80" s="433" t="s">
        <v>266</v>
      </c>
      <c r="C80" s="791" t="s">
        <v>584</v>
      </c>
      <c r="D80" s="757"/>
      <c r="E80" s="485" t="s">
        <v>382</v>
      </c>
      <c r="F80" s="486">
        <f>'1-ABA-DE-CARREGAMENTO'!E57</f>
        <v>0.03</v>
      </c>
      <c r="G80" s="485" t="s">
        <v>383</v>
      </c>
      <c r="H80" s="487">
        <f>'1-ABA-DE-CARREGAMENTO'!E58</f>
        <v>1</v>
      </c>
      <c r="I80" s="488">
        <f>ROUND((F80*H80),6)</f>
        <v>0.03</v>
      </c>
      <c r="J80" s="484">
        <f>ROUND((J58+J72)*I80,2)</f>
        <v>66.27</v>
      </c>
      <c r="K80" s="478"/>
    </row>
    <row r="81" spans="1:11" ht="15">
      <c r="A81" s="415"/>
      <c r="B81" s="433" t="s">
        <v>267</v>
      </c>
      <c r="C81" s="791" t="s">
        <v>384</v>
      </c>
      <c r="D81" s="756"/>
      <c r="E81" s="756"/>
      <c r="F81" s="756"/>
      <c r="G81" s="756"/>
      <c r="H81" s="757"/>
      <c r="I81" s="483">
        <v>1.4999999999999999E-2</v>
      </c>
      <c r="J81" s="484">
        <f>ROUND((J58+J72)*I81,2)</f>
        <v>33.14</v>
      </c>
      <c r="K81" s="478"/>
    </row>
    <row r="82" spans="1:11" ht="15">
      <c r="A82" s="415"/>
      <c r="B82" s="433" t="s">
        <v>268</v>
      </c>
      <c r="C82" s="791" t="s">
        <v>385</v>
      </c>
      <c r="D82" s="756"/>
      <c r="E82" s="756"/>
      <c r="F82" s="756"/>
      <c r="G82" s="756"/>
      <c r="H82" s="757"/>
      <c r="I82" s="483">
        <v>0.01</v>
      </c>
      <c r="J82" s="484">
        <f>ROUND((J58+J72)*I82,2)</f>
        <v>22.09</v>
      </c>
      <c r="K82" s="478"/>
    </row>
    <row r="83" spans="1:11" ht="15">
      <c r="A83" s="415"/>
      <c r="B83" s="433" t="s">
        <v>269</v>
      </c>
      <c r="C83" s="791" t="s">
        <v>386</v>
      </c>
      <c r="D83" s="756"/>
      <c r="E83" s="756"/>
      <c r="F83" s="756"/>
      <c r="G83" s="756"/>
      <c r="H83" s="757"/>
      <c r="I83" s="483">
        <v>6.0000000000000001E-3</v>
      </c>
      <c r="J83" s="484">
        <f>ROUND((J58+J72)*I83,2)</f>
        <v>13.25</v>
      </c>
      <c r="K83" s="478"/>
    </row>
    <row r="84" spans="1:11" ht="15">
      <c r="A84" s="415"/>
      <c r="B84" s="433" t="s">
        <v>270</v>
      </c>
      <c r="C84" s="791" t="s">
        <v>387</v>
      </c>
      <c r="D84" s="756"/>
      <c r="E84" s="756"/>
      <c r="F84" s="756"/>
      <c r="G84" s="756"/>
      <c r="H84" s="757"/>
      <c r="I84" s="483">
        <v>2E-3</v>
      </c>
      <c r="J84" s="484">
        <f>ROUND((J58+J72)*I84,2)</f>
        <v>4.42</v>
      </c>
      <c r="K84" s="478"/>
    </row>
    <row r="85" spans="1:11" ht="15">
      <c r="A85" s="415"/>
      <c r="B85" s="433" t="s">
        <v>271</v>
      </c>
      <c r="C85" s="791" t="s">
        <v>388</v>
      </c>
      <c r="D85" s="756"/>
      <c r="E85" s="756"/>
      <c r="F85" s="756"/>
      <c r="G85" s="756"/>
      <c r="H85" s="757"/>
      <c r="I85" s="483">
        <v>0.08</v>
      </c>
      <c r="J85" s="484">
        <f>ROUND((J58+J72)*I85,2)</f>
        <v>176.73</v>
      </c>
      <c r="K85" s="478"/>
    </row>
    <row r="86" spans="1:11" ht="15">
      <c r="A86" s="415"/>
      <c r="B86" s="818" t="s">
        <v>373</v>
      </c>
      <c r="C86" s="756"/>
      <c r="D86" s="756"/>
      <c r="E86" s="756"/>
      <c r="F86" s="756"/>
      <c r="G86" s="756"/>
      <c r="H86" s="757"/>
      <c r="I86" s="489">
        <f t="shared" ref="I86:J86" si="1">SUM(I78:I85)</f>
        <v>0.36800000000000005</v>
      </c>
      <c r="J86" s="477">
        <f t="shared" si="1"/>
        <v>812.95</v>
      </c>
      <c r="K86" s="478"/>
    </row>
    <row r="87" spans="1:11" ht="15">
      <c r="A87" s="415"/>
      <c r="B87" s="490"/>
      <c r="C87" s="491"/>
      <c r="D87" s="491"/>
      <c r="E87" s="491"/>
      <c r="F87" s="491"/>
      <c r="G87" s="491"/>
      <c r="H87" s="491"/>
      <c r="I87" s="492"/>
      <c r="J87" s="493"/>
      <c r="K87" s="478"/>
    </row>
    <row r="88" spans="1:11" ht="47.25" customHeight="1">
      <c r="A88" s="415"/>
      <c r="B88" s="832" t="s">
        <v>389</v>
      </c>
      <c r="C88" s="756"/>
      <c r="D88" s="756"/>
      <c r="E88" s="756"/>
      <c r="F88" s="756"/>
      <c r="G88" s="756"/>
      <c r="H88" s="756"/>
      <c r="I88" s="756"/>
      <c r="J88" s="757"/>
      <c r="K88" s="444"/>
    </row>
    <row r="89" spans="1:11" ht="15">
      <c r="A89" s="415"/>
      <c r="B89" s="836"/>
      <c r="C89" s="756"/>
      <c r="D89" s="756"/>
      <c r="E89" s="756"/>
      <c r="F89" s="756"/>
      <c r="G89" s="756"/>
      <c r="H89" s="756"/>
      <c r="I89" s="756"/>
      <c r="J89" s="757"/>
      <c r="K89" s="284"/>
    </row>
    <row r="90" spans="1:11" ht="15">
      <c r="A90" s="415"/>
      <c r="B90" s="831" t="s">
        <v>390</v>
      </c>
      <c r="C90" s="756"/>
      <c r="D90" s="756"/>
      <c r="E90" s="756"/>
      <c r="F90" s="756"/>
      <c r="G90" s="756"/>
      <c r="H90" s="756"/>
      <c r="I90" s="756"/>
      <c r="J90" s="757"/>
      <c r="K90" s="471"/>
    </row>
    <row r="91" spans="1:11" ht="15">
      <c r="A91" s="415"/>
      <c r="B91" s="494" t="s">
        <v>391</v>
      </c>
      <c r="C91" s="835" t="s">
        <v>392</v>
      </c>
      <c r="D91" s="756"/>
      <c r="E91" s="756"/>
      <c r="F91" s="756"/>
      <c r="G91" s="756"/>
      <c r="H91" s="756"/>
      <c r="I91" s="757"/>
      <c r="J91" s="494" t="s">
        <v>370</v>
      </c>
      <c r="K91" s="424"/>
    </row>
    <row r="92" spans="1:11" ht="33" customHeight="1">
      <c r="A92" s="415"/>
      <c r="B92" s="422" t="s">
        <v>264</v>
      </c>
      <c r="C92" s="791" t="s">
        <v>585</v>
      </c>
      <c r="D92" s="756"/>
      <c r="E92" s="756"/>
      <c r="F92" s="756"/>
      <c r="G92" s="756"/>
      <c r="H92" s="757"/>
      <c r="I92" s="457">
        <f>J47</f>
        <v>1741.45</v>
      </c>
      <c r="J92" s="495">
        <f>IF(ROUND((I93*I95*I94)-(J47*I96),2)&lt;0,0,ROUND((I93*I95*I94)-(J47*I96),2))</f>
        <v>82.51</v>
      </c>
      <c r="K92" s="478"/>
    </row>
    <row r="93" spans="1:11" ht="33" customHeight="1">
      <c r="A93" s="415"/>
      <c r="B93" s="422" t="s">
        <v>265</v>
      </c>
      <c r="C93" s="791" t="s">
        <v>586</v>
      </c>
      <c r="D93" s="756"/>
      <c r="E93" s="756"/>
      <c r="F93" s="756"/>
      <c r="G93" s="756"/>
      <c r="H93" s="756"/>
      <c r="I93" s="496">
        <f>'1-ABA-DE-CARREGAMENTO'!E72</f>
        <v>4.25</v>
      </c>
      <c r="J93" s="497" t="s">
        <v>311</v>
      </c>
      <c r="K93" s="462"/>
    </row>
    <row r="94" spans="1:11" ht="33" customHeight="1">
      <c r="A94" s="415"/>
      <c r="B94" s="422" t="s">
        <v>266</v>
      </c>
      <c r="C94" s="791" t="s">
        <v>587</v>
      </c>
      <c r="D94" s="756"/>
      <c r="E94" s="756"/>
      <c r="F94" s="756"/>
      <c r="G94" s="756"/>
      <c r="H94" s="757"/>
      <c r="I94" s="498">
        <f>'1-ABA-DE-CARREGAMENTO'!E73</f>
        <v>2</v>
      </c>
      <c r="J94" s="497" t="s">
        <v>311</v>
      </c>
      <c r="K94" s="462"/>
    </row>
    <row r="95" spans="1:11" ht="33" customHeight="1">
      <c r="A95" s="415"/>
      <c r="B95" s="422" t="s">
        <v>267</v>
      </c>
      <c r="C95" s="850" t="s">
        <v>396</v>
      </c>
      <c r="D95" s="756"/>
      <c r="E95" s="756"/>
      <c r="F95" s="756"/>
      <c r="G95" s="756"/>
      <c r="H95" s="757"/>
      <c r="I95" s="498">
        <f>'1-ABA-DE-CARREGAMENTO'!E74</f>
        <v>22</v>
      </c>
      <c r="J95" s="497" t="s">
        <v>311</v>
      </c>
      <c r="K95" s="462"/>
    </row>
    <row r="96" spans="1:11" ht="33" customHeight="1">
      <c r="A96" s="415"/>
      <c r="B96" s="422" t="s">
        <v>268</v>
      </c>
      <c r="C96" s="850" t="s">
        <v>588</v>
      </c>
      <c r="D96" s="756"/>
      <c r="E96" s="756"/>
      <c r="F96" s="756"/>
      <c r="G96" s="756"/>
      <c r="H96" s="757"/>
      <c r="I96" s="499">
        <f>'1-ABA-DE-CARREGAMENTO'!E75</f>
        <v>0.06</v>
      </c>
      <c r="J96" s="500" t="s">
        <v>311</v>
      </c>
      <c r="K96" s="462"/>
    </row>
    <row r="97" spans="1:11" ht="33" customHeight="1">
      <c r="A97" s="415"/>
      <c r="B97" s="422" t="s">
        <v>269</v>
      </c>
      <c r="C97" s="791" t="s">
        <v>589</v>
      </c>
      <c r="D97" s="756"/>
      <c r="E97" s="756"/>
      <c r="F97" s="756"/>
      <c r="G97" s="756"/>
      <c r="H97" s="756"/>
      <c r="I97" s="757"/>
      <c r="J97" s="495">
        <f>ROUND(I98*I99,2)-ROUND((I98*I99)*I100,2)</f>
        <v>0</v>
      </c>
      <c r="K97" s="478"/>
    </row>
    <row r="98" spans="1:11" ht="33" customHeight="1">
      <c r="A98" s="415"/>
      <c r="B98" s="422" t="s">
        <v>270</v>
      </c>
      <c r="C98" s="791" t="s">
        <v>590</v>
      </c>
      <c r="D98" s="756"/>
      <c r="E98" s="756"/>
      <c r="F98" s="756"/>
      <c r="G98" s="756"/>
      <c r="H98" s="757"/>
      <c r="I98" s="496">
        <f>IF('1-ABA-DE-CARREGAMENTO'!E60&gt;0,'1-ABA-DE-CARREGAMENTO'!E60,'1-ABA-DE-CARREGAMENTO'!E63)</f>
        <v>0</v>
      </c>
      <c r="J98" s="502"/>
      <c r="K98" s="462"/>
    </row>
    <row r="99" spans="1:11" ht="33" customHeight="1">
      <c r="A99" s="415"/>
      <c r="B99" s="422" t="s">
        <v>271</v>
      </c>
      <c r="C99" s="791" t="s">
        <v>591</v>
      </c>
      <c r="D99" s="756"/>
      <c r="E99" s="756"/>
      <c r="F99" s="756"/>
      <c r="G99" s="756"/>
      <c r="H99" s="757"/>
      <c r="I99" s="498">
        <f>'1-ABA-DE-CARREGAMENTO'!E62</f>
        <v>22</v>
      </c>
      <c r="J99" s="502"/>
      <c r="K99" s="462"/>
    </row>
    <row r="100" spans="1:11" ht="33" customHeight="1">
      <c r="A100" s="415"/>
      <c r="B100" s="422" t="s">
        <v>272</v>
      </c>
      <c r="C100" s="885" t="s">
        <v>592</v>
      </c>
      <c r="D100" s="756"/>
      <c r="E100" s="756"/>
      <c r="F100" s="756"/>
      <c r="G100" s="756"/>
      <c r="H100" s="757"/>
      <c r="I100" s="499">
        <f>'1-ABA-DE-CARREGAMENTO'!E61</f>
        <v>0</v>
      </c>
      <c r="J100" s="504"/>
      <c r="K100" s="462"/>
    </row>
    <row r="101" spans="1:11" ht="33" customHeight="1" outlineLevel="1">
      <c r="A101" s="415"/>
      <c r="B101" s="422" t="s">
        <v>273</v>
      </c>
      <c r="C101" s="791" t="s">
        <v>402</v>
      </c>
      <c r="D101" s="756"/>
      <c r="E101" s="756"/>
      <c r="F101" s="756"/>
      <c r="G101" s="756"/>
      <c r="H101" s="756"/>
      <c r="I101" s="756"/>
      <c r="J101" s="484">
        <v>0</v>
      </c>
      <c r="K101" s="478"/>
    </row>
    <row r="102" spans="1:11" ht="40.5" customHeight="1" outlineLevel="1">
      <c r="A102" s="415"/>
      <c r="B102" s="422" t="s">
        <v>359</v>
      </c>
      <c r="C102" s="791" t="s">
        <v>593</v>
      </c>
      <c r="D102" s="756"/>
      <c r="E102" s="756"/>
      <c r="F102" s="756"/>
      <c r="G102" s="756"/>
      <c r="H102" s="756"/>
      <c r="I102" s="756"/>
      <c r="J102" s="484">
        <f>'1-ABA-DE-CARREGAMENTO'!E77</f>
        <v>0</v>
      </c>
      <c r="K102" s="478"/>
    </row>
    <row r="103" spans="1:11" ht="36.75" customHeight="1" outlineLevel="1">
      <c r="A103" s="415"/>
      <c r="B103" s="422" t="s">
        <v>404</v>
      </c>
      <c r="C103" s="791" t="s">
        <v>594</v>
      </c>
      <c r="D103" s="756"/>
      <c r="E103" s="756"/>
      <c r="F103" s="756"/>
      <c r="G103" s="756"/>
      <c r="H103" s="756"/>
      <c r="I103" s="757"/>
      <c r="J103" s="484">
        <f>'1-ABA-DE-CARREGAMENTO'!E78</f>
        <v>0</v>
      </c>
      <c r="K103" s="478"/>
    </row>
    <row r="104" spans="1:11" ht="33" customHeight="1" outlineLevel="1">
      <c r="A104" s="415"/>
      <c r="B104" s="422" t="s">
        <v>406</v>
      </c>
      <c r="C104" s="791" t="s">
        <v>595</v>
      </c>
      <c r="D104" s="756"/>
      <c r="E104" s="756"/>
      <c r="F104" s="756"/>
      <c r="G104" s="756"/>
      <c r="H104" s="756"/>
      <c r="I104" s="757"/>
      <c r="J104" s="484">
        <f>'1-ABA-DE-CARREGAMENTO'!E76</f>
        <v>0</v>
      </c>
      <c r="K104" s="478"/>
    </row>
    <row r="105" spans="1:11" ht="33" customHeight="1">
      <c r="A105" s="415"/>
      <c r="B105" s="422" t="s">
        <v>152</v>
      </c>
      <c r="C105" s="791" t="s">
        <v>408</v>
      </c>
      <c r="D105" s="756"/>
      <c r="E105" s="756"/>
      <c r="F105" s="756"/>
      <c r="G105" s="756"/>
      <c r="H105" s="756"/>
      <c r="I105" s="756"/>
      <c r="J105" s="484">
        <v>0</v>
      </c>
      <c r="K105" s="478"/>
    </row>
    <row r="106" spans="1:11" ht="15">
      <c r="A106" s="415"/>
      <c r="B106" s="506"/>
      <c r="C106" s="818" t="s">
        <v>373</v>
      </c>
      <c r="D106" s="756"/>
      <c r="E106" s="756"/>
      <c r="F106" s="756"/>
      <c r="G106" s="756"/>
      <c r="H106" s="756"/>
      <c r="I106" s="756"/>
      <c r="J106" s="477">
        <f>SUM(J92:J105)</f>
        <v>82.51</v>
      </c>
      <c r="K106" s="478"/>
    </row>
    <row r="107" spans="1:11" ht="15">
      <c r="A107" s="415"/>
      <c r="B107" s="836"/>
      <c r="C107" s="756"/>
      <c r="D107" s="756"/>
      <c r="E107" s="756"/>
      <c r="F107" s="756"/>
      <c r="G107" s="756"/>
      <c r="H107" s="756"/>
      <c r="I107" s="756"/>
      <c r="J107" s="757"/>
      <c r="K107" s="284"/>
    </row>
    <row r="108" spans="1:11" ht="47.25" customHeight="1">
      <c r="A108" s="415"/>
      <c r="B108" s="832" t="s">
        <v>409</v>
      </c>
      <c r="C108" s="756"/>
      <c r="D108" s="756"/>
      <c r="E108" s="756"/>
      <c r="F108" s="756"/>
      <c r="G108" s="756"/>
      <c r="H108" s="756"/>
      <c r="I108" s="756"/>
      <c r="J108" s="757"/>
      <c r="K108" s="444"/>
    </row>
    <row r="109" spans="1:11" ht="15">
      <c r="A109" s="415"/>
      <c r="B109" s="836"/>
      <c r="C109" s="756"/>
      <c r="D109" s="756"/>
      <c r="E109" s="756"/>
      <c r="F109" s="756"/>
      <c r="G109" s="756"/>
      <c r="H109" s="756"/>
      <c r="I109" s="756"/>
      <c r="J109" s="757"/>
      <c r="K109" s="284"/>
    </row>
    <row r="110" spans="1:11" ht="47.25" customHeight="1">
      <c r="A110" s="415"/>
      <c r="B110" s="837" t="s">
        <v>410</v>
      </c>
      <c r="C110" s="756"/>
      <c r="D110" s="756"/>
      <c r="E110" s="756"/>
      <c r="F110" s="756"/>
      <c r="G110" s="756"/>
      <c r="H110" s="756"/>
      <c r="I110" s="756"/>
      <c r="J110" s="757"/>
      <c r="K110" s="470"/>
    </row>
    <row r="111" spans="1:11" ht="47.25" customHeight="1">
      <c r="A111" s="415"/>
      <c r="B111" s="482">
        <v>2</v>
      </c>
      <c r="C111" s="838" t="s">
        <v>411</v>
      </c>
      <c r="D111" s="756"/>
      <c r="E111" s="756"/>
      <c r="F111" s="756"/>
      <c r="G111" s="756"/>
      <c r="H111" s="756"/>
      <c r="I111" s="757"/>
      <c r="J111" s="482" t="s">
        <v>370</v>
      </c>
      <c r="K111" s="350"/>
    </row>
    <row r="112" spans="1:11" ht="15">
      <c r="A112" s="415"/>
      <c r="B112" s="431" t="s">
        <v>368</v>
      </c>
      <c r="C112" s="839" t="s">
        <v>596</v>
      </c>
      <c r="D112" s="756"/>
      <c r="E112" s="756"/>
      <c r="F112" s="756"/>
      <c r="G112" s="756"/>
      <c r="H112" s="756"/>
      <c r="I112" s="757"/>
      <c r="J112" s="507">
        <f>J72</f>
        <v>225.26</v>
      </c>
      <c r="K112" s="508"/>
    </row>
    <row r="113" spans="1:11" ht="15">
      <c r="A113" s="415"/>
      <c r="B113" s="431" t="s">
        <v>376</v>
      </c>
      <c r="C113" s="839" t="s">
        <v>377</v>
      </c>
      <c r="D113" s="756"/>
      <c r="E113" s="756"/>
      <c r="F113" s="756"/>
      <c r="G113" s="756"/>
      <c r="H113" s="756"/>
      <c r="I113" s="757"/>
      <c r="J113" s="507">
        <f>J86</f>
        <v>812.95</v>
      </c>
      <c r="K113" s="508"/>
    </row>
    <row r="114" spans="1:11" ht="15">
      <c r="A114" s="415"/>
      <c r="B114" s="431" t="s">
        <v>391</v>
      </c>
      <c r="C114" s="839" t="s">
        <v>392</v>
      </c>
      <c r="D114" s="756"/>
      <c r="E114" s="756"/>
      <c r="F114" s="756"/>
      <c r="G114" s="756"/>
      <c r="H114" s="756"/>
      <c r="I114" s="757"/>
      <c r="J114" s="507">
        <f>J106</f>
        <v>82.51</v>
      </c>
      <c r="K114" s="508"/>
    </row>
    <row r="115" spans="1:11" ht="15">
      <c r="A115" s="415"/>
      <c r="B115" s="833" t="s">
        <v>373</v>
      </c>
      <c r="C115" s="756"/>
      <c r="D115" s="756"/>
      <c r="E115" s="756"/>
      <c r="F115" s="756"/>
      <c r="G115" s="756"/>
      <c r="H115" s="756"/>
      <c r="I115" s="757"/>
      <c r="J115" s="509">
        <f>SUM(J112+J113+J114)</f>
        <v>1120.72</v>
      </c>
      <c r="K115" s="508"/>
    </row>
    <row r="116" spans="1:11" ht="15">
      <c r="A116" s="415"/>
      <c r="B116" s="834"/>
      <c r="C116" s="756"/>
      <c r="D116" s="756"/>
      <c r="E116" s="756"/>
      <c r="F116" s="756"/>
      <c r="G116" s="756"/>
      <c r="H116" s="756"/>
      <c r="I116" s="756"/>
      <c r="J116" s="757"/>
      <c r="K116" s="510"/>
    </row>
    <row r="117" spans="1:11" ht="15.75">
      <c r="A117" s="415"/>
      <c r="B117" s="829" t="s">
        <v>413</v>
      </c>
      <c r="C117" s="756"/>
      <c r="D117" s="756"/>
      <c r="E117" s="756"/>
      <c r="F117" s="756"/>
      <c r="G117" s="756"/>
      <c r="H117" s="756"/>
      <c r="I117" s="756"/>
      <c r="J117" s="757"/>
      <c r="K117" s="511"/>
    </row>
    <row r="118" spans="1:11" ht="15">
      <c r="A118" s="415"/>
      <c r="B118" s="494">
        <v>3</v>
      </c>
      <c r="C118" s="835" t="s">
        <v>414</v>
      </c>
      <c r="D118" s="756"/>
      <c r="E118" s="756"/>
      <c r="F118" s="756"/>
      <c r="G118" s="756"/>
      <c r="H118" s="756"/>
      <c r="I118" s="757"/>
      <c r="J118" s="494" t="s">
        <v>370</v>
      </c>
      <c r="K118" s="424"/>
    </row>
    <row r="119" spans="1:11" ht="47.25" customHeight="1">
      <c r="A119" s="415"/>
      <c r="B119" s="422" t="s">
        <v>264</v>
      </c>
      <c r="C119" s="791" t="s">
        <v>597</v>
      </c>
      <c r="D119" s="756"/>
      <c r="E119" s="756"/>
      <c r="F119" s="756"/>
      <c r="G119" s="756"/>
      <c r="H119" s="756"/>
      <c r="I119" s="757"/>
      <c r="J119" s="484">
        <f>ROUND((($J$58/12)+($J$70/12)+(J58/12/12)+($J$71/12))*(30/30)*0.05,2)</f>
        <v>9.89</v>
      </c>
      <c r="K119" s="478"/>
    </row>
    <row r="120" spans="1:11" ht="47.25" customHeight="1">
      <c r="A120" s="415"/>
      <c r="B120" s="422" t="s">
        <v>265</v>
      </c>
      <c r="C120" s="791" t="s">
        <v>416</v>
      </c>
      <c r="D120" s="756"/>
      <c r="E120" s="756"/>
      <c r="F120" s="756"/>
      <c r="G120" s="756"/>
      <c r="H120" s="756"/>
      <c r="I120" s="757"/>
      <c r="J120" s="484">
        <f>ROUND($I$85*J119,2)</f>
        <v>0.79</v>
      </c>
      <c r="K120" s="478"/>
    </row>
    <row r="121" spans="1:11" ht="47.25" customHeight="1">
      <c r="A121" s="415"/>
      <c r="B121" s="422" t="s">
        <v>266</v>
      </c>
      <c r="C121" s="791" t="s">
        <v>598</v>
      </c>
      <c r="D121" s="756"/>
      <c r="E121" s="756"/>
      <c r="F121" s="756"/>
      <c r="G121" s="756"/>
      <c r="H121" s="756"/>
      <c r="I121" s="757"/>
      <c r="J121" s="484">
        <f>ROUND(((7/30)/$I$11)*$J$58*1,2)</f>
        <v>23.14</v>
      </c>
      <c r="K121" s="478"/>
    </row>
    <row r="122" spans="1:11" ht="47.25" customHeight="1">
      <c r="A122" s="415"/>
      <c r="B122" s="422" t="s">
        <v>267</v>
      </c>
      <c r="C122" s="791" t="s">
        <v>418</v>
      </c>
      <c r="D122" s="756"/>
      <c r="E122" s="756"/>
      <c r="F122" s="756"/>
      <c r="G122" s="756"/>
      <c r="H122" s="756"/>
      <c r="I122" s="757"/>
      <c r="J122" s="484">
        <f>ROUND($I$86*J121,2)</f>
        <v>8.52</v>
      </c>
      <c r="K122" s="478"/>
    </row>
    <row r="123" spans="1:11" ht="47.25" customHeight="1">
      <c r="A123" s="415"/>
      <c r="B123" s="422" t="s">
        <v>268</v>
      </c>
      <c r="C123" s="791" t="s">
        <v>599</v>
      </c>
      <c r="D123" s="756"/>
      <c r="E123" s="756"/>
      <c r="F123" s="756"/>
      <c r="G123" s="756"/>
      <c r="H123" s="757"/>
      <c r="I123" s="512">
        <v>0.04</v>
      </c>
      <c r="J123" s="484">
        <f>ROUND(J58*I123,2)</f>
        <v>79.349999999999994</v>
      </c>
      <c r="K123" s="478"/>
    </row>
    <row r="124" spans="1:11" ht="15">
      <c r="A124" s="415"/>
      <c r="B124" s="818" t="s">
        <v>420</v>
      </c>
      <c r="C124" s="756"/>
      <c r="D124" s="756"/>
      <c r="E124" s="756"/>
      <c r="F124" s="756"/>
      <c r="G124" s="756"/>
      <c r="H124" s="756"/>
      <c r="I124" s="757"/>
      <c r="J124" s="477">
        <f>SUM(J119:J123)</f>
        <v>121.69</v>
      </c>
      <c r="K124" s="478"/>
    </row>
    <row r="125" spans="1:11" ht="15">
      <c r="A125" s="415"/>
      <c r="B125" s="819"/>
      <c r="C125" s="756"/>
      <c r="D125" s="756"/>
      <c r="E125" s="756"/>
      <c r="F125" s="756"/>
      <c r="G125" s="756"/>
      <c r="H125" s="756"/>
      <c r="I125" s="756"/>
      <c r="J125" s="757"/>
      <c r="K125" s="327"/>
    </row>
    <row r="126" spans="1:11" ht="15.75">
      <c r="A126" s="415"/>
      <c r="B126" s="829" t="s">
        <v>421</v>
      </c>
      <c r="C126" s="756"/>
      <c r="D126" s="756"/>
      <c r="E126" s="756"/>
      <c r="F126" s="756"/>
      <c r="G126" s="756"/>
      <c r="H126" s="756"/>
      <c r="I126" s="756"/>
      <c r="J126" s="757"/>
      <c r="K126" s="511"/>
    </row>
    <row r="127" spans="1:11" ht="47.25" customHeight="1">
      <c r="A127" s="415"/>
      <c r="B127" s="832" t="s">
        <v>422</v>
      </c>
      <c r="C127" s="756"/>
      <c r="D127" s="756"/>
      <c r="E127" s="756"/>
      <c r="F127" s="756"/>
      <c r="G127" s="756"/>
      <c r="H127" s="756"/>
      <c r="I127" s="756"/>
      <c r="J127" s="757"/>
      <c r="K127" s="444"/>
    </row>
    <row r="128" spans="1:11" ht="69.75" customHeight="1">
      <c r="A128" s="415"/>
      <c r="B128" s="831" t="s">
        <v>600</v>
      </c>
      <c r="C128" s="756"/>
      <c r="D128" s="756"/>
      <c r="E128" s="756"/>
      <c r="F128" s="756"/>
      <c r="G128" s="756"/>
      <c r="H128" s="756"/>
      <c r="I128" s="756"/>
      <c r="J128" s="757"/>
      <c r="K128" s="471"/>
    </row>
    <row r="129" spans="1:11" ht="47.25" customHeight="1">
      <c r="A129" s="415"/>
      <c r="B129" s="513" t="s">
        <v>424</v>
      </c>
      <c r="C129" s="514">
        <f>J58</f>
        <v>1983.8500000000001</v>
      </c>
      <c r="D129" s="515" t="s">
        <v>425</v>
      </c>
      <c r="E129" s="513" t="s">
        <v>601</v>
      </c>
      <c r="F129" s="514">
        <f>J115-J92-J97</f>
        <v>1038.21</v>
      </c>
      <c r="G129" s="515" t="s">
        <v>425</v>
      </c>
      <c r="H129" s="513" t="s">
        <v>427</v>
      </c>
      <c r="I129" s="514">
        <f>J124</f>
        <v>121.69</v>
      </c>
      <c r="J129" s="516">
        <f>C129+F129+I129</f>
        <v>3143.7500000000005</v>
      </c>
      <c r="K129" s="517"/>
    </row>
    <row r="130" spans="1:11" ht="15">
      <c r="A130" s="415"/>
      <c r="B130" s="882"/>
      <c r="C130" s="756"/>
      <c r="D130" s="756"/>
      <c r="E130" s="756"/>
      <c r="F130" s="756"/>
      <c r="G130" s="756"/>
      <c r="H130" s="756"/>
      <c r="I130" s="756"/>
      <c r="J130" s="757"/>
      <c r="K130" s="518"/>
    </row>
    <row r="131" spans="1:11" ht="15">
      <c r="A131" s="415"/>
      <c r="B131" s="881" t="s">
        <v>428</v>
      </c>
      <c r="C131" s="756"/>
      <c r="D131" s="756"/>
      <c r="E131" s="756"/>
      <c r="F131" s="756"/>
      <c r="G131" s="756"/>
      <c r="H131" s="756"/>
      <c r="I131" s="756"/>
      <c r="J131" s="757"/>
      <c r="K131" s="519"/>
    </row>
    <row r="132" spans="1:11" ht="15">
      <c r="A132" s="415"/>
      <c r="B132" s="520" t="s">
        <v>429</v>
      </c>
      <c r="C132" s="835" t="s">
        <v>430</v>
      </c>
      <c r="D132" s="756"/>
      <c r="E132" s="756"/>
      <c r="F132" s="756"/>
      <c r="G132" s="756"/>
      <c r="H132" s="756"/>
      <c r="I132" s="757"/>
      <c r="J132" s="520" t="s">
        <v>370</v>
      </c>
      <c r="K132" s="521"/>
    </row>
    <row r="133" spans="1:11" ht="47.25" customHeight="1">
      <c r="A133" s="415"/>
      <c r="B133" s="422" t="s">
        <v>264</v>
      </c>
      <c r="C133" s="839" t="s">
        <v>602</v>
      </c>
      <c r="D133" s="756"/>
      <c r="E133" s="756"/>
      <c r="F133" s="756"/>
      <c r="G133" s="756"/>
      <c r="H133" s="522">
        <v>9.0749999999999997E-2</v>
      </c>
      <c r="I133" s="473">
        <f>I86</f>
        <v>0.36800000000000005</v>
      </c>
      <c r="J133" s="484">
        <f>ROUND(H133*J58,2)*(1+I133)</f>
        <v>246.28104000000002</v>
      </c>
      <c r="K133" s="478"/>
    </row>
    <row r="134" spans="1:11" ht="15">
      <c r="A134" s="415"/>
      <c r="B134" s="422" t="s">
        <v>265</v>
      </c>
      <c r="C134" s="791" t="s">
        <v>603</v>
      </c>
      <c r="D134" s="756"/>
      <c r="E134" s="756"/>
      <c r="F134" s="756"/>
      <c r="G134" s="756"/>
      <c r="H134" s="756"/>
      <c r="I134" s="757"/>
      <c r="J134" s="484">
        <f>ROUND((1/30)/12*(J129),2)</f>
        <v>8.73</v>
      </c>
      <c r="K134" s="478"/>
    </row>
    <row r="135" spans="1:11" ht="32.25" customHeight="1">
      <c r="A135" s="415"/>
      <c r="B135" s="422" t="s">
        <v>266</v>
      </c>
      <c r="C135" s="791" t="s">
        <v>604</v>
      </c>
      <c r="D135" s="756"/>
      <c r="E135" s="756"/>
      <c r="F135" s="756"/>
      <c r="G135" s="756"/>
      <c r="H135" s="756"/>
      <c r="I135" s="757"/>
      <c r="J135" s="484">
        <f>ROUND((5/30)/12*0.015*(J129),2)</f>
        <v>0.65</v>
      </c>
      <c r="K135" s="478"/>
    </row>
    <row r="136" spans="1:11" ht="47.25" customHeight="1">
      <c r="A136" s="415"/>
      <c r="B136" s="422" t="s">
        <v>267</v>
      </c>
      <c r="C136" s="791" t="s">
        <v>605</v>
      </c>
      <c r="D136" s="756"/>
      <c r="E136" s="756"/>
      <c r="F136" s="756"/>
      <c r="G136" s="756"/>
      <c r="H136" s="756"/>
      <c r="I136" s="757"/>
      <c r="J136" s="484">
        <f>ROUND(((15/30)/12)*0.0078*(J129),2)</f>
        <v>1.02</v>
      </c>
      <c r="K136" s="478"/>
    </row>
    <row r="137" spans="1:11" ht="47.25" customHeight="1">
      <c r="A137" s="415"/>
      <c r="B137" s="523" t="s">
        <v>268</v>
      </c>
      <c r="C137" s="883" t="s">
        <v>606</v>
      </c>
      <c r="D137" s="756"/>
      <c r="E137" s="756"/>
      <c r="F137" s="756"/>
      <c r="G137" s="756"/>
      <c r="H137" s="756"/>
      <c r="I137" s="757"/>
      <c r="J137" s="524">
        <f>ROUND(((((C129+C129/3)+(I86)*(C129+C129/3))*(4/12))/12)*0.02,2) + ((J106 -J92-J97+ J124)*4/12)*0.02</f>
        <v>2.8212666666666664</v>
      </c>
      <c r="K137" s="525"/>
    </row>
    <row r="138" spans="1:11" ht="47.25" customHeight="1">
      <c r="A138" s="415"/>
      <c r="B138" s="422" t="s">
        <v>269</v>
      </c>
      <c r="C138" s="791" t="s">
        <v>607</v>
      </c>
      <c r="D138" s="756"/>
      <c r="E138" s="756"/>
      <c r="F138" s="756"/>
      <c r="G138" s="756"/>
      <c r="H138" s="756"/>
      <c r="I138" s="757"/>
      <c r="J138" s="484">
        <f>ROUND(((3/30)/12)*(J129),2)</f>
        <v>26.2</v>
      </c>
      <c r="K138" s="478"/>
    </row>
    <row r="139" spans="1:11" ht="15">
      <c r="A139" s="415"/>
      <c r="B139" s="818" t="s">
        <v>373</v>
      </c>
      <c r="C139" s="756"/>
      <c r="D139" s="756"/>
      <c r="E139" s="756"/>
      <c r="F139" s="756"/>
      <c r="G139" s="756"/>
      <c r="H139" s="756"/>
      <c r="I139" s="757"/>
      <c r="J139" s="477">
        <f>SUM(J133:J138)</f>
        <v>285.70230666666663</v>
      </c>
      <c r="K139" s="478"/>
    </row>
    <row r="140" spans="1:11" ht="15">
      <c r="A140" s="415"/>
      <c r="B140" s="819"/>
      <c r="C140" s="756"/>
      <c r="D140" s="756"/>
      <c r="E140" s="756"/>
      <c r="F140" s="756"/>
      <c r="G140" s="756"/>
      <c r="H140" s="756"/>
      <c r="I140" s="756"/>
      <c r="J140" s="757"/>
      <c r="K140" s="327"/>
    </row>
    <row r="141" spans="1:11" ht="15">
      <c r="A141" s="415"/>
      <c r="B141" s="831" t="s">
        <v>437</v>
      </c>
      <c r="C141" s="756"/>
      <c r="D141" s="756"/>
      <c r="E141" s="756"/>
      <c r="F141" s="756"/>
      <c r="G141" s="756"/>
      <c r="H141" s="756"/>
      <c r="I141" s="756"/>
      <c r="J141" s="757"/>
      <c r="K141" s="471"/>
    </row>
    <row r="142" spans="1:11" ht="15">
      <c r="A142" s="415"/>
      <c r="B142" s="482" t="s">
        <v>438</v>
      </c>
      <c r="C142" s="838" t="s">
        <v>439</v>
      </c>
      <c r="D142" s="756"/>
      <c r="E142" s="756"/>
      <c r="F142" s="756"/>
      <c r="G142" s="756"/>
      <c r="H142" s="756"/>
      <c r="I142" s="757"/>
      <c r="J142" s="526" t="s">
        <v>370</v>
      </c>
      <c r="K142" s="527"/>
    </row>
    <row r="143" spans="1:11" ht="15">
      <c r="A143" s="415"/>
      <c r="B143" s="431" t="s">
        <v>264</v>
      </c>
      <c r="C143" s="839" t="s">
        <v>440</v>
      </c>
      <c r="D143" s="756"/>
      <c r="E143" s="756"/>
      <c r="F143" s="756"/>
      <c r="G143" s="756"/>
      <c r="H143" s="756"/>
      <c r="I143" s="757"/>
      <c r="J143" s="507">
        <v>0</v>
      </c>
      <c r="K143" s="508"/>
    </row>
    <row r="144" spans="1:11" ht="15">
      <c r="A144" s="415"/>
      <c r="B144" s="833" t="s">
        <v>373</v>
      </c>
      <c r="C144" s="756"/>
      <c r="D144" s="756"/>
      <c r="E144" s="756"/>
      <c r="F144" s="756"/>
      <c r="G144" s="756"/>
      <c r="H144" s="756"/>
      <c r="I144" s="757"/>
      <c r="J144" s="509">
        <v>0</v>
      </c>
      <c r="K144" s="508"/>
    </row>
    <row r="145" spans="1:11" ht="15">
      <c r="A145" s="415"/>
      <c r="B145" s="884"/>
      <c r="C145" s="756"/>
      <c r="D145" s="756"/>
      <c r="E145" s="756"/>
      <c r="F145" s="756"/>
      <c r="G145" s="756"/>
      <c r="H145" s="756"/>
      <c r="I145" s="756"/>
      <c r="J145" s="757"/>
      <c r="K145" s="528"/>
    </row>
    <row r="146" spans="1:11" ht="15.75">
      <c r="A146" s="415"/>
      <c r="B146" s="837" t="s">
        <v>441</v>
      </c>
      <c r="C146" s="756"/>
      <c r="D146" s="756"/>
      <c r="E146" s="756"/>
      <c r="F146" s="756"/>
      <c r="G146" s="756"/>
      <c r="H146" s="756"/>
      <c r="I146" s="756"/>
      <c r="J146" s="757"/>
      <c r="K146" s="470"/>
    </row>
    <row r="147" spans="1:11" ht="15">
      <c r="A147" s="415"/>
      <c r="B147" s="482">
        <v>4</v>
      </c>
      <c r="C147" s="838" t="s">
        <v>442</v>
      </c>
      <c r="D147" s="756"/>
      <c r="E147" s="756"/>
      <c r="F147" s="756"/>
      <c r="G147" s="756"/>
      <c r="H147" s="756"/>
      <c r="I147" s="757"/>
      <c r="J147" s="526" t="s">
        <v>370</v>
      </c>
      <c r="K147" s="527"/>
    </row>
    <row r="148" spans="1:11" ht="15">
      <c r="A148" s="415"/>
      <c r="B148" s="431" t="s">
        <v>429</v>
      </c>
      <c r="C148" s="839" t="s">
        <v>430</v>
      </c>
      <c r="D148" s="756"/>
      <c r="E148" s="756"/>
      <c r="F148" s="756"/>
      <c r="G148" s="756"/>
      <c r="H148" s="756"/>
      <c r="I148" s="757"/>
      <c r="J148" s="507">
        <f>J139</f>
        <v>285.70230666666663</v>
      </c>
      <c r="K148" s="508"/>
    </row>
    <row r="149" spans="1:11" ht="15">
      <c r="A149" s="415"/>
      <c r="B149" s="431" t="s">
        <v>443</v>
      </c>
      <c r="C149" s="839" t="s">
        <v>439</v>
      </c>
      <c r="D149" s="756"/>
      <c r="E149" s="756"/>
      <c r="F149" s="756"/>
      <c r="G149" s="756"/>
      <c r="H149" s="756"/>
      <c r="I149" s="757"/>
      <c r="J149" s="507">
        <f>J144</f>
        <v>0</v>
      </c>
      <c r="K149" s="508"/>
    </row>
    <row r="150" spans="1:11" ht="15">
      <c r="A150" s="415"/>
      <c r="B150" s="833" t="s">
        <v>373</v>
      </c>
      <c r="C150" s="756"/>
      <c r="D150" s="756"/>
      <c r="E150" s="756"/>
      <c r="F150" s="756"/>
      <c r="G150" s="756"/>
      <c r="H150" s="756"/>
      <c r="I150" s="757"/>
      <c r="J150" s="509">
        <f>SUM(J148+J149)</f>
        <v>285.70230666666663</v>
      </c>
      <c r="K150" s="508"/>
    </row>
    <row r="151" spans="1:11" ht="15">
      <c r="A151" s="415"/>
      <c r="B151" s="884"/>
      <c r="C151" s="756"/>
      <c r="D151" s="756"/>
      <c r="E151" s="756"/>
      <c r="F151" s="756"/>
      <c r="G151" s="756"/>
      <c r="H151" s="756"/>
      <c r="I151" s="756"/>
      <c r="J151" s="757"/>
      <c r="K151" s="528"/>
    </row>
    <row r="152" spans="1:11" ht="15.75">
      <c r="A152" s="415"/>
      <c r="B152" s="829" t="s">
        <v>444</v>
      </c>
      <c r="C152" s="756"/>
      <c r="D152" s="756"/>
      <c r="E152" s="756"/>
      <c r="F152" s="756"/>
      <c r="G152" s="756"/>
      <c r="H152" s="756"/>
      <c r="I152" s="756"/>
      <c r="J152" s="757"/>
      <c r="K152" s="511"/>
    </row>
    <row r="153" spans="1:11" ht="15">
      <c r="A153" s="415"/>
      <c r="B153" s="494">
        <v>3</v>
      </c>
      <c r="C153" s="835" t="s">
        <v>445</v>
      </c>
      <c r="D153" s="756"/>
      <c r="E153" s="756"/>
      <c r="F153" s="756"/>
      <c r="G153" s="756"/>
      <c r="H153" s="756"/>
      <c r="I153" s="757"/>
      <c r="J153" s="494" t="s">
        <v>370</v>
      </c>
      <c r="K153" s="424"/>
    </row>
    <row r="154" spans="1:11" ht="15">
      <c r="A154" s="415"/>
      <c r="B154" s="422" t="s">
        <v>264</v>
      </c>
      <c r="C154" s="791" t="s">
        <v>446</v>
      </c>
      <c r="D154" s="756"/>
      <c r="E154" s="756"/>
      <c r="F154" s="756"/>
      <c r="G154" s="756"/>
      <c r="H154" s="756"/>
      <c r="I154" s="757"/>
      <c r="J154" s="484">
        <f>'Uniformes - EPIs_TODOS'!G10+'Uniformes - EPIs_TODOS'!G20</f>
        <v>35.909999999999997</v>
      </c>
      <c r="K154" s="478"/>
    </row>
    <row r="155" spans="1:11" ht="15">
      <c r="A155" s="415"/>
      <c r="B155" s="422" t="s">
        <v>265</v>
      </c>
      <c r="C155" s="791" t="s">
        <v>447</v>
      </c>
      <c r="D155" s="756"/>
      <c r="E155" s="756"/>
      <c r="F155" s="756"/>
      <c r="G155" s="756"/>
      <c r="H155" s="756"/>
      <c r="I155" s="757"/>
      <c r="J155" s="484">
        <v>0</v>
      </c>
      <c r="K155" s="478"/>
    </row>
    <row r="156" spans="1:11" ht="15">
      <c r="A156" s="415"/>
      <c r="B156" s="422" t="s">
        <v>266</v>
      </c>
      <c r="C156" s="791" t="s">
        <v>408</v>
      </c>
      <c r="D156" s="756"/>
      <c r="E156" s="756"/>
      <c r="F156" s="756"/>
      <c r="G156" s="756"/>
      <c r="H156" s="756"/>
      <c r="I156" s="757"/>
      <c r="J156" s="484" t="s">
        <v>448</v>
      </c>
      <c r="K156" s="478"/>
    </row>
    <row r="157" spans="1:11" ht="15">
      <c r="A157" s="415"/>
      <c r="B157" s="818" t="s">
        <v>449</v>
      </c>
      <c r="C157" s="756"/>
      <c r="D157" s="756"/>
      <c r="E157" s="756"/>
      <c r="F157" s="756"/>
      <c r="G157" s="756"/>
      <c r="H157" s="756"/>
      <c r="I157" s="757"/>
      <c r="J157" s="477">
        <f>ROUND(SUM(J154:J156),2)</f>
        <v>35.909999999999997</v>
      </c>
      <c r="K157" s="478"/>
    </row>
    <row r="158" spans="1:11" ht="18">
      <c r="A158" s="415"/>
      <c r="B158" s="880"/>
      <c r="C158" s="756"/>
      <c r="D158" s="756"/>
      <c r="E158" s="756"/>
      <c r="F158" s="756"/>
      <c r="G158" s="756"/>
      <c r="H158" s="756"/>
      <c r="I158" s="756"/>
      <c r="J158" s="757"/>
      <c r="K158" s="529"/>
    </row>
    <row r="159" spans="1:11" ht="15">
      <c r="A159" s="415"/>
      <c r="B159" s="828" t="s">
        <v>450</v>
      </c>
      <c r="C159" s="756"/>
      <c r="D159" s="756"/>
      <c r="E159" s="756"/>
      <c r="F159" s="756"/>
      <c r="G159" s="756"/>
      <c r="H159" s="756"/>
      <c r="I159" s="756"/>
      <c r="J159" s="757"/>
      <c r="K159" s="427"/>
    </row>
    <row r="160" spans="1:11" ht="18">
      <c r="A160" s="415"/>
      <c r="B160" s="530"/>
      <c r="C160" s="531"/>
      <c r="D160" s="531"/>
      <c r="E160" s="531"/>
      <c r="F160" s="531"/>
      <c r="G160" s="531"/>
      <c r="H160" s="531"/>
      <c r="I160" s="531"/>
      <c r="J160" s="532"/>
      <c r="K160" s="533"/>
    </row>
    <row r="161" spans="1:11" ht="15.75">
      <c r="A161" s="415"/>
      <c r="B161" s="829" t="s">
        <v>451</v>
      </c>
      <c r="C161" s="756"/>
      <c r="D161" s="756"/>
      <c r="E161" s="756"/>
      <c r="F161" s="756"/>
      <c r="G161" s="756"/>
      <c r="H161" s="756"/>
      <c r="I161" s="756"/>
      <c r="J161" s="757"/>
      <c r="K161" s="511"/>
    </row>
    <row r="162" spans="1:11" ht="47.25" customHeight="1">
      <c r="A162" s="415"/>
      <c r="B162" s="494">
        <v>6</v>
      </c>
      <c r="C162" s="835" t="s">
        <v>452</v>
      </c>
      <c r="D162" s="756"/>
      <c r="E162" s="756"/>
      <c r="F162" s="756"/>
      <c r="G162" s="756"/>
      <c r="H162" s="757"/>
      <c r="I162" s="506" t="s">
        <v>340</v>
      </c>
      <c r="J162" s="534" t="s">
        <v>378</v>
      </c>
      <c r="K162" s="535"/>
    </row>
    <row r="163" spans="1:11" ht="63.75" customHeight="1">
      <c r="A163" s="415"/>
      <c r="B163" s="850" t="s">
        <v>453</v>
      </c>
      <c r="C163" s="756"/>
      <c r="D163" s="756"/>
      <c r="E163" s="756"/>
      <c r="F163" s="756"/>
      <c r="G163" s="756"/>
      <c r="H163" s="757"/>
      <c r="I163" s="536" t="s">
        <v>311</v>
      </c>
      <c r="J163" s="537">
        <f>SUM(J63+J115+J124+J150+J157)</f>
        <v>3547.8723066666666</v>
      </c>
      <c r="K163" s="443"/>
    </row>
    <row r="164" spans="1:11" ht="15">
      <c r="A164" s="415"/>
      <c r="B164" s="422" t="s">
        <v>264</v>
      </c>
      <c r="C164" s="881" t="s">
        <v>454</v>
      </c>
      <c r="D164" s="756"/>
      <c r="E164" s="756"/>
      <c r="F164" s="756"/>
      <c r="G164" s="756"/>
      <c r="H164" s="757"/>
      <c r="I164" s="483">
        <f>'1-ABA-DE-CARREGAMENTO'!E85</f>
        <v>0.06</v>
      </c>
      <c r="J164" s="484">
        <f>ROUND(I164*J163,2)</f>
        <v>212.87</v>
      </c>
      <c r="K164" s="478"/>
    </row>
    <row r="165" spans="1:11" ht="66.75" customHeight="1">
      <c r="A165" s="415"/>
      <c r="B165" s="850" t="s">
        <v>455</v>
      </c>
      <c r="C165" s="756"/>
      <c r="D165" s="756"/>
      <c r="E165" s="756"/>
      <c r="F165" s="756"/>
      <c r="G165" s="756"/>
      <c r="H165" s="757"/>
      <c r="I165" s="538" t="s">
        <v>311</v>
      </c>
      <c r="J165" s="537">
        <f>SUM(J63+J115+J124+J150+J157+J164)</f>
        <v>3760.7423066666665</v>
      </c>
      <c r="K165" s="443"/>
    </row>
    <row r="166" spans="1:11" ht="15">
      <c r="A166" s="415"/>
      <c r="B166" s="422" t="s">
        <v>265</v>
      </c>
      <c r="C166" s="881" t="s">
        <v>237</v>
      </c>
      <c r="D166" s="756"/>
      <c r="E166" s="756"/>
      <c r="F166" s="756"/>
      <c r="G166" s="756"/>
      <c r="H166" s="757"/>
      <c r="I166" s="483">
        <f>'1-ABA-DE-CARREGAMENTO'!E86</f>
        <v>0.06</v>
      </c>
      <c r="J166" s="484">
        <f>ROUND(I166*J165,2)</f>
        <v>225.64</v>
      </c>
      <c r="K166" s="478"/>
    </row>
    <row r="167" spans="1:11" ht="57" customHeight="1">
      <c r="A167" s="415"/>
      <c r="B167" s="850" t="s">
        <v>456</v>
      </c>
      <c r="C167" s="756"/>
      <c r="D167" s="756"/>
      <c r="E167" s="756"/>
      <c r="F167" s="756"/>
      <c r="G167" s="756"/>
      <c r="H167" s="757"/>
      <c r="I167" s="538" t="s">
        <v>311</v>
      </c>
      <c r="J167" s="537">
        <f>SUM(J163+J164+J166)</f>
        <v>3986.3823066666664</v>
      </c>
      <c r="K167" s="443"/>
    </row>
    <row r="168" spans="1:11" ht="15.75">
      <c r="A168" s="415"/>
      <c r="B168" s="452" t="s">
        <v>266</v>
      </c>
      <c r="C168" s="829" t="s">
        <v>457</v>
      </c>
      <c r="D168" s="756"/>
      <c r="E168" s="756"/>
      <c r="F168" s="756"/>
      <c r="G168" s="756"/>
      <c r="H168" s="757"/>
      <c r="I168" s="539" t="s">
        <v>311</v>
      </c>
      <c r="J168" s="461" t="s">
        <v>311</v>
      </c>
      <c r="K168" s="462"/>
    </row>
    <row r="169" spans="1:11" ht="15">
      <c r="A169" s="415"/>
      <c r="B169" s="422"/>
      <c r="C169" s="791" t="s">
        <v>458</v>
      </c>
      <c r="D169" s="756"/>
      <c r="E169" s="756"/>
      <c r="F169" s="756"/>
      <c r="G169" s="756"/>
      <c r="H169" s="757"/>
      <c r="I169" s="539" t="s">
        <v>311</v>
      </c>
      <c r="J169" s="461" t="s">
        <v>311</v>
      </c>
      <c r="K169" s="462"/>
    </row>
    <row r="170" spans="1:11" ht="15.75">
      <c r="A170" s="415"/>
      <c r="B170" s="422"/>
      <c r="C170" s="817" t="s">
        <v>608</v>
      </c>
      <c r="D170" s="756"/>
      <c r="E170" s="756"/>
      <c r="F170" s="756"/>
      <c r="G170" s="756"/>
      <c r="H170" s="757"/>
      <c r="I170" s="455">
        <f>'1-ABA-DE-CARREGAMENTO'!E28</f>
        <v>1.6500000000000001E-2</v>
      </c>
      <c r="J170" s="540">
        <f t="shared" ref="J170:J171" si="2">ROUND(($J$167/(1-$I$179))*I170,2)</f>
        <v>74.959999999999994</v>
      </c>
      <c r="K170" s="541"/>
    </row>
    <row r="171" spans="1:11" ht="15.75">
      <c r="A171" s="415"/>
      <c r="B171" s="422"/>
      <c r="C171" s="817" t="s">
        <v>609</v>
      </c>
      <c r="D171" s="756"/>
      <c r="E171" s="756"/>
      <c r="F171" s="756"/>
      <c r="G171" s="756"/>
      <c r="H171" s="757"/>
      <c r="I171" s="455">
        <f>'1-ABA-DE-CARREGAMENTO'!F28</f>
        <v>7.5999999999999998E-2</v>
      </c>
      <c r="J171" s="540">
        <f t="shared" si="2"/>
        <v>345.26</v>
      </c>
      <c r="K171" s="541"/>
    </row>
    <row r="172" spans="1:11" ht="25.5" customHeight="1">
      <c r="A172" s="415"/>
      <c r="B172" s="422"/>
      <c r="C172" s="791" t="s">
        <v>610</v>
      </c>
      <c r="D172" s="756"/>
      <c r="E172" s="756"/>
      <c r="F172" s="756"/>
      <c r="G172" s="756"/>
      <c r="H172" s="757"/>
      <c r="I172" s="539" t="s">
        <v>311</v>
      </c>
      <c r="J172" s="461" t="s">
        <v>311</v>
      </c>
      <c r="K172" s="462"/>
    </row>
    <row r="173" spans="1:11" ht="36" customHeight="1">
      <c r="A173" s="415"/>
      <c r="B173" s="422"/>
      <c r="C173" s="791" t="s">
        <v>611</v>
      </c>
      <c r="D173" s="756"/>
      <c r="E173" s="756"/>
      <c r="F173" s="756"/>
      <c r="G173" s="756"/>
      <c r="H173" s="757"/>
      <c r="I173" s="539" t="s">
        <v>311</v>
      </c>
      <c r="J173" s="461" t="s">
        <v>311</v>
      </c>
      <c r="K173" s="462"/>
    </row>
    <row r="174" spans="1:11" ht="15">
      <c r="A174" s="415"/>
      <c r="B174" s="422"/>
      <c r="C174" s="791" t="s">
        <v>463</v>
      </c>
      <c r="D174" s="756"/>
      <c r="E174" s="756"/>
      <c r="F174" s="756"/>
      <c r="G174" s="756"/>
      <c r="H174" s="756"/>
      <c r="I174" s="542" t="s">
        <v>311</v>
      </c>
      <c r="J174" s="543" t="s">
        <v>311</v>
      </c>
      <c r="K174" s="544"/>
    </row>
    <row r="175" spans="1:11" ht="15">
      <c r="A175" s="415"/>
      <c r="B175" s="422"/>
      <c r="C175" s="791" t="s">
        <v>464</v>
      </c>
      <c r="D175" s="756"/>
      <c r="E175" s="756"/>
      <c r="F175" s="756"/>
      <c r="G175" s="756"/>
      <c r="H175" s="756"/>
      <c r="I175" s="542" t="s">
        <v>311</v>
      </c>
      <c r="J175" s="543" t="s">
        <v>311</v>
      </c>
      <c r="K175" s="544"/>
    </row>
    <row r="176" spans="1:11" ht="15">
      <c r="A176" s="415"/>
      <c r="B176" s="422"/>
      <c r="C176" s="791" t="s">
        <v>612</v>
      </c>
      <c r="D176" s="756"/>
      <c r="E176" s="756"/>
      <c r="F176" s="756"/>
      <c r="G176" s="756"/>
      <c r="H176" s="757"/>
      <c r="I176" s="483">
        <f>'1-ABA-DE-CARREGAMENTO'!D87</f>
        <v>0.03</v>
      </c>
      <c r="J176" s="540">
        <f>ROUND(($J$167/(1-$I$179))*I176,2)</f>
        <v>136.29</v>
      </c>
      <c r="K176" s="541"/>
    </row>
    <row r="177" spans="1:11" ht="15">
      <c r="A177" s="415"/>
      <c r="B177" s="818" t="s">
        <v>420</v>
      </c>
      <c r="C177" s="756"/>
      <c r="D177" s="756"/>
      <c r="E177" s="756"/>
      <c r="F177" s="756"/>
      <c r="G177" s="756"/>
      <c r="H177" s="756"/>
      <c r="I177" s="757"/>
      <c r="J177" s="477">
        <f>SUM(J164+J166+J170+J171+J176)</f>
        <v>995.02</v>
      </c>
      <c r="K177" s="478"/>
    </row>
    <row r="178" spans="1:11" ht="15">
      <c r="A178" s="415"/>
      <c r="B178" s="819"/>
      <c r="C178" s="756"/>
      <c r="D178" s="756"/>
      <c r="E178" s="756"/>
      <c r="F178" s="756"/>
      <c r="G178" s="756"/>
      <c r="H178" s="756"/>
      <c r="I178" s="756"/>
      <c r="J178" s="757"/>
      <c r="K178" s="327"/>
    </row>
    <row r="179" spans="1:11" ht="15">
      <c r="A179" s="415"/>
      <c r="B179" s="820" t="s">
        <v>466</v>
      </c>
      <c r="C179" s="756"/>
      <c r="D179" s="756"/>
      <c r="E179" s="756"/>
      <c r="F179" s="756"/>
      <c r="G179" s="756"/>
      <c r="H179" s="757"/>
      <c r="I179" s="545">
        <f t="shared" ref="I179:J179" si="3">SUM(I170:I176)</f>
        <v>0.1225</v>
      </c>
      <c r="J179" s="537">
        <f t="shared" si="3"/>
        <v>556.51</v>
      </c>
      <c r="K179" s="443"/>
    </row>
    <row r="180" spans="1:11" ht="15">
      <c r="A180" s="415"/>
      <c r="B180" s="821" t="s">
        <v>467</v>
      </c>
      <c r="C180" s="754"/>
      <c r="D180" s="824" t="s">
        <v>468</v>
      </c>
      <c r="E180" s="754"/>
      <c r="F180" s="754"/>
      <c r="G180" s="754"/>
      <c r="H180" s="754"/>
      <c r="I180" s="754"/>
      <c r="J180" s="801"/>
      <c r="K180" s="546"/>
    </row>
    <row r="181" spans="1:11" ht="15">
      <c r="A181" s="415"/>
      <c r="B181" s="822"/>
      <c r="C181" s="754"/>
      <c r="D181" s="825" t="s">
        <v>469</v>
      </c>
      <c r="E181" s="754"/>
      <c r="F181" s="754"/>
      <c r="G181" s="754"/>
      <c r="H181" s="754"/>
      <c r="I181" s="754"/>
      <c r="J181" s="801"/>
      <c r="K181" s="547"/>
    </row>
    <row r="182" spans="1:11" ht="15">
      <c r="A182" s="415"/>
      <c r="B182" s="823"/>
      <c r="C182" s="806"/>
      <c r="D182" s="826" t="s">
        <v>470</v>
      </c>
      <c r="E182" s="806"/>
      <c r="F182" s="806"/>
      <c r="G182" s="806"/>
      <c r="H182" s="806"/>
      <c r="I182" s="806"/>
      <c r="J182" s="807"/>
      <c r="K182" s="546"/>
    </row>
    <row r="183" spans="1:11" ht="15">
      <c r="A183" s="415"/>
      <c r="B183" s="827"/>
      <c r="C183" s="756"/>
      <c r="D183" s="756"/>
      <c r="E183" s="756"/>
      <c r="F183" s="756"/>
      <c r="G183" s="756"/>
      <c r="H183" s="756"/>
      <c r="I183" s="756"/>
      <c r="J183" s="757"/>
      <c r="K183" s="548"/>
    </row>
    <row r="184" spans="1:11" ht="47.25" customHeight="1">
      <c r="A184" s="415"/>
      <c r="B184" s="828" t="s">
        <v>471</v>
      </c>
      <c r="C184" s="756"/>
      <c r="D184" s="756"/>
      <c r="E184" s="756"/>
      <c r="F184" s="756"/>
      <c r="G184" s="756"/>
      <c r="H184" s="756"/>
      <c r="I184" s="756"/>
      <c r="J184" s="757"/>
      <c r="K184" s="427"/>
    </row>
    <row r="185" spans="1:11" ht="15">
      <c r="A185" s="415"/>
      <c r="B185" s="819"/>
      <c r="C185" s="756"/>
      <c r="D185" s="756"/>
      <c r="E185" s="756"/>
      <c r="F185" s="756"/>
      <c r="G185" s="756"/>
      <c r="H185" s="756"/>
      <c r="I185" s="756"/>
      <c r="J185" s="757"/>
      <c r="K185" s="327"/>
    </row>
    <row r="186" spans="1:11" ht="15.75">
      <c r="A186" s="415"/>
      <c r="B186" s="829" t="s">
        <v>613</v>
      </c>
      <c r="C186" s="756"/>
      <c r="D186" s="756"/>
      <c r="E186" s="756"/>
      <c r="F186" s="756"/>
      <c r="G186" s="756"/>
      <c r="H186" s="756"/>
      <c r="I186" s="756"/>
      <c r="J186" s="757"/>
      <c r="K186" s="511"/>
    </row>
    <row r="187" spans="1:11" ht="15">
      <c r="A187" s="415"/>
      <c r="B187" s="830" t="s">
        <v>473</v>
      </c>
      <c r="C187" s="756"/>
      <c r="D187" s="756"/>
      <c r="E187" s="756"/>
      <c r="F187" s="756"/>
      <c r="G187" s="756"/>
      <c r="H187" s="756"/>
      <c r="I187" s="757"/>
      <c r="J187" s="506" t="s">
        <v>370</v>
      </c>
      <c r="K187" s="284"/>
    </row>
    <row r="188" spans="1:11" ht="15">
      <c r="A188" s="415"/>
      <c r="B188" s="549" t="s">
        <v>264</v>
      </c>
      <c r="C188" s="796" t="s">
        <v>474</v>
      </c>
      <c r="D188" s="756"/>
      <c r="E188" s="756"/>
      <c r="F188" s="756"/>
      <c r="G188" s="756"/>
      <c r="H188" s="756"/>
      <c r="I188" s="756"/>
      <c r="J188" s="484">
        <f>J63</f>
        <v>1983.8500000000001</v>
      </c>
      <c r="K188" s="478"/>
    </row>
    <row r="189" spans="1:11" ht="15">
      <c r="A189" s="415"/>
      <c r="B189" s="549" t="s">
        <v>265</v>
      </c>
      <c r="C189" s="796" t="s">
        <v>475</v>
      </c>
      <c r="D189" s="756"/>
      <c r="E189" s="756"/>
      <c r="F189" s="756"/>
      <c r="G189" s="756"/>
      <c r="H189" s="756"/>
      <c r="I189" s="756"/>
      <c r="J189" s="484">
        <f>J115</f>
        <v>1120.72</v>
      </c>
      <c r="K189" s="478"/>
    </row>
    <row r="190" spans="1:11" ht="15">
      <c r="A190" s="415"/>
      <c r="B190" s="549" t="s">
        <v>266</v>
      </c>
      <c r="C190" s="796" t="s">
        <v>476</v>
      </c>
      <c r="D190" s="756"/>
      <c r="E190" s="756"/>
      <c r="F190" s="756"/>
      <c r="G190" s="756"/>
      <c r="H190" s="756"/>
      <c r="I190" s="756"/>
      <c r="J190" s="484">
        <f>J124</f>
        <v>121.69</v>
      </c>
      <c r="K190" s="478"/>
    </row>
    <row r="191" spans="1:11" ht="15">
      <c r="A191" s="415"/>
      <c r="B191" s="549" t="s">
        <v>267</v>
      </c>
      <c r="C191" s="796" t="s">
        <v>477</v>
      </c>
      <c r="D191" s="756"/>
      <c r="E191" s="756"/>
      <c r="F191" s="756"/>
      <c r="G191" s="756"/>
      <c r="H191" s="756"/>
      <c r="I191" s="756"/>
      <c r="J191" s="484">
        <f>J150</f>
        <v>285.70230666666663</v>
      </c>
      <c r="K191" s="478"/>
    </row>
    <row r="192" spans="1:11" ht="15">
      <c r="A192" s="415"/>
      <c r="B192" s="549" t="s">
        <v>268</v>
      </c>
      <c r="C192" s="796" t="s">
        <v>478</v>
      </c>
      <c r="D192" s="756"/>
      <c r="E192" s="756"/>
      <c r="F192" s="756"/>
      <c r="G192" s="756"/>
      <c r="H192" s="756"/>
      <c r="I192" s="756"/>
      <c r="J192" s="484">
        <f>J157</f>
        <v>35.909999999999997</v>
      </c>
      <c r="K192" s="478"/>
    </row>
    <row r="193" spans="1:11" ht="15">
      <c r="A193" s="415"/>
      <c r="B193" s="797" t="s">
        <v>479</v>
      </c>
      <c r="C193" s="756"/>
      <c r="D193" s="756"/>
      <c r="E193" s="756"/>
      <c r="F193" s="756"/>
      <c r="G193" s="756"/>
      <c r="H193" s="756"/>
      <c r="I193" s="756"/>
      <c r="J193" s="477">
        <f>ROUND(SUM(J188:J192),2)</f>
        <v>3547.87</v>
      </c>
      <c r="K193" s="478"/>
    </row>
    <row r="194" spans="1:11" ht="15">
      <c r="A194" s="415"/>
      <c r="B194" s="550" t="s">
        <v>269</v>
      </c>
      <c r="C194" s="796" t="s">
        <v>451</v>
      </c>
      <c r="D194" s="756"/>
      <c r="E194" s="756"/>
      <c r="F194" s="756"/>
      <c r="G194" s="756"/>
      <c r="H194" s="756"/>
      <c r="I194" s="756"/>
      <c r="J194" s="484">
        <f>J177</f>
        <v>995.02</v>
      </c>
      <c r="K194" s="478"/>
    </row>
    <row r="195" spans="1:11" ht="15">
      <c r="A195" s="415"/>
      <c r="B195" s="797" t="s">
        <v>480</v>
      </c>
      <c r="C195" s="756"/>
      <c r="D195" s="756"/>
      <c r="E195" s="756"/>
      <c r="F195" s="756"/>
      <c r="G195" s="756"/>
      <c r="H195" s="756"/>
      <c r="I195" s="756"/>
      <c r="J195" s="477">
        <f>J193+J194</f>
        <v>4542.8899999999994</v>
      </c>
      <c r="K195" s="478"/>
    </row>
    <row r="196" spans="1:11" ht="47.25" customHeight="1">
      <c r="A196" s="415"/>
      <c r="B196" s="798" t="s">
        <v>481</v>
      </c>
      <c r="C196" s="756"/>
      <c r="D196" s="756"/>
      <c r="E196" s="756"/>
      <c r="F196" s="756"/>
      <c r="G196" s="756"/>
      <c r="H196" s="756"/>
      <c r="I196" s="756"/>
      <c r="J196" s="757"/>
      <c r="K196" s="551"/>
    </row>
    <row r="197" spans="1:11" ht="15">
      <c r="A197" s="415"/>
      <c r="B197" s="886"/>
      <c r="C197" s="756"/>
      <c r="D197" s="756"/>
      <c r="E197" s="756"/>
      <c r="F197" s="756"/>
      <c r="G197" s="756"/>
      <c r="H197" s="756"/>
      <c r="I197" s="756"/>
      <c r="J197" s="757"/>
      <c r="K197" s="552"/>
    </row>
    <row r="198" spans="1:11" ht="15">
      <c r="A198" s="415"/>
      <c r="B198" s="553"/>
      <c r="C198" s="420"/>
      <c r="D198" s="420"/>
      <c r="E198" s="420"/>
      <c r="F198" s="420"/>
      <c r="G198" s="420"/>
      <c r="H198" s="420"/>
      <c r="I198" s="554"/>
      <c r="J198" s="555"/>
      <c r="K198" s="554"/>
    </row>
    <row r="199" spans="1:11" ht="15">
      <c r="A199" s="415"/>
      <c r="B199" s="800" t="s">
        <v>482</v>
      </c>
      <c r="C199" s="754"/>
      <c r="D199" s="754"/>
      <c r="E199" s="754"/>
      <c r="F199" s="754"/>
      <c r="G199" s="754"/>
      <c r="H199" s="754"/>
      <c r="I199" s="754"/>
      <c r="J199" s="801"/>
      <c r="K199" s="421"/>
    </row>
    <row r="200" spans="1:11" ht="25.5">
      <c r="A200" s="415"/>
      <c r="B200" s="795" t="s">
        <v>483</v>
      </c>
      <c r="C200" s="756"/>
      <c r="D200" s="756"/>
      <c r="E200" s="757"/>
      <c r="F200" s="795" t="s">
        <v>484</v>
      </c>
      <c r="G200" s="757"/>
      <c r="H200" s="506" t="s">
        <v>485</v>
      </c>
      <c r="I200" s="795" t="s">
        <v>486</v>
      </c>
      <c r="J200" s="757"/>
      <c r="K200" s="284"/>
    </row>
    <row r="201" spans="1:11" ht="34.5" hidden="1" customHeight="1" outlineLevel="1">
      <c r="A201" s="415"/>
      <c r="B201" s="791" t="s">
        <v>487</v>
      </c>
      <c r="C201" s="756"/>
      <c r="D201" s="756"/>
      <c r="E201" s="757"/>
      <c r="F201" s="789">
        <v>0</v>
      </c>
      <c r="G201" s="757"/>
      <c r="H201" s="556">
        <f t="shared" ref="H201:H202" si="4">E201*F201</f>
        <v>0</v>
      </c>
      <c r="I201" s="789">
        <f t="shared" ref="I201:I203" si="5">F201*H201</f>
        <v>0</v>
      </c>
      <c r="J201" s="757"/>
      <c r="K201" s="462"/>
    </row>
    <row r="202" spans="1:11" ht="47.25" hidden="1" customHeight="1" outlineLevel="1">
      <c r="A202" s="415"/>
      <c r="B202" s="791" t="s">
        <v>488</v>
      </c>
      <c r="C202" s="756"/>
      <c r="D202" s="756"/>
      <c r="E202" s="757"/>
      <c r="F202" s="789">
        <v>0</v>
      </c>
      <c r="G202" s="757"/>
      <c r="H202" s="556">
        <f t="shared" si="4"/>
        <v>0</v>
      </c>
      <c r="I202" s="789">
        <f t="shared" si="5"/>
        <v>0</v>
      </c>
      <c r="J202" s="757"/>
      <c r="K202" s="462"/>
    </row>
    <row r="203" spans="1:11" ht="47.25" customHeight="1" collapsed="1">
      <c r="A203" s="415"/>
      <c r="B203" s="792" t="str">
        <f>B3</f>
        <v>AUX.S.BUC_CBO.3224-15_40hs</v>
      </c>
      <c r="C203" s="756"/>
      <c r="D203" s="756"/>
      <c r="E203" s="757"/>
      <c r="F203" s="793">
        <f>J195</f>
        <v>4542.8899999999994</v>
      </c>
      <c r="G203" s="757"/>
      <c r="H203" s="556">
        <f>I17</f>
        <v>1</v>
      </c>
      <c r="I203" s="789">
        <f t="shared" si="5"/>
        <v>4542.8899999999994</v>
      </c>
      <c r="J203" s="757"/>
      <c r="K203" s="462"/>
    </row>
    <row r="204" spans="1:11" ht="47.25" hidden="1" customHeight="1" outlineLevel="1">
      <c r="A204" s="415"/>
      <c r="B204" s="791" t="s">
        <v>489</v>
      </c>
      <c r="C204" s="756"/>
      <c r="D204" s="756"/>
      <c r="E204" s="757"/>
      <c r="F204" s="793">
        <v>0</v>
      </c>
      <c r="G204" s="757"/>
      <c r="H204" s="556">
        <f t="shared" ref="H204:I204" si="6">E204*G204</f>
        <v>0</v>
      </c>
      <c r="I204" s="789">
        <f t="shared" si="6"/>
        <v>0</v>
      </c>
      <c r="J204" s="757"/>
      <c r="K204" s="462"/>
    </row>
    <row r="205" spans="1:11" ht="47.25" hidden="1" customHeight="1" outlineLevel="1">
      <c r="A205" s="415"/>
      <c r="B205" s="791" t="s">
        <v>490</v>
      </c>
      <c r="C205" s="756"/>
      <c r="D205" s="756"/>
      <c r="E205" s="757"/>
      <c r="F205" s="793">
        <v>0</v>
      </c>
      <c r="G205" s="757"/>
      <c r="H205" s="556">
        <f t="shared" ref="H205:I205" si="7">E205*G205</f>
        <v>0</v>
      </c>
      <c r="I205" s="789">
        <f t="shared" si="7"/>
        <v>0</v>
      </c>
      <c r="J205" s="757"/>
      <c r="K205" s="462"/>
    </row>
    <row r="206" spans="1:11" ht="47.25" hidden="1" customHeight="1" outlineLevel="1">
      <c r="A206" s="415"/>
      <c r="B206" s="816" t="s">
        <v>614</v>
      </c>
      <c r="C206" s="756"/>
      <c r="D206" s="756"/>
      <c r="E206" s="757"/>
      <c r="F206" s="789">
        <v>0</v>
      </c>
      <c r="G206" s="757"/>
      <c r="H206" s="556">
        <f t="shared" ref="H206:I206" si="8">E206*G206</f>
        <v>0</v>
      </c>
      <c r="I206" s="789">
        <f t="shared" si="8"/>
        <v>0</v>
      </c>
      <c r="J206" s="757"/>
      <c r="K206" s="462"/>
    </row>
    <row r="207" spans="1:11" ht="47.25" customHeight="1" collapsed="1">
      <c r="A207" s="415"/>
      <c r="B207" s="794" t="s">
        <v>492</v>
      </c>
      <c r="C207" s="756"/>
      <c r="D207" s="756"/>
      <c r="E207" s="756"/>
      <c r="F207" s="756"/>
      <c r="G207" s="757"/>
      <c r="H207" s="557">
        <f>SUM(H201:H206)</f>
        <v>1</v>
      </c>
      <c r="I207" s="790">
        <f>SUM(I201:J206)</f>
        <v>4542.8899999999994</v>
      </c>
      <c r="J207" s="757"/>
      <c r="K207" s="558"/>
    </row>
    <row r="208" spans="1:11" ht="15">
      <c r="A208" s="415"/>
      <c r="B208" s="802"/>
      <c r="C208" s="803"/>
      <c r="D208" s="803"/>
      <c r="E208" s="803"/>
      <c r="F208" s="803"/>
      <c r="G208" s="803"/>
      <c r="H208" s="803"/>
      <c r="I208" s="803"/>
      <c r="J208" s="804"/>
      <c r="K208" s="327"/>
    </row>
    <row r="209" spans="1:11" ht="47.25" customHeight="1">
      <c r="A209" s="415"/>
      <c r="B209" s="805" t="s">
        <v>493</v>
      </c>
      <c r="C209" s="806"/>
      <c r="D209" s="806"/>
      <c r="E209" s="806"/>
      <c r="F209" s="806"/>
      <c r="G209" s="806"/>
      <c r="H209" s="806"/>
      <c r="I209" s="806"/>
      <c r="J209" s="807"/>
      <c r="K209" s="427"/>
    </row>
    <row r="210" spans="1:11" ht="15">
      <c r="A210" s="415"/>
      <c r="B210" s="811"/>
      <c r="C210" s="756"/>
      <c r="D210" s="756"/>
      <c r="E210" s="756"/>
      <c r="F210" s="756"/>
      <c r="G210" s="756"/>
      <c r="H210" s="756"/>
      <c r="I210" s="756"/>
      <c r="J210" s="757"/>
      <c r="K210" s="445"/>
    </row>
    <row r="211" spans="1:11" ht="18">
      <c r="A211" s="415"/>
      <c r="B211" s="808" t="s">
        <v>494</v>
      </c>
      <c r="C211" s="756"/>
      <c r="D211" s="756"/>
      <c r="E211" s="756"/>
      <c r="F211" s="756"/>
      <c r="G211" s="757"/>
      <c r="H211" s="809">
        <f>$I$207</f>
        <v>4542.8899999999994</v>
      </c>
      <c r="I211" s="756"/>
      <c r="J211" s="757"/>
      <c r="K211" s="559"/>
    </row>
    <row r="212" spans="1:11" ht="18">
      <c r="A212" s="415"/>
      <c r="B212" s="812"/>
      <c r="C212" s="760"/>
      <c r="D212" s="760"/>
      <c r="E212" s="760"/>
      <c r="F212" s="760"/>
      <c r="G212" s="760"/>
      <c r="H212" s="760"/>
      <c r="I212" s="760"/>
      <c r="J212" s="813"/>
      <c r="K212" s="390"/>
    </row>
    <row r="213" spans="1:11" ht="18">
      <c r="A213" s="415"/>
      <c r="B213" s="808" t="s">
        <v>495</v>
      </c>
      <c r="C213" s="756"/>
      <c r="D213" s="756"/>
      <c r="E213" s="756"/>
      <c r="F213" s="756"/>
      <c r="G213" s="757"/>
      <c r="H213" s="814">
        <f>$I$11</f>
        <v>20</v>
      </c>
      <c r="I213" s="756"/>
      <c r="J213" s="757"/>
      <c r="K213" s="560"/>
    </row>
    <row r="214" spans="1:11" ht="18">
      <c r="A214" s="415"/>
      <c r="B214" s="815"/>
      <c r="C214" s="756"/>
      <c r="D214" s="756"/>
      <c r="E214" s="756"/>
      <c r="F214" s="756"/>
      <c r="G214" s="756"/>
      <c r="H214" s="756"/>
      <c r="I214" s="756"/>
      <c r="J214" s="757"/>
      <c r="K214" s="561"/>
    </row>
    <row r="215" spans="1:11" ht="18">
      <c r="A215" s="415"/>
      <c r="B215" s="808" t="s">
        <v>615</v>
      </c>
      <c r="C215" s="756"/>
      <c r="D215" s="756"/>
      <c r="E215" s="756"/>
      <c r="F215" s="756"/>
      <c r="G215" s="757"/>
      <c r="H215" s="809">
        <f>ROUND(H211*H213,2)</f>
        <v>90857.8</v>
      </c>
      <c r="I215" s="756"/>
      <c r="J215" s="757"/>
      <c r="K215" s="559"/>
    </row>
    <row r="216" spans="1:11" ht="15">
      <c r="A216" s="415"/>
      <c r="B216" s="810"/>
      <c r="C216" s="756"/>
      <c r="D216" s="756"/>
      <c r="E216" s="756"/>
      <c r="F216" s="756"/>
      <c r="G216" s="756"/>
      <c r="H216" s="756"/>
      <c r="I216" s="756"/>
      <c r="J216" s="757"/>
      <c r="K216" s="420"/>
    </row>
    <row r="217" spans="1:11" ht="47.25" customHeight="1">
      <c r="A217" s="413"/>
      <c r="B217" s="413"/>
      <c r="C217" s="413"/>
      <c r="D217" s="413"/>
      <c r="E217" s="413"/>
      <c r="F217" s="413"/>
      <c r="G217" s="413"/>
      <c r="H217" s="413"/>
      <c r="I217" s="413"/>
      <c r="J217" s="413"/>
      <c r="K217" s="413"/>
    </row>
    <row r="218" spans="1:11" ht="47.25" customHeight="1">
      <c r="A218" s="413"/>
      <c r="B218" s="413"/>
      <c r="C218" s="413"/>
      <c r="D218" s="413"/>
      <c r="E218" s="413"/>
      <c r="F218" s="413"/>
      <c r="G218" s="413"/>
      <c r="H218" s="413"/>
      <c r="I218" s="413"/>
      <c r="J218" s="413"/>
      <c r="K218" s="413"/>
    </row>
    <row r="219" spans="1:11" ht="47.25" customHeight="1">
      <c r="A219" s="413"/>
      <c r="B219" s="413"/>
      <c r="C219" s="413"/>
      <c r="D219" s="413"/>
      <c r="E219" s="413"/>
      <c r="F219" s="413"/>
      <c r="G219" s="413"/>
      <c r="H219" s="413"/>
      <c r="I219" s="413"/>
      <c r="J219" s="413"/>
      <c r="K219" s="413"/>
    </row>
    <row r="220" spans="1:11" ht="47.25" customHeight="1">
      <c r="A220" s="413"/>
      <c r="B220" s="413"/>
      <c r="C220" s="413"/>
      <c r="D220" s="413"/>
      <c r="E220" s="413"/>
      <c r="F220" s="413"/>
      <c r="G220" s="413"/>
      <c r="H220" s="413"/>
      <c r="I220" s="413"/>
      <c r="J220" s="413"/>
      <c r="K220" s="413"/>
    </row>
    <row r="221" spans="1:11" ht="47.25" customHeight="1">
      <c r="A221" s="413"/>
      <c r="B221" s="413"/>
      <c r="C221" s="413"/>
      <c r="D221" s="413"/>
      <c r="E221" s="413"/>
      <c r="F221" s="413"/>
      <c r="G221" s="413"/>
      <c r="H221" s="413"/>
      <c r="I221" s="413"/>
      <c r="J221" s="413"/>
      <c r="K221" s="413"/>
    </row>
    <row r="222" spans="1:11" ht="47.25" customHeight="1">
      <c r="A222" s="413"/>
      <c r="B222" s="413"/>
      <c r="C222" s="413"/>
      <c r="D222" s="413"/>
      <c r="E222" s="413"/>
      <c r="F222" s="413"/>
      <c r="G222" s="413"/>
      <c r="H222" s="413"/>
      <c r="I222" s="413"/>
      <c r="J222" s="413"/>
      <c r="K222" s="413"/>
    </row>
    <row r="223" spans="1:11" ht="47.25" customHeight="1">
      <c r="A223" s="413"/>
      <c r="B223" s="413"/>
      <c r="C223" s="413"/>
      <c r="D223" s="413"/>
      <c r="E223" s="413"/>
      <c r="F223" s="413"/>
      <c r="G223" s="413"/>
      <c r="H223" s="413"/>
      <c r="I223" s="413"/>
      <c r="J223" s="413"/>
      <c r="K223" s="413"/>
    </row>
    <row r="224" spans="1:11" ht="47.25" customHeight="1">
      <c r="A224" s="413"/>
      <c r="B224" s="413"/>
      <c r="C224" s="413"/>
      <c r="D224" s="413"/>
      <c r="E224" s="413"/>
      <c r="F224" s="413"/>
      <c r="G224" s="413"/>
      <c r="H224" s="413"/>
      <c r="I224" s="413"/>
      <c r="J224" s="413"/>
      <c r="K224" s="413"/>
    </row>
    <row r="225" spans="1:11" ht="47.25" customHeight="1">
      <c r="A225" s="413"/>
      <c r="B225" s="413"/>
      <c r="C225" s="413"/>
      <c r="D225" s="413"/>
      <c r="E225" s="413"/>
      <c r="F225" s="413"/>
      <c r="G225" s="413"/>
      <c r="H225" s="413"/>
      <c r="I225" s="413"/>
      <c r="J225" s="413"/>
      <c r="K225" s="413"/>
    </row>
    <row r="226" spans="1:11" ht="47.25" customHeight="1">
      <c r="A226" s="413"/>
      <c r="B226" s="413"/>
      <c r="C226" s="413"/>
      <c r="D226" s="413"/>
      <c r="E226" s="413"/>
      <c r="F226" s="413"/>
      <c r="G226" s="413"/>
      <c r="H226" s="413"/>
      <c r="I226" s="413"/>
      <c r="J226" s="413"/>
      <c r="K226" s="413"/>
    </row>
    <row r="227" spans="1:11" ht="47.25" customHeight="1">
      <c r="A227" s="413"/>
      <c r="B227" s="413"/>
      <c r="C227" s="413"/>
      <c r="D227" s="413"/>
      <c r="E227" s="413"/>
      <c r="F227" s="413"/>
      <c r="G227" s="413"/>
      <c r="H227" s="413"/>
      <c r="I227" s="413"/>
      <c r="J227" s="413"/>
      <c r="K227" s="413"/>
    </row>
    <row r="228" spans="1:11" ht="47.25" customHeight="1">
      <c r="A228" s="413"/>
      <c r="B228" s="413"/>
      <c r="C228" s="413"/>
      <c r="D228" s="413"/>
      <c r="E228" s="413"/>
      <c r="F228" s="413"/>
      <c r="G228" s="413"/>
      <c r="H228" s="413"/>
      <c r="I228" s="413"/>
      <c r="J228" s="413"/>
      <c r="K228" s="413"/>
    </row>
    <row r="229" spans="1:11" ht="47.25" customHeight="1">
      <c r="A229" s="413"/>
      <c r="B229" s="413"/>
      <c r="C229" s="413"/>
      <c r="D229" s="413"/>
      <c r="E229" s="413"/>
      <c r="F229" s="413"/>
      <c r="G229" s="413"/>
      <c r="H229" s="413"/>
      <c r="I229" s="413"/>
      <c r="J229" s="413"/>
      <c r="K229" s="413"/>
    </row>
    <row r="230" spans="1:11" ht="47.25" customHeight="1">
      <c r="A230" s="413"/>
      <c r="B230" s="413"/>
      <c r="C230" s="413"/>
      <c r="D230" s="413"/>
      <c r="E230" s="413"/>
      <c r="F230" s="413"/>
      <c r="G230" s="413"/>
      <c r="H230" s="413"/>
      <c r="I230" s="413"/>
      <c r="J230" s="413"/>
      <c r="K230" s="413"/>
    </row>
    <row r="231" spans="1:11" ht="47.25" customHeight="1">
      <c r="A231" s="413"/>
      <c r="B231" s="413"/>
      <c r="C231" s="413"/>
      <c r="D231" s="413"/>
      <c r="E231" s="413"/>
      <c r="F231" s="413"/>
      <c r="G231" s="413"/>
      <c r="H231" s="413"/>
      <c r="I231" s="413"/>
      <c r="J231" s="413"/>
      <c r="K231" s="413"/>
    </row>
    <row r="232" spans="1:11" ht="47.25" customHeight="1">
      <c r="A232" s="413"/>
      <c r="B232" s="413"/>
      <c r="C232" s="413"/>
      <c r="D232" s="413"/>
      <c r="E232" s="413"/>
      <c r="F232" s="413"/>
      <c r="G232" s="413"/>
      <c r="H232" s="413"/>
      <c r="I232" s="413"/>
      <c r="J232" s="413"/>
      <c r="K232" s="413"/>
    </row>
    <row r="233" spans="1:11" ht="47.25" customHeight="1">
      <c r="A233" s="413"/>
      <c r="B233" s="413"/>
      <c r="C233" s="413"/>
      <c r="D233" s="413"/>
      <c r="E233" s="413"/>
      <c r="F233" s="413"/>
      <c r="G233" s="413"/>
      <c r="H233" s="413"/>
      <c r="I233" s="413"/>
      <c r="J233" s="413"/>
      <c r="K233" s="413"/>
    </row>
    <row r="234" spans="1:11" ht="47.25" customHeight="1">
      <c r="A234" s="413"/>
      <c r="B234" s="413"/>
      <c r="C234" s="413"/>
      <c r="D234" s="413"/>
      <c r="E234" s="413"/>
      <c r="F234" s="413"/>
      <c r="G234" s="413"/>
      <c r="H234" s="413"/>
      <c r="I234" s="413"/>
      <c r="J234" s="413"/>
      <c r="K234" s="413"/>
    </row>
    <row r="235" spans="1:11" ht="47.25" customHeight="1">
      <c r="A235" s="413"/>
      <c r="B235" s="413"/>
      <c r="C235" s="413"/>
      <c r="D235" s="413"/>
      <c r="E235" s="413"/>
      <c r="F235" s="413"/>
      <c r="G235" s="413"/>
      <c r="H235" s="413"/>
      <c r="I235" s="413"/>
      <c r="J235" s="413"/>
      <c r="K235" s="413"/>
    </row>
    <row r="236" spans="1:11" ht="47.25" customHeight="1">
      <c r="A236" s="413"/>
      <c r="B236" s="413"/>
      <c r="C236" s="413"/>
      <c r="D236" s="413"/>
      <c r="E236" s="413"/>
      <c r="F236" s="413"/>
      <c r="G236" s="413"/>
      <c r="H236" s="413"/>
      <c r="I236" s="413"/>
      <c r="J236" s="413"/>
      <c r="K236" s="413"/>
    </row>
    <row r="237" spans="1:11" ht="47.25" customHeight="1">
      <c r="A237" s="413"/>
      <c r="B237" s="413"/>
      <c r="C237" s="413"/>
      <c r="D237" s="413"/>
      <c r="E237" s="413"/>
      <c r="F237" s="413"/>
      <c r="G237" s="413"/>
      <c r="H237" s="413"/>
      <c r="I237" s="413"/>
      <c r="J237" s="413"/>
      <c r="K237" s="413"/>
    </row>
    <row r="238" spans="1:11" ht="47.25" customHeight="1">
      <c r="A238" s="413"/>
      <c r="B238" s="413"/>
      <c r="C238" s="413"/>
      <c r="D238" s="413"/>
      <c r="E238" s="413"/>
      <c r="F238" s="413"/>
      <c r="G238" s="413"/>
      <c r="H238" s="413"/>
      <c r="I238" s="413"/>
      <c r="J238" s="413"/>
      <c r="K238" s="413"/>
    </row>
    <row r="239" spans="1:11" ht="47.25" customHeight="1">
      <c r="A239" s="413"/>
      <c r="B239" s="413"/>
      <c r="C239" s="413"/>
      <c r="D239" s="413"/>
      <c r="E239" s="413"/>
      <c r="F239" s="413"/>
      <c r="G239" s="413"/>
      <c r="H239" s="413"/>
      <c r="I239" s="413"/>
      <c r="J239" s="413"/>
      <c r="K239" s="413"/>
    </row>
    <row r="240" spans="1:11" ht="47.25" customHeight="1">
      <c r="A240" s="413"/>
      <c r="B240" s="413"/>
      <c r="C240" s="413"/>
      <c r="D240" s="413"/>
      <c r="E240" s="413"/>
      <c r="F240" s="413"/>
      <c r="G240" s="413"/>
      <c r="H240" s="413"/>
      <c r="I240" s="413"/>
      <c r="J240" s="413"/>
      <c r="K240" s="413"/>
    </row>
    <row r="241" spans="1:11" ht="47.25" customHeight="1">
      <c r="A241" s="413"/>
      <c r="B241" s="413"/>
      <c r="C241" s="413"/>
      <c r="D241" s="413"/>
      <c r="E241" s="413"/>
      <c r="F241" s="413"/>
      <c r="G241" s="413"/>
      <c r="H241" s="413"/>
      <c r="I241" s="413"/>
      <c r="J241" s="413"/>
      <c r="K241" s="413"/>
    </row>
    <row r="242" spans="1:11" ht="47.25" customHeight="1">
      <c r="A242" s="413"/>
      <c r="B242" s="413"/>
      <c r="C242" s="413"/>
      <c r="D242" s="413"/>
      <c r="E242" s="413"/>
      <c r="F242" s="413"/>
      <c r="G242" s="413"/>
      <c r="H242" s="413"/>
      <c r="I242" s="413"/>
      <c r="J242" s="413"/>
      <c r="K242" s="413"/>
    </row>
    <row r="243" spans="1:11" ht="47.25" customHeight="1">
      <c r="A243" s="413"/>
      <c r="B243" s="413"/>
      <c r="C243" s="413"/>
      <c r="D243" s="413"/>
      <c r="E243" s="413"/>
      <c r="F243" s="413"/>
      <c r="G243" s="413"/>
      <c r="H243" s="413"/>
      <c r="I243" s="413"/>
      <c r="J243" s="413"/>
      <c r="K243" s="413"/>
    </row>
    <row r="244" spans="1:11" ht="47.25" customHeight="1">
      <c r="A244" s="413"/>
      <c r="B244" s="413"/>
      <c r="C244" s="413"/>
      <c r="D244" s="413"/>
      <c r="E244" s="413"/>
      <c r="F244" s="413"/>
      <c r="G244" s="413"/>
      <c r="H244" s="413"/>
      <c r="I244" s="413"/>
      <c r="J244" s="413"/>
      <c r="K244" s="413"/>
    </row>
    <row r="245" spans="1:11" ht="47.25" customHeight="1">
      <c r="A245" s="413"/>
      <c r="B245" s="413"/>
      <c r="C245" s="413"/>
      <c r="D245" s="413"/>
      <c r="E245" s="413"/>
      <c r="F245" s="413"/>
      <c r="G245" s="413"/>
      <c r="H245" s="413"/>
      <c r="I245" s="413"/>
      <c r="J245" s="413"/>
      <c r="K245" s="413"/>
    </row>
    <row r="246" spans="1:11" ht="47.25" customHeight="1">
      <c r="A246" s="413"/>
      <c r="B246" s="413"/>
      <c r="C246" s="413"/>
      <c r="D246" s="413"/>
      <c r="E246" s="413"/>
      <c r="F246" s="413"/>
      <c r="G246" s="413"/>
      <c r="H246" s="413"/>
      <c r="I246" s="413"/>
      <c r="J246" s="413"/>
      <c r="K246" s="413"/>
    </row>
    <row r="247" spans="1:11" ht="47.25" customHeight="1">
      <c r="A247" s="413"/>
      <c r="B247" s="413"/>
      <c r="C247" s="413"/>
      <c r="D247" s="413"/>
      <c r="E247" s="413"/>
      <c r="F247" s="413"/>
      <c r="G247" s="413"/>
      <c r="H247" s="413"/>
      <c r="I247" s="413"/>
      <c r="J247" s="413"/>
      <c r="K247" s="413"/>
    </row>
    <row r="248" spans="1:11" ht="47.25" customHeight="1">
      <c r="A248" s="413"/>
      <c r="B248" s="413"/>
      <c r="C248" s="413"/>
      <c r="D248" s="413"/>
      <c r="E248" s="413"/>
      <c r="F248" s="413"/>
      <c r="G248" s="413"/>
      <c r="H248" s="413"/>
      <c r="I248" s="413"/>
      <c r="J248" s="413"/>
      <c r="K248" s="413"/>
    </row>
    <row r="249" spans="1:11" ht="47.25" customHeight="1">
      <c r="A249" s="413"/>
      <c r="B249" s="413"/>
      <c r="C249" s="413"/>
      <c r="D249" s="413"/>
      <c r="E249" s="413"/>
      <c r="F249" s="413"/>
      <c r="G249" s="413"/>
      <c r="H249" s="413"/>
      <c r="I249" s="413"/>
      <c r="J249" s="413"/>
      <c r="K249" s="413"/>
    </row>
    <row r="250" spans="1:11" ht="47.25" customHeight="1">
      <c r="A250" s="413"/>
      <c r="B250" s="413"/>
      <c r="C250" s="413"/>
      <c r="D250" s="413"/>
      <c r="E250" s="413"/>
      <c r="F250" s="413"/>
      <c r="G250" s="413"/>
      <c r="H250" s="413"/>
      <c r="I250" s="413"/>
      <c r="J250" s="413"/>
      <c r="K250" s="413"/>
    </row>
    <row r="251" spans="1:11" ht="47.25" customHeight="1">
      <c r="A251" s="413"/>
      <c r="B251" s="413"/>
      <c r="C251" s="413"/>
      <c r="D251" s="413"/>
      <c r="E251" s="413"/>
      <c r="F251" s="413"/>
      <c r="G251" s="413"/>
      <c r="H251" s="413"/>
      <c r="I251" s="413"/>
      <c r="J251" s="413"/>
      <c r="K251" s="413"/>
    </row>
    <row r="252" spans="1:11" ht="47.25" customHeight="1">
      <c r="A252" s="413"/>
      <c r="B252" s="413"/>
      <c r="C252" s="413"/>
      <c r="D252" s="413"/>
      <c r="E252" s="413"/>
      <c r="F252" s="413"/>
      <c r="G252" s="413"/>
      <c r="H252" s="413"/>
      <c r="I252" s="413"/>
      <c r="J252" s="413"/>
      <c r="K252" s="413"/>
    </row>
    <row r="253" spans="1:11" ht="47.25" customHeight="1">
      <c r="A253" s="413"/>
      <c r="B253" s="413"/>
      <c r="C253" s="413"/>
      <c r="D253" s="413"/>
      <c r="E253" s="413"/>
      <c r="F253" s="413"/>
      <c r="G253" s="413"/>
      <c r="H253" s="413"/>
      <c r="I253" s="413"/>
      <c r="J253" s="413"/>
      <c r="K253" s="413"/>
    </row>
    <row r="254" spans="1:11" ht="47.25" customHeight="1">
      <c r="A254" s="413"/>
      <c r="B254" s="413"/>
      <c r="C254" s="413"/>
      <c r="D254" s="413"/>
      <c r="E254" s="413"/>
      <c r="F254" s="413"/>
      <c r="G254" s="413"/>
      <c r="H254" s="413"/>
      <c r="I254" s="413"/>
      <c r="J254" s="413"/>
      <c r="K254" s="413"/>
    </row>
    <row r="255" spans="1:11" ht="47.25" customHeight="1">
      <c r="A255" s="413"/>
      <c r="B255" s="413"/>
      <c r="C255" s="413"/>
      <c r="D255" s="413"/>
      <c r="E255" s="413"/>
      <c r="F255" s="413"/>
      <c r="G255" s="413"/>
      <c r="H255" s="413"/>
      <c r="I255" s="413"/>
      <c r="J255" s="413"/>
      <c r="K255" s="413"/>
    </row>
    <row r="256" spans="1:11" ht="47.25" customHeight="1">
      <c r="A256" s="413"/>
      <c r="B256" s="413"/>
      <c r="C256" s="413"/>
      <c r="D256" s="413"/>
      <c r="E256" s="413"/>
      <c r="F256" s="413"/>
      <c r="G256" s="413"/>
      <c r="H256" s="413"/>
      <c r="I256" s="413"/>
      <c r="J256" s="413"/>
      <c r="K256" s="413"/>
    </row>
    <row r="257" spans="1:11" ht="47.25" customHeight="1">
      <c r="A257" s="413"/>
      <c r="B257" s="413"/>
      <c r="C257" s="413"/>
      <c r="D257" s="413"/>
      <c r="E257" s="413"/>
      <c r="F257" s="413"/>
      <c r="G257" s="413"/>
      <c r="H257" s="413"/>
      <c r="I257" s="413"/>
      <c r="J257" s="413"/>
      <c r="K257" s="413"/>
    </row>
    <row r="258" spans="1:11" ht="47.25" customHeight="1">
      <c r="A258" s="413"/>
      <c r="B258" s="413"/>
      <c r="C258" s="413"/>
      <c r="D258" s="413"/>
      <c r="E258" s="413"/>
      <c r="F258" s="413"/>
      <c r="G258" s="413"/>
      <c r="H258" s="413"/>
      <c r="I258" s="413"/>
      <c r="J258" s="413"/>
      <c r="K258" s="413"/>
    </row>
    <row r="259" spans="1:11" ht="47.25" customHeight="1">
      <c r="A259" s="413"/>
      <c r="B259" s="413"/>
      <c r="C259" s="413"/>
      <c r="D259" s="413"/>
      <c r="E259" s="413"/>
      <c r="F259" s="413"/>
      <c r="G259" s="413"/>
      <c r="H259" s="413"/>
      <c r="I259" s="413"/>
      <c r="J259" s="413"/>
      <c r="K259" s="413"/>
    </row>
    <row r="260" spans="1:11" ht="47.25" customHeight="1">
      <c r="A260" s="413"/>
      <c r="B260" s="413"/>
      <c r="C260" s="413"/>
      <c r="D260" s="413"/>
      <c r="E260" s="413"/>
      <c r="F260" s="413"/>
      <c r="G260" s="413"/>
      <c r="H260" s="413"/>
      <c r="I260" s="413"/>
      <c r="J260" s="413"/>
      <c r="K260" s="413"/>
    </row>
    <row r="261" spans="1:11" ht="47.25" customHeight="1">
      <c r="A261" s="413"/>
      <c r="B261" s="413"/>
      <c r="C261" s="413"/>
      <c r="D261" s="413"/>
      <c r="E261" s="413"/>
      <c r="F261" s="413"/>
      <c r="G261" s="413"/>
      <c r="H261" s="413"/>
      <c r="I261" s="413"/>
      <c r="J261" s="413"/>
      <c r="K261" s="413"/>
    </row>
    <row r="262" spans="1:11" ht="47.25" customHeight="1">
      <c r="A262" s="413"/>
      <c r="B262" s="413"/>
      <c r="C262" s="413"/>
      <c r="D262" s="413"/>
      <c r="E262" s="413"/>
      <c r="F262" s="413"/>
      <c r="G262" s="413"/>
      <c r="H262" s="413"/>
      <c r="I262" s="413"/>
      <c r="J262" s="413"/>
      <c r="K262" s="413"/>
    </row>
    <row r="263" spans="1:11" ht="47.25" customHeight="1">
      <c r="A263" s="413"/>
      <c r="B263" s="413"/>
      <c r="C263" s="413"/>
      <c r="D263" s="413"/>
      <c r="E263" s="413"/>
      <c r="F263" s="413"/>
      <c r="G263" s="413"/>
      <c r="H263" s="413"/>
      <c r="I263" s="413"/>
      <c r="J263" s="413"/>
      <c r="K263" s="413"/>
    </row>
    <row r="264" spans="1:11" ht="47.25" customHeight="1">
      <c r="A264" s="413"/>
      <c r="B264" s="413"/>
      <c r="C264" s="413"/>
      <c r="D264" s="413"/>
      <c r="E264" s="413"/>
      <c r="F264" s="413"/>
      <c r="G264" s="413"/>
      <c r="H264" s="413"/>
      <c r="I264" s="413"/>
      <c r="J264" s="413"/>
      <c r="K264" s="413"/>
    </row>
    <row r="265" spans="1:11" ht="47.25" customHeight="1">
      <c r="A265" s="413"/>
      <c r="B265" s="413"/>
      <c r="C265" s="413"/>
      <c r="D265" s="413"/>
      <c r="E265" s="413"/>
      <c r="F265" s="413"/>
      <c r="G265" s="413"/>
      <c r="H265" s="413"/>
      <c r="I265" s="413"/>
      <c r="J265" s="413"/>
      <c r="K265" s="413"/>
    </row>
    <row r="266" spans="1:11" ht="47.25" customHeight="1">
      <c r="A266" s="413"/>
      <c r="B266" s="413"/>
      <c r="C266" s="413"/>
      <c r="D266" s="413"/>
      <c r="E266" s="413"/>
      <c r="F266" s="413"/>
      <c r="G266" s="413"/>
      <c r="H266" s="413"/>
      <c r="I266" s="413"/>
      <c r="J266" s="413"/>
      <c r="K266" s="413"/>
    </row>
    <row r="267" spans="1:11" ht="47.25" customHeight="1">
      <c r="A267" s="413"/>
      <c r="B267" s="413"/>
      <c r="C267" s="413"/>
      <c r="D267" s="413"/>
      <c r="E267" s="413"/>
      <c r="F267" s="413"/>
      <c r="G267" s="413"/>
      <c r="H267" s="413"/>
      <c r="I267" s="413"/>
      <c r="J267" s="413"/>
      <c r="K267" s="413"/>
    </row>
    <row r="268" spans="1:11" ht="47.25" customHeight="1">
      <c r="A268" s="413"/>
      <c r="B268" s="413"/>
      <c r="C268" s="413"/>
      <c r="D268" s="413"/>
      <c r="E268" s="413"/>
      <c r="F268" s="413"/>
      <c r="G268" s="413"/>
      <c r="H268" s="413"/>
      <c r="I268" s="413"/>
      <c r="J268" s="413"/>
      <c r="K268" s="413"/>
    </row>
    <row r="269" spans="1:11" ht="47.25" customHeight="1">
      <c r="A269" s="413"/>
      <c r="B269" s="413"/>
      <c r="C269" s="413"/>
      <c r="D269" s="413"/>
      <c r="E269" s="413"/>
      <c r="F269" s="413"/>
      <c r="G269" s="413"/>
      <c r="H269" s="413"/>
      <c r="I269" s="413"/>
      <c r="J269" s="413"/>
      <c r="K269" s="413"/>
    </row>
    <row r="270" spans="1:11" ht="47.25" customHeight="1">
      <c r="A270" s="413"/>
      <c r="B270" s="413"/>
      <c r="C270" s="413"/>
      <c r="D270" s="413"/>
      <c r="E270" s="413"/>
      <c r="F270" s="413"/>
      <c r="G270" s="413"/>
      <c r="H270" s="413"/>
      <c r="I270" s="413"/>
      <c r="J270" s="413"/>
      <c r="K270" s="413"/>
    </row>
    <row r="271" spans="1:11" ht="47.25" customHeight="1">
      <c r="A271" s="413"/>
      <c r="B271" s="413"/>
      <c r="C271" s="413"/>
      <c r="D271" s="413"/>
      <c r="E271" s="413"/>
      <c r="F271" s="413"/>
      <c r="G271" s="413"/>
      <c r="H271" s="413"/>
      <c r="I271" s="413"/>
      <c r="J271" s="413"/>
      <c r="K271" s="413"/>
    </row>
    <row r="272" spans="1:11" ht="47.25" customHeight="1">
      <c r="A272" s="413"/>
      <c r="B272" s="413"/>
      <c r="C272" s="413"/>
      <c r="D272" s="413"/>
      <c r="E272" s="413"/>
      <c r="F272" s="413"/>
      <c r="G272" s="413"/>
      <c r="H272" s="413"/>
      <c r="I272" s="413"/>
      <c r="J272" s="413"/>
      <c r="K272" s="413"/>
    </row>
    <row r="273" spans="1:11" ht="47.25" customHeight="1">
      <c r="A273" s="413"/>
      <c r="B273" s="413"/>
      <c r="C273" s="413"/>
      <c r="D273" s="413"/>
      <c r="E273" s="413"/>
      <c r="F273" s="413"/>
      <c r="G273" s="413"/>
      <c r="H273" s="413"/>
      <c r="I273" s="413"/>
      <c r="J273" s="413"/>
      <c r="K273" s="413"/>
    </row>
    <row r="274" spans="1:11" ht="47.25" customHeight="1">
      <c r="A274" s="413"/>
      <c r="B274" s="413"/>
      <c r="C274" s="413"/>
      <c r="D274" s="413"/>
      <c r="E274" s="413"/>
      <c r="F274" s="413"/>
      <c r="G274" s="413"/>
      <c r="H274" s="413"/>
      <c r="I274" s="413"/>
      <c r="J274" s="413"/>
      <c r="K274" s="413"/>
    </row>
    <row r="275" spans="1:11" ht="47.25" customHeight="1">
      <c r="A275" s="413"/>
      <c r="B275" s="413"/>
      <c r="C275" s="413"/>
      <c r="D275" s="413"/>
      <c r="E275" s="413"/>
      <c r="F275" s="413"/>
      <c r="G275" s="413"/>
      <c r="H275" s="413"/>
      <c r="I275" s="413"/>
      <c r="J275" s="413"/>
      <c r="K275" s="413"/>
    </row>
    <row r="276" spans="1:11" ht="47.25" customHeight="1">
      <c r="A276" s="413"/>
      <c r="B276" s="413"/>
      <c r="C276" s="413"/>
      <c r="D276" s="413"/>
      <c r="E276" s="413"/>
      <c r="F276" s="413"/>
      <c r="G276" s="413"/>
      <c r="H276" s="413"/>
      <c r="I276" s="413"/>
      <c r="J276" s="413"/>
      <c r="K276" s="413"/>
    </row>
    <row r="277" spans="1:11" ht="47.25" customHeight="1">
      <c r="A277" s="413"/>
      <c r="B277" s="413"/>
      <c r="C277" s="413"/>
      <c r="D277" s="413"/>
      <c r="E277" s="413"/>
      <c r="F277" s="413"/>
      <c r="G277" s="413"/>
      <c r="H277" s="413"/>
      <c r="I277" s="413"/>
      <c r="J277" s="413"/>
      <c r="K277" s="413"/>
    </row>
    <row r="278" spans="1:11" ht="47.25" customHeight="1">
      <c r="A278" s="413"/>
      <c r="B278" s="413"/>
      <c r="C278" s="413"/>
      <c r="D278" s="413"/>
      <c r="E278" s="413"/>
      <c r="F278" s="413"/>
      <c r="G278" s="413"/>
      <c r="H278" s="413"/>
      <c r="I278" s="413"/>
      <c r="J278" s="413"/>
      <c r="K278" s="413"/>
    </row>
    <row r="279" spans="1:11" ht="47.25" customHeight="1">
      <c r="A279" s="413"/>
      <c r="B279" s="413"/>
      <c r="C279" s="413"/>
      <c r="D279" s="413"/>
      <c r="E279" s="413"/>
      <c r="F279" s="413"/>
      <c r="G279" s="413"/>
      <c r="H279" s="413"/>
      <c r="I279" s="413"/>
      <c r="J279" s="413"/>
      <c r="K279" s="413"/>
    </row>
    <row r="280" spans="1:11" ht="47.25" customHeight="1">
      <c r="A280" s="413"/>
      <c r="B280" s="413"/>
      <c r="C280" s="413"/>
      <c r="D280" s="413"/>
      <c r="E280" s="413"/>
      <c r="F280" s="413"/>
      <c r="G280" s="413"/>
      <c r="H280" s="413"/>
      <c r="I280" s="413"/>
      <c r="J280" s="413"/>
      <c r="K280" s="413"/>
    </row>
    <row r="281" spans="1:11" ht="47.25" customHeight="1">
      <c r="A281" s="413"/>
      <c r="B281" s="413"/>
      <c r="C281" s="413"/>
      <c r="D281" s="413"/>
      <c r="E281" s="413"/>
      <c r="F281" s="413"/>
      <c r="G281" s="413"/>
      <c r="H281" s="413"/>
      <c r="I281" s="413"/>
      <c r="J281" s="413"/>
      <c r="K281" s="413"/>
    </row>
    <row r="282" spans="1:11" ht="47.25" customHeight="1">
      <c r="A282" s="413"/>
      <c r="B282" s="413"/>
      <c r="C282" s="413"/>
      <c r="D282" s="413"/>
      <c r="E282" s="413"/>
      <c r="F282" s="413"/>
      <c r="G282" s="413"/>
      <c r="H282" s="413"/>
      <c r="I282" s="413"/>
      <c r="J282" s="413"/>
      <c r="K282" s="413"/>
    </row>
    <row r="283" spans="1:11" ht="47.25" customHeight="1">
      <c r="A283" s="413"/>
      <c r="B283" s="413"/>
      <c r="C283" s="413"/>
      <c r="D283" s="413"/>
      <c r="E283" s="413"/>
      <c r="F283" s="413"/>
      <c r="G283" s="413"/>
      <c r="H283" s="413"/>
      <c r="I283" s="413"/>
      <c r="J283" s="413"/>
      <c r="K283" s="413"/>
    </row>
    <row r="284" spans="1:11" ht="47.25" customHeight="1">
      <c r="A284" s="413"/>
      <c r="B284" s="413"/>
      <c r="C284" s="413"/>
      <c r="D284" s="413"/>
      <c r="E284" s="413"/>
      <c r="F284" s="413"/>
      <c r="G284" s="413"/>
      <c r="H284" s="413"/>
      <c r="I284" s="413"/>
      <c r="J284" s="413"/>
      <c r="K284" s="413"/>
    </row>
    <row r="285" spans="1:11" ht="47.25" customHeight="1">
      <c r="A285" s="413"/>
      <c r="B285" s="413"/>
      <c r="C285" s="413"/>
      <c r="D285" s="413"/>
      <c r="E285" s="413"/>
      <c r="F285" s="413"/>
      <c r="G285" s="413"/>
      <c r="H285" s="413"/>
      <c r="I285" s="413"/>
      <c r="J285" s="413"/>
      <c r="K285" s="413"/>
    </row>
    <row r="286" spans="1:11" ht="47.25" customHeight="1">
      <c r="A286" s="413"/>
      <c r="B286" s="413"/>
      <c r="C286" s="413"/>
      <c r="D286" s="413"/>
      <c r="E286" s="413"/>
      <c r="F286" s="413"/>
      <c r="G286" s="413"/>
      <c r="H286" s="413"/>
      <c r="I286" s="413"/>
      <c r="J286" s="413"/>
      <c r="K286" s="413"/>
    </row>
    <row r="287" spans="1:11" ht="47.25" customHeight="1">
      <c r="A287" s="413"/>
      <c r="B287" s="413"/>
      <c r="C287" s="413"/>
      <c r="D287" s="413"/>
      <c r="E287" s="413"/>
      <c r="F287" s="413"/>
      <c r="G287" s="413"/>
      <c r="H287" s="413"/>
      <c r="I287" s="413"/>
      <c r="J287" s="413"/>
      <c r="K287" s="413"/>
    </row>
    <row r="288" spans="1:11" ht="47.25" customHeight="1">
      <c r="A288" s="413"/>
      <c r="B288" s="413"/>
      <c r="C288" s="413"/>
      <c r="D288" s="413"/>
      <c r="E288" s="413"/>
      <c r="F288" s="413"/>
      <c r="G288" s="413"/>
      <c r="H288" s="413"/>
      <c r="I288" s="413"/>
      <c r="J288" s="413"/>
      <c r="K288" s="413"/>
    </row>
    <row r="289" spans="1:11" ht="47.25" customHeight="1">
      <c r="A289" s="413"/>
      <c r="B289" s="413"/>
      <c r="C289" s="413"/>
      <c r="D289" s="413"/>
      <c r="E289" s="413"/>
      <c r="F289" s="413"/>
      <c r="G289" s="413"/>
      <c r="H289" s="413"/>
      <c r="I289" s="413"/>
      <c r="J289" s="413"/>
      <c r="K289" s="413"/>
    </row>
    <row r="290" spans="1:11" ht="47.25" customHeight="1">
      <c r="A290" s="413"/>
      <c r="B290" s="413"/>
      <c r="C290" s="413"/>
      <c r="D290" s="413"/>
      <c r="E290" s="413"/>
      <c r="F290" s="413"/>
      <c r="G290" s="413"/>
      <c r="H290" s="413"/>
      <c r="I290" s="413"/>
      <c r="J290" s="413"/>
      <c r="K290" s="413"/>
    </row>
    <row r="291" spans="1:11" ht="47.25" customHeight="1">
      <c r="A291" s="413"/>
      <c r="B291" s="413"/>
      <c r="C291" s="413"/>
      <c r="D291" s="413"/>
      <c r="E291" s="413"/>
      <c r="F291" s="413"/>
      <c r="G291" s="413"/>
      <c r="H291" s="413"/>
      <c r="I291" s="413"/>
      <c r="J291" s="413"/>
      <c r="K291" s="413"/>
    </row>
    <row r="292" spans="1:11" ht="47.25" customHeight="1">
      <c r="A292" s="413"/>
      <c r="B292" s="413"/>
      <c r="C292" s="413"/>
      <c r="D292" s="413"/>
      <c r="E292" s="413"/>
      <c r="F292" s="413"/>
      <c r="G292" s="413"/>
      <c r="H292" s="413"/>
      <c r="I292" s="413"/>
      <c r="J292" s="413"/>
      <c r="K292" s="413"/>
    </row>
    <row r="293" spans="1:11" ht="47.25" customHeight="1">
      <c r="A293" s="413"/>
      <c r="B293" s="413"/>
      <c r="C293" s="413"/>
      <c r="D293" s="413"/>
      <c r="E293" s="413"/>
      <c r="F293" s="413"/>
      <c r="G293" s="413"/>
      <c r="H293" s="413"/>
      <c r="I293" s="413"/>
      <c r="J293" s="413"/>
      <c r="K293" s="413"/>
    </row>
    <row r="294" spans="1:11" ht="47.25" customHeight="1">
      <c r="A294" s="413"/>
      <c r="B294" s="413"/>
      <c r="C294" s="413"/>
      <c r="D294" s="413"/>
      <c r="E294" s="413"/>
      <c r="F294" s="413"/>
      <c r="G294" s="413"/>
      <c r="H294" s="413"/>
      <c r="I294" s="413"/>
      <c r="J294" s="413"/>
      <c r="K294" s="413"/>
    </row>
    <row r="295" spans="1:11" ht="47.25" customHeight="1">
      <c r="A295" s="413"/>
      <c r="B295" s="413"/>
      <c r="C295" s="413"/>
      <c r="D295" s="413"/>
      <c r="E295" s="413"/>
      <c r="F295" s="413"/>
      <c r="G295" s="413"/>
      <c r="H295" s="413"/>
      <c r="I295" s="413"/>
      <c r="J295" s="413"/>
      <c r="K295" s="413"/>
    </row>
    <row r="296" spans="1:11" ht="47.25" customHeight="1">
      <c r="A296" s="413"/>
      <c r="B296" s="413"/>
      <c r="C296" s="413"/>
      <c r="D296" s="413"/>
      <c r="E296" s="413"/>
      <c r="F296" s="413"/>
      <c r="G296" s="413"/>
      <c r="H296" s="413"/>
      <c r="I296" s="413"/>
      <c r="J296" s="413"/>
      <c r="K296" s="413"/>
    </row>
    <row r="297" spans="1:11" ht="47.25" customHeight="1">
      <c r="A297" s="413"/>
      <c r="B297" s="413"/>
      <c r="C297" s="413"/>
      <c r="D297" s="413"/>
      <c r="E297" s="413"/>
      <c r="F297" s="413"/>
      <c r="G297" s="413"/>
      <c r="H297" s="413"/>
      <c r="I297" s="413"/>
      <c r="J297" s="413"/>
      <c r="K297" s="413"/>
    </row>
    <row r="298" spans="1:11" ht="47.25" customHeight="1">
      <c r="A298" s="413"/>
      <c r="B298" s="413"/>
      <c r="C298" s="413"/>
      <c r="D298" s="413"/>
      <c r="E298" s="413"/>
      <c r="F298" s="413"/>
      <c r="G298" s="413"/>
      <c r="H298" s="413"/>
      <c r="I298" s="413"/>
      <c r="J298" s="413"/>
      <c r="K298" s="413"/>
    </row>
    <row r="299" spans="1:11" ht="47.25" customHeight="1">
      <c r="A299" s="413"/>
      <c r="B299" s="413"/>
      <c r="C299" s="413"/>
      <c r="D299" s="413"/>
      <c r="E299" s="413"/>
      <c r="F299" s="413"/>
      <c r="G299" s="413"/>
      <c r="H299" s="413"/>
      <c r="I299" s="413"/>
      <c r="J299" s="413"/>
      <c r="K299" s="413"/>
    </row>
    <row r="300" spans="1:11" ht="47.25" customHeight="1">
      <c r="A300" s="413"/>
      <c r="B300" s="413"/>
      <c r="C300" s="413"/>
      <c r="D300" s="413"/>
      <c r="E300" s="413"/>
      <c r="F300" s="413"/>
      <c r="G300" s="413"/>
      <c r="H300" s="413"/>
      <c r="I300" s="413"/>
      <c r="J300" s="413"/>
      <c r="K300" s="413"/>
    </row>
    <row r="301" spans="1:11" ht="47.25" customHeight="1">
      <c r="A301" s="413"/>
      <c r="B301" s="413"/>
      <c r="C301" s="413"/>
      <c r="D301" s="413"/>
      <c r="E301" s="413"/>
      <c r="F301" s="413"/>
      <c r="G301" s="413"/>
      <c r="H301" s="413"/>
      <c r="I301" s="413"/>
      <c r="J301" s="413"/>
      <c r="K301" s="413"/>
    </row>
    <row r="302" spans="1:11" ht="47.25" customHeight="1">
      <c r="A302" s="413"/>
      <c r="B302" s="413"/>
      <c r="C302" s="413"/>
      <c r="D302" s="413"/>
      <c r="E302" s="413"/>
      <c r="F302" s="413"/>
      <c r="G302" s="413"/>
      <c r="H302" s="413"/>
      <c r="I302" s="413"/>
      <c r="J302" s="413"/>
      <c r="K302" s="413"/>
    </row>
    <row r="303" spans="1:11" ht="47.25" customHeight="1">
      <c r="A303" s="413"/>
      <c r="B303" s="413"/>
      <c r="C303" s="413"/>
      <c r="D303" s="413"/>
      <c r="E303" s="413"/>
      <c r="F303" s="413"/>
      <c r="G303" s="413"/>
      <c r="H303" s="413"/>
      <c r="I303" s="413"/>
      <c r="J303" s="413"/>
      <c r="K303" s="413"/>
    </row>
    <row r="304" spans="1:11" ht="47.25" customHeight="1">
      <c r="A304" s="413"/>
      <c r="B304" s="413"/>
      <c r="C304" s="413"/>
      <c r="D304" s="413"/>
      <c r="E304" s="413"/>
      <c r="F304" s="413"/>
      <c r="G304" s="413"/>
      <c r="H304" s="413"/>
      <c r="I304" s="413"/>
      <c r="J304" s="413"/>
      <c r="K304" s="413"/>
    </row>
    <row r="305" spans="1:11" ht="47.25" customHeight="1">
      <c r="A305" s="413"/>
      <c r="B305" s="413"/>
      <c r="C305" s="413"/>
      <c r="D305" s="413"/>
      <c r="E305" s="413"/>
      <c r="F305" s="413"/>
      <c r="G305" s="413"/>
      <c r="H305" s="413"/>
      <c r="I305" s="413"/>
      <c r="J305" s="413"/>
      <c r="K305" s="413"/>
    </row>
    <row r="306" spans="1:11" ht="47.25" customHeight="1">
      <c r="A306" s="413"/>
      <c r="B306" s="413"/>
      <c r="C306" s="413"/>
      <c r="D306" s="413"/>
      <c r="E306" s="413"/>
      <c r="F306" s="413"/>
      <c r="G306" s="413"/>
      <c r="H306" s="413"/>
      <c r="I306" s="413"/>
      <c r="J306" s="413"/>
      <c r="K306" s="413"/>
    </row>
    <row r="307" spans="1:11" ht="47.25" customHeight="1">
      <c r="A307" s="413"/>
      <c r="B307" s="413"/>
      <c r="C307" s="413"/>
      <c r="D307" s="413"/>
      <c r="E307" s="413"/>
      <c r="F307" s="413"/>
      <c r="G307" s="413"/>
      <c r="H307" s="413"/>
      <c r="I307" s="413"/>
      <c r="J307" s="413"/>
      <c r="K307" s="413"/>
    </row>
    <row r="308" spans="1:11" ht="47.25" customHeight="1">
      <c r="A308" s="413"/>
      <c r="B308" s="413"/>
      <c r="C308" s="413"/>
      <c r="D308" s="413"/>
      <c r="E308" s="413"/>
      <c r="F308" s="413"/>
      <c r="G308" s="413"/>
      <c r="H308" s="413"/>
      <c r="I308" s="413"/>
      <c r="J308" s="413"/>
      <c r="K308" s="413"/>
    </row>
    <row r="309" spans="1:11" ht="47.25" customHeight="1">
      <c r="A309" s="413"/>
      <c r="B309" s="413"/>
      <c r="C309" s="413"/>
      <c r="D309" s="413"/>
      <c r="E309" s="413"/>
      <c r="F309" s="413"/>
      <c r="G309" s="413"/>
      <c r="H309" s="413"/>
      <c r="I309" s="413"/>
      <c r="J309" s="413"/>
      <c r="K309" s="413"/>
    </row>
    <row r="310" spans="1:11" ht="47.25" customHeight="1">
      <c r="A310" s="413"/>
      <c r="B310" s="413"/>
      <c r="C310" s="413"/>
      <c r="D310" s="413"/>
      <c r="E310" s="413"/>
      <c r="F310" s="413"/>
      <c r="G310" s="413"/>
      <c r="H310" s="413"/>
      <c r="I310" s="413"/>
      <c r="J310" s="413"/>
      <c r="K310" s="413"/>
    </row>
    <row r="311" spans="1:11" ht="47.25" customHeight="1">
      <c r="A311" s="413"/>
      <c r="B311" s="413"/>
      <c r="C311" s="413"/>
      <c r="D311" s="413"/>
      <c r="E311" s="413"/>
      <c r="F311" s="413"/>
      <c r="G311" s="413"/>
      <c r="H311" s="413"/>
      <c r="I311" s="413"/>
      <c r="J311" s="413"/>
      <c r="K311" s="413"/>
    </row>
    <row r="312" spans="1:11" ht="47.25" customHeight="1">
      <c r="A312" s="413"/>
      <c r="B312" s="413"/>
      <c r="C312" s="413"/>
      <c r="D312" s="413"/>
      <c r="E312" s="413"/>
      <c r="F312" s="413"/>
      <c r="G312" s="413"/>
      <c r="H312" s="413"/>
      <c r="I312" s="413"/>
      <c r="J312" s="413"/>
      <c r="K312" s="413"/>
    </row>
    <row r="313" spans="1:11" ht="47.25" customHeight="1">
      <c r="A313" s="413"/>
      <c r="B313" s="413"/>
      <c r="C313" s="413"/>
      <c r="D313" s="413"/>
      <c r="E313" s="413"/>
      <c r="F313" s="413"/>
      <c r="G313" s="413"/>
      <c r="H313" s="413"/>
      <c r="I313" s="413"/>
      <c r="J313" s="413"/>
      <c r="K313" s="413"/>
    </row>
    <row r="314" spans="1:11" ht="47.25" customHeight="1">
      <c r="A314" s="413"/>
      <c r="B314" s="413"/>
      <c r="C314" s="413"/>
      <c r="D314" s="413"/>
      <c r="E314" s="413"/>
      <c r="F314" s="413"/>
      <c r="G314" s="413"/>
      <c r="H314" s="413"/>
      <c r="I314" s="413"/>
      <c r="J314" s="413"/>
      <c r="K314" s="413"/>
    </row>
    <row r="315" spans="1:11" ht="47.25" customHeight="1">
      <c r="A315" s="413"/>
      <c r="B315" s="413"/>
      <c r="C315" s="413"/>
      <c r="D315" s="413"/>
      <c r="E315" s="413"/>
      <c r="F315" s="413"/>
      <c r="G315" s="413"/>
      <c r="H315" s="413"/>
      <c r="I315" s="413"/>
      <c r="J315" s="413"/>
      <c r="K315" s="413"/>
    </row>
    <row r="316" spans="1:11" ht="47.25" customHeight="1">
      <c r="A316" s="413"/>
      <c r="B316" s="413"/>
      <c r="C316" s="413"/>
      <c r="D316" s="413"/>
      <c r="E316" s="413"/>
      <c r="F316" s="413"/>
      <c r="G316" s="413"/>
      <c r="H316" s="413"/>
      <c r="I316" s="413"/>
      <c r="J316" s="413"/>
      <c r="K316" s="413"/>
    </row>
    <row r="317" spans="1:11" ht="47.25" customHeight="1">
      <c r="A317" s="413"/>
      <c r="B317" s="413"/>
      <c r="C317" s="413"/>
      <c r="D317" s="413"/>
      <c r="E317" s="413"/>
      <c r="F317" s="413"/>
      <c r="G317" s="413"/>
      <c r="H317" s="413"/>
      <c r="I317" s="413"/>
      <c r="J317" s="413"/>
      <c r="K317" s="413"/>
    </row>
    <row r="318" spans="1:11" ht="47.25" customHeight="1">
      <c r="A318" s="413"/>
      <c r="B318" s="413"/>
      <c r="C318" s="413"/>
      <c r="D318" s="413"/>
      <c r="E318" s="413"/>
      <c r="F318" s="413"/>
      <c r="G318" s="413"/>
      <c r="H318" s="413"/>
      <c r="I318" s="413"/>
      <c r="J318" s="413"/>
      <c r="K318" s="413"/>
    </row>
    <row r="319" spans="1:11" ht="47.25" customHeight="1">
      <c r="A319" s="413"/>
      <c r="B319" s="413"/>
      <c r="C319" s="413"/>
      <c r="D319" s="413"/>
      <c r="E319" s="413"/>
      <c r="F319" s="413"/>
      <c r="G319" s="413"/>
      <c r="H319" s="413"/>
      <c r="I319" s="413"/>
      <c r="J319" s="413"/>
      <c r="K319" s="413"/>
    </row>
    <row r="320" spans="1:11" ht="47.25" customHeight="1">
      <c r="A320" s="413"/>
      <c r="B320" s="413"/>
      <c r="C320" s="413"/>
      <c r="D320" s="413"/>
      <c r="E320" s="413"/>
      <c r="F320" s="413"/>
      <c r="G320" s="413"/>
      <c r="H320" s="413"/>
      <c r="I320" s="413"/>
      <c r="J320" s="413"/>
      <c r="K320" s="413"/>
    </row>
    <row r="321" spans="1:11" ht="47.25" customHeight="1">
      <c r="A321" s="413"/>
      <c r="B321" s="413"/>
      <c r="C321" s="413"/>
      <c r="D321" s="413"/>
      <c r="E321" s="413"/>
      <c r="F321" s="413"/>
      <c r="G321" s="413"/>
      <c r="H321" s="413"/>
      <c r="I321" s="413"/>
      <c r="J321" s="413"/>
      <c r="K321" s="413"/>
    </row>
    <row r="322" spans="1:11" ht="47.25" customHeight="1">
      <c r="A322" s="413"/>
      <c r="B322" s="413"/>
      <c r="C322" s="413"/>
      <c r="D322" s="413"/>
      <c r="E322" s="413"/>
      <c r="F322" s="413"/>
      <c r="G322" s="413"/>
      <c r="H322" s="413"/>
      <c r="I322" s="413"/>
      <c r="J322" s="413"/>
      <c r="K322" s="413"/>
    </row>
    <row r="323" spans="1:11" ht="47.25" customHeight="1">
      <c r="A323" s="413"/>
      <c r="B323" s="413"/>
      <c r="C323" s="413"/>
      <c r="D323" s="413"/>
      <c r="E323" s="413"/>
      <c r="F323" s="413"/>
      <c r="G323" s="413"/>
      <c r="H323" s="413"/>
      <c r="I323" s="413"/>
      <c r="J323" s="413"/>
      <c r="K323" s="413"/>
    </row>
    <row r="324" spans="1:11" ht="47.25" customHeight="1">
      <c r="A324" s="413"/>
      <c r="B324" s="413"/>
      <c r="C324" s="413"/>
      <c r="D324" s="413"/>
      <c r="E324" s="413"/>
      <c r="F324" s="413"/>
      <c r="G324" s="413"/>
      <c r="H324" s="413"/>
      <c r="I324" s="413"/>
      <c r="J324" s="413"/>
      <c r="K324" s="413"/>
    </row>
    <row r="325" spans="1:11" ht="47.25" customHeight="1">
      <c r="A325" s="413"/>
      <c r="B325" s="413"/>
      <c r="C325" s="413"/>
      <c r="D325" s="413"/>
      <c r="E325" s="413"/>
      <c r="F325" s="413"/>
      <c r="G325" s="413"/>
      <c r="H325" s="413"/>
      <c r="I325" s="413"/>
      <c r="J325" s="413"/>
      <c r="K325" s="413"/>
    </row>
    <row r="326" spans="1:11" ht="47.25" customHeight="1">
      <c r="A326" s="413"/>
      <c r="B326" s="413"/>
      <c r="C326" s="413"/>
      <c r="D326" s="413"/>
      <c r="E326" s="413"/>
      <c r="F326" s="413"/>
      <c r="G326" s="413"/>
      <c r="H326" s="413"/>
      <c r="I326" s="413"/>
      <c r="J326" s="413"/>
      <c r="K326" s="413"/>
    </row>
    <row r="327" spans="1:11" ht="47.25" customHeight="1">
      <c r="A327" s="413"/>
      <c r="B327" s="413"/>
      <c r="C327" s="413"/>
      <c r="D327" s="413"/>
      <c r="E327" s="413"/>
      <c r="F327" s="413"/>
      <c r="G327" s="413"/>
      <c r="H327" s="413"/>
      <c r="I327" s="413"/>
      <c r="J327" s="413"/>
      <c r="K327" s="413"/>
    </row>
    <row r="328" spans="1:11" ht="47.25" customHeight="1">
      <c r="A328" s="413"/>
      <c r="B328" s="413"/>
      <c r="C328" s="413"/>
      <c r="D328" s="413"/>
      <c r="E328" s="413"/>
      <c r="F328" s="413"/>
      <c r="G328" s="413"/>
      <c r="H328" s="413"/>
      <c r="I328" s="413"/>
      <c r="J328" s="413"/>
      <c r="K328" s="413"/>
    </row>
    <row r="329" spans="1:11" ht="47.25" customHeight="1">
      <c r="A329" s="413"/>
      <c r="B329" s="413"/>
      <c r="C329" s="413"/>
      <c r="D329" s="413"/>
      <c r="E329" s="413"/>
      <c r="F329" s="413"/>
      <c r="G329" s="413"/>
      <c r="H329" s="413"/>
      <c r="I329" s="413"/>
      <c r="J329" s="413"/>
      <c r="K329" s="413"/>
    </row>
    <row r="330" spans="1:11" ht="47.25" customHeight="1">
      <c r="A330" s="413"/>
      <c r="B330" s="413"/>
      <c r="C330" s="413"/>
      <c r="D330" s="413"/>
      <c r="E330" s="413"/>
      <c r="F330" s="413"/>
      <c r="G330" s="413"/>
      <c r="H330" s="413"/>
      <c r="I330" s="413"/>
      <c r="J330" s="413"/>
      <c r="K330" s="413"/>
    </row>
    <row r="331" spans="1:11" ht="47.25" customHeight="1">
      <c r="A331" s="413"/>
      <c r="B331" s="413"/>
      <c r="C331" s="413"/>
      <c r="D331" s="413"/>
      <c r="E331" s="413"/>
      <c r="F331" s="413"/>
      <c r="G331" s="413"/>
      <c r="H331" s="413"/>
      <c r="I331" s="413"/>
      <c r="J331" s="413"/>
      <c r="K331" s="413"/>
    </row>
    <row r="332" spans="1:11" ht="47.25" customHeight="1">
      <c r="A332" s="413"/>
      <c r="B332" s="413"/>
      <c r="C332" s="413"/>
      <c r="D332" s="413"/>
      <c r="E332" s="413"/>
      <c r="F332" s="413"/>
      <c r="G332" s="413"/>
      <c r="H332" s="413"/>
      <c r="I332" s="413"/>
      <c r="J332" s="413"/>
      <c r="K332" s="413"/>
    </row>
    <row r="333" spans="1:11" ht="47.25" customHeight="1">
      <c r="A333" s="413"/>
      <c r="B333" s="413"/>
      <c r="C333" s="413"/>
      <c r="D333" s="413"/>
      <c r="E333" s="413"/>
      <c r="F333" s="413"/>
      <c r="G333" s="413"/>
      <c r="H333" s="413"/>
      <c r="I333" s="413"/>
      <c r="J333" s="413"/>
      <c r="K333" s="413"/>
    </row>
    <row r="334" spans="1:11" ht="47.25" customHeight="1">
      <c r="A334" s="413"/>
      <c r="B334" s="413"/>
      <c r="C334" s="413"/>
      <c r="D334" s="413"/>
      <c r="E334" s="413"/>
      <c r="F334" s="413"/>
      <c r="G334" s="413"/>
      <c r="H334" s="413"/>
      <c r="I334" s="413"/>
      <c r="J334" s="413"/>
      <c r="K334" s="413"/>
    </row>
    <row r="335" spans="1:11" ht="47.25" customHeight="1">
      <c r="A335" s="413"/>
      <c r="B335" s="413"/>
      <c r="C335" s="413"/>
      <c r="D335" s="413"/>
      <c r="E335" s="413"/>
      <c r="F335" s="413"/>
      <c r="G335" s="413"/>
      <c r="H335" s="413"/>
      <c r="I335" s="413"/>
      <c r="J335" s="413"/>
      <c r="K335" s="413"/>
    </row>
    <row r="336" spans="1:11" ht="47.25" customHeight="1">
      <c r="A336" s="413"/>
      <c r="B336" s="413"/>
      <c r="C336" s="413"/>
      <c r="D336" s="413"/>
      <c r="E336" s="413"/>
      <c r="F336" s="413"/>
      <c r="G336" s="413"/>
      <c r="H336" s="413"/>
      <c r="I336" s="413"/>
      <c r="J336" s="413"/>
      <c r="K336" s="413"/>
    </row>
    <row r="337" spans="1:11" ht="47.25" customHeight="1">
      <c r="A337" s="413"/>
      <c r="B337" s="413"/>
      <c r="C337" s="413"/>
      <c r="D337" s="413"/>
      <c r="E337" s="413"/>
      <c r="F337" s="413"/>
      <c r="G337" s="413"/>
      <c r="H337" s="413"/>
      <c r="I337" s="413"/>
      <c r="J337" s="413"/>
      <c r="K337" s="413"/>
    </row>
    <row r="338" spans="1:11" ht="47.25" customHeight="1">
      <c r="A338" s="413"/>
      <c r="B338" s="413"/>
      <c r="C338" s="413"/>
      <c r="D338" s="413"/>
      <c r="E338" s="413"/>
      <c r="F338" s="413"/>
      <c r="G338" s="413"/>
      <c r="H338" s="413"/>
      <c r="I338" s="413"/>
      <c r="J338" s="413"/>
      <c r="K338" s="413"/>
    </row>
    <row r="339" spans="1:11" ht="47.25" customHeight="1">
      <c r="A339" s="413"/>
      <c r="B339" s="413"/>
      <c r="C339" s="413"/>
      <c r="D339" s="413"/>
      <c r="E339" s="413"/>
      <c r="F339" s="413"/>
      <c r="G339" s="413"/>
      <c r="H339" s="413"/>
      <c r="I339" s="413"/>
      <c r="J339" s="413"/>
      <c r="K339" s="413"/>
    </row>
    <row r="340" spans="1:11" ht="47.25" customHeight="1">
      <c r="A340" s="413"/>
      <c r="B340" s="413"/>
      <c r="C340" s="413"/>
      <c r="D340" s="413"/>
      <c r="E340" s="413"/>
      <c r="F340" s="413"/>
      <c r="G340" s="413"/>
      <c r="H340" s="413"/>
      <c r="I340" s="413"/>
      <c r="J340" s="413"/>
      <c r="K340" s="413"/>
    </row>
    <row r="341" spans="1:11" ht="47.25" customHeight="1">
      <c r="A341" s="413"/>
      <c r="B341" s="413"/>
      <c r="C341" s="413"/>
      <c r="D341" s="413"/>
      <c r="E341" s="413"/>
      <c r="F341" s="413"/>
      <c r="G341" s="413"/>
      <c r="H341" s="413"/>
      <c r="I341" s="413"/>
      <c r="J341" s="413"/>
      <c r="K341" s="413"/>
    </row>
    <row r="342" spans="1:11" ht="47.25" customHeight="1">
      <c r="A342" s="413"/>
      <c r="B342" s="413"/>
      <c r="C342" s="413"/>
      <c r="D342" s="413"/>
      <c r="E342" s="413"/>
      <c r="F342" s="413"/>
      <c r="G342" s="413"/>
      <c r="H342" s="413"/>
      <c r="I342" s="413"/>
      <c r="J342" s="413"/>
      <c r="K342" s="413"/>
    </row>
    <row r="343" spans="1:11" ht="47.25" customHeight="1">
      <c r="A343" s="413"/>
      <c r="B343" s="413"/>
      <c r="C343" s="413"/>
      <c r="D343" s="413"/>
      <c r="E343" s="413"/>
      <c r="F343" s="413"/>
      <c r="G343" s="413"/>
      <c r="H343" s="413"/>
      <c r="I343" s="413"/>
      <c r="J343" s="413"/>
      <c r="K343" s="413"/>
    </row>
    <row r="344" spans="1:11" ht="47.25" customHeight="1">
      <c r="A344" s="413"/>
      <c r="B344" s="413"/>
      <c r="C344" s="413"/>
      <c r="D344" s="413"/>
      <c r="E344" s="413"/>
      <c r="F344" s="413"/>
      <c r="G344" s="413"/>
      <c r="H344" s="413"/>
      <c r="I344" s="413"/>
      <c r="J344" s="413"/>
      <c r="K344" s="413"/>
    </row>
    <row r="345" spans="1:11" ht="47.25" customHeight="1">
      <c r="A345" s="413"/>
      <c r="B345" s="413"/>
      <c r="C345" s="413"/>
      <c r="D345" s="413"/>
      <c r="E345" s="413"/>
      <c r="F345" s="413"/>
      <c r="G345" s="413"/>
      <c r="H345" s="413"/>
      <c r="I345" s="413"/>
      <c r="J345" s="413"/>
      <c r="K345" s="413"/>
    </row>
    <row r="346" spans="1:11" ht="47.25" customHeight="1">
      <c r="A346" s="413"/>
      <c r="B346" s="413"/>
      <c r="C346" s="413"/>
      <c r="D346" s="413"/>
      <c r="E346" s="413"/>
      <c r="F346" s="413"/>
      <c r="G346" s="413"/>
      <c r="H346" s="413"/>
      <c r="I346" s="413"/>
      <c r="J346" s="413"/>
      <c r="K346" s="413"/>
    </row>
    <row r="347" spans="1:11" ht="47.25" customHeight="1">
      <c r="A347" s="413"/>
      <c r="B347" s="413"/>
      <c r="C347" s="413"/>
      <c r="D347" s="413"/>
      <c r="E347" s="413"/>
      <c r="F347" s="413"/>
      <c r="G347" s="413"/>
      <c r="H347" s="413"/>
      <c r="I347" s="413"/>
      <c r="J347" s="413"/>
      <c r="K347" s="413"/>
    </row>
    <row r="348" spans="1:11" ht="47.25" customHeight="1">
      <c r="A348" s="413"/>
      <c r="B348" s="413"/>
      <c r="C348" s="413"/>
      <c r="D348" s="413"/>
      <c r="E348" s="413"/>
      <c r="F348" s="413"/>
      <c r="G348" s="413"/>
      <c r="H348" s="413"/>
      <c r="I348" s="413"/>
      <c r="J348" s="413"/>
      <c r="K348" s="413"/>
    </row>
    <row r="349" spans="1:11" ht="47.25" customHeight="1">
      <c r="A349" s="413"/>
      <c r="B349" s="413"/>
      <c r="C349" s="413"/>
      <c r="D349" s="413"/>
      <c r="E349" s="413"/>
      <c r="F349" s="413"/>
      <c r="G349" s="413"/>
      <c r="H349" s="413"/>
      <c r="I349" s="413"/>
      <c r="J349" s="413"/>
      <c r="K349" s="413"/>
    </row>
    <row r="350" spans="1:11" ht="47.25" customHeight="1">
      <c r="A350" s="413"/>
      <c r="B350" s="413"/>
      <c r="C350" s="413"/>
      <c r="D350" s="413"/>
      <c r="E350" s="413"/>
      <c r="F350" s="413"/>
      <c r="G350" s="413"/>
      <c r="H350" s="413"/>
      <c r="I350" s="413"/>
      <c r="J350" s="413"/>
      <c r="K350" s="413"/>
    </row>
    <row r="351" spans="1:11" ht="47.25" customHeight="1">
      <c r="A351" s="413"/>
      <c r="B351" s="413"/>
      <c r="C351" s="413"/>
      <c r="D351" s="413"/>
      <c r="E351" s="413"/>
      <c r="F351" s="413"/>
      <c r="G351" s="413"/>
      <c r="H351" s="413"/>
      <c r="I351" s="413"/>
      <c r="J351" s="413"/>
      <c r="K351" s="413"/>
    </row>
    <row r="352" spans="1:11" ht="47.25" customHeight="1">
      <c r="A352" s="413"/>
      <c r="B352" s="413"/>
      <c r="C352" s="413"/>
      <c r="D352" s="413"/>
      <c r="E352" s="413"/>
      <c r="F352" s="413"/>
      <c r="G352" s="413"/>
      <c r="H352" s="413"/>
      <c r="I352" s="413"/>
      <c r="J352" s="413"/>
      <c r="K352" s="413"/>
    </row>
    <row r="353" spans="1:11" ht="47.25" customHeight="1">
      <c r="A353" s="413"/>
      <c r="B353" s="413"/>
      <c r="C353" s="413"/>
      <c r="D353" s="413"/>
      <c r="E353" s="413"/>
      <c r="F353" s="413"/>
      <c r="G353" s="413"/>
      <c r="H353" s="413"/>
      <c r="I353" s="413"/>
      <c r="J353" s="413"/>
      <c r="K353" s="413"/>
    </row>
    <row r="354" spans="1:11" ht="47.25" customHeight="1">
      <c r="A354" s="413"/>
      <c r="B354" s="413"/>
      <c r="C354" s="413"/>
      <c r="D354" s="413"/>
      <c r="E354" s="413"/>
      <c r="F354" s="413"/>
      <c r="G354" s="413"/>
      <c r="H354" s="413"/>
      <c r="I354" s="413"/>
      <c r="J354" s="413"/>
      <c r="K354" s="413"/>
    </row>
    <row r="355" spans="1:11" ht="47.25" customHeight="1">
      <c r="A355" s="413"/>
      <c r="B355" s="413"/>
      <c r="C355" s="413"/>
      <c r="D355" s="413"/>
      <c r="E355" s="413"/>
      <c r="F355" s="413"/>
      <c r="G355" s="413"/>
      <c r="H355" s="413"/>
      <c r="I355" s="413"/>
      <c r="J355" s="413"/>
      <c r="K355" s="413"/>
    </row>
    <row r="356" spans="1:11" ht="47.25" customHeight="1">
      <c r="A356" s="413"/>
      <c r="B356" s="413"/>
      <c r="C356" s="413"/>
      <c r="D356" s="413"/>
      <c r="E356" s="413"/>
      <c r="F356" s="413"/>
      <c r="G356" s="413"/>
      <c r="H356" s="413"/>
      <c r="I356" s="413"/>
      <c r="J356" s="413"/>
      <c r="K356" s="413"/>
    </row>
    <row r="357" spans="1:11" ht="47.25" customHeight="1">
      <c r="A357" s="413"/>
      <c r="B357" s="413"/>
      <c r="C357" s="413"/>
      <c r="D357" s="413"/>
      <c r="E357" s="413"/>
      <c r="F357" s="413"/>
      <c r="G357" s="413"/>
      <c r="H357" s="413"/>
      <c r="I357" s="413"/>
      <c r="J357" s="413"/>
      <c r="K357" s="413"/>
    </row>
    <row r="358" spans="1:11" ht="47.25" customHeight="1">
      <c r="A358" s="413"/>
      <c r="B358" s="413"/>
      <c r="C358" s="413"/>
      <c r="D358" s="413"/>
      <c r="E358" s="413"/>
      <c r="F358" s="413"/>
      <c r="G358" s="413"/>
      <c r="H358" s="413"/>
      <c r="I358" s="413"/>
      <c r="J358" s="413"/>
      <c r="K358" s="413"/>
    </row>
    <row r="359" spans="1:11" ht="47.25" customHeight="1">
      <c r="A359" s="413"/>
      <c r="B359" s="413"/>
      <c r="C359" s="413"/>
      <c r="D359" s="413"/>
      <c r="E359" s="413"/>
      <c r="F359" s="413"/>
      <c r="G359" s="413"/>
      <c r="H359" s="413"/>
      <c r="I359" s="413"/>
      <c r="J359" s="413"/>
      <c r="K359" s="413"/>
    </row>
    <row r="360" spans="1:11" ht="47.25" customHeight="1">
      <c r="A360" s="413"/>
      <c r="B360" s="413"/>
      <c r="C360" s="413"/>
      <c r="D360" s="413"/>
      <c r="E360" s="413"/>
      <c r="F360" s="413"/>
      <c r="G360" s="413"/>
      <c r="H360" s="413"/>
      <c r="I360" s="413"/>
      <c r="J360" s="413"/>
      <c r="K360" s="413"/>
    </row>
    <row r="361" spans="1:11" ht="47.25" customHeight="1">
      <c r="A361" s="413"/>
      <c r="B361" s="413"/>
      <c r="C361" s="413"/>
      <c r="D361" s="413"/>
      <c r="E361" s="413"/>
      <c r="F361" s="413"/>
      <c r="G361" s="413"/>
      <c r="H361" s="413"/>
      <c r="I361" s="413"/>
      <c r="J361" s="413"/>
      <c r="K361" s="413"/>
    </row>
    <row r="362" spans="1:11" ht="47.25" customHeight="1">
      <c r="A362" s="413"/>
      <c r="B362" s="413"/>
      <c r="C362" s="413"/>
      <c r="D362" s="413"/>
      <c r="E362" s="413"/>
      <c r="F362" s="413"/>
      <c r="G362" s="413"/>
      <c r="H362" s="413"/>
      <c r="I362" s="413"/>
      <c r="J362" s="413"/>
      <c r="K362" s="413"/>
    </row>
    <row r="363" spans="1:11" ht="47.25" customHeight="1">
      <c r="A363" s="413"/>
      <c r="B363" s="413"/>
      <c r="C363" s="413"/>
      <c r="D363" s="413"/>
      <c r="E363" s="413"/>
      <c r="F363" s="413"/>
      <c r="G363" s="413"/>
      <c r="H363" s="413"/>
      <c r="I363" s="413"/>
      <c r="J363" s="413"/>
      <c r="K363" s="413"/>
    </row>
    <row r="364" spans="1:11" ht="47.25" customHeight="1">
      <c r="A364" s="413"/>
      <c r="B364" s="413"/>
      <c r="C364" s="413"/>
      <c r="D364" s="413"/>
      <c r="E364" s="413"/>
      <c r="F364" s="413"/>
      <c r="G364" s="413"/>
      <c r="H364" s="413"/>
      <c r="I364" s="413"/>
      <c r="J364" s="413"/>
      <c r="K364" s="413"/>
    </row>
    <row r="365" spans="1:11" ht="47.25" customHeight="1">
      <c r="A365" s="413"/>
      <c r="B365" s="413"/>
      <c r="C365" s="413"/>
      <c r="D365" s="413"/>
      <c r="E365" s="413"/>
      <c r="F365" s="413"/>
      <c r="G365" s="413"/>
      <c r="H365" s="413"/>
      <c r="I365" s="413"/>
      <c r="J365" s="413"/>
      <c r="K365" s="413"/>
    </row>
    <row r="366" spans="1:11" ht="47.25" customHeight="1">
      <c r="A366" s="413"/>
      <c r="B366" s="413"/>
      <c r="C366" s="413"/>
      <c r="D366" s="413"/>
      <c r="E366" s="413"/>
      <c r="F366" s="413"/>
      <c r="G366" s="413"/>
      <c r="H366" s="413"/>
      <c r="I366" s="413"/>
      <c r="J366" s="413"/>
      <c r="K366" s="413"/>
    </row>
    <row r="367" spans="1:11" ht="47.25" customHeight="1">
      <c r="A367" s="413"/>
      <c r="B367" s="413"/>
      <c r="C367" s="413"/>
      <c r="D367" s="413"/>
      <c r="E367" s="413"/>
      <c r="F367" s="413"/>
      <c r="G367" s="413"/>
      <c r="H367" s="413"/>
      <c r="I367" s="413"/>
      <c r="J367" s="413"/>
      <c r="K367" s="413"/>
    </row>
    <row r="368" spans="1:11" ht="47.25" customHeight="1">
      <c r="A368" s="413"/>
      <c r="B368" s="413"/>
      <c r="C368" s="413"/>
      <c r="D368" s="413"/>
      <c r="E368" s="413"/>
      <c r="F368" s="413"/>
      <c r="G368" s="413"/>
      <c r="H368" s="413"/>
      <c r="I368" s="413"/>
      <c r="J368" s="413"/>
      <c r="K368" s="413"/>
    </row>
    <row r="369" spans="1:11" ht="47.25" customHeight="1">
      <c r="A369" s="413"/>
      <c r="B369" s="413"/>
      <c r="C369" s="413"/>
      <c r="D369" s="413"/>
      <c r="E369" s="413"/>
      <c r="F369" s="413"/>
      <c r="G369" s="413"/>
      <c r="H369" s="413"/>
      <c r="I369" s="413"/>
      <c r="J369" s="413"/>
      <c r="K369" s="413"/>
    </row>
    <row r="370" spans="1:11" ht="47.25" customHeight="1">
      <c r="A370" s="413"/>
      <c r="B370" s="413"/>
      <c r="C370" s="413"/>
      <c r="D370" s="413"/>
      <c r="E370" s="413"/>
      <c r="F370" s="413"/>
      <c r="G370" s="413"/>
      <c r="H370" s="413"/>
      <c r="I370" s="413"/>
      <c r="J370" s="413"/>
      <c r="K370" s="413"/>
    </row>
    <row r="371" spans="1:11" ht="47.25" customHeight="1">
      <c r="A371" s="413"/>
      <c r="B371" s="413"/>
      <c r="C371" s="413"/>
      <c r="D371" s="413"/>
      <c r="E371" s="413"/>
      <c r="F371" s="413"/>
      <c r="G371" s="413"/>
      <c r="H371" s="413"/>
      <c r="I371" s="413"/>
      <c r="J371" s="413"/>
      <c r="K371" s="413"/>
    </row>
    <row r="372" spans="1:11" ht="47.25" customHeight="1">
      <c r="A372" s="413"/>
      <c r="B372" s="413"/>
      <c r="C372" s="413"/>
      <c r="D372" s="413"/>
      <c r="E372" s="413"/>
      <c r="F372" s="413"/>
      <c r="G372" s="413"/>
      <c r="H372" s="413"/>
      <c r="I372" s="413"/>
      <c r="J372" s="413"/>
      <c r="K372" s="413"/>
    </row>
    <row r="373" spans="1:11" ht="47.25" customHeight="1">
      <c r="A373" s="413"/>
      <c r="B373" s="413"/>
      <c r="C373" s="413"/>
      <c r="D373" s="413"/>
      <c r="E373" s="413"/>
      <c r="F373" s="413"/>
      <c r="G373" s="413"/>
      <c r="H373" s="413"/>
      <c r="I373" s="413"/>
      <c r="J373" s="413"/>
      <c r="K373" s="413"/>
    </row>
    <row r="374" spans="1:11" ht="47.25" customHeight="1">
      <c r="A374" s="413"/>
      <c r="B374" s="413"/>
      <c r="C374" s="413"/>
      <c r="D374" s="413"/>
      <c r="E374" s="413"/>
      <c r="F374" s="413"/>
      <c r="G374" s="413"/>
      <c r="H374" s="413"/>
      <c r="I374" s="413"/>
      <c r="J374" s="413"/>
      <c r="K374" s="413"/>
    </row>
    <row r="375" spans="1:11" ht="47.25" customHeight="1">
      <c r="A375" s="413"/>
      <c r="B375" s="413"/>
      <c r="C375" s="413"/>
      <c r="D375" s="413"/>
      <c r="E375" s="413"/>
      <c r="F375" s="413"/>
      <c r="G375" s="413"/>
      <c r="H375" s="413"/>
      <c r="I375" s="413"/>
      <c r="J375" s="413"/>
      <c r="K375" s="413"/>
    </row>
    <row r="376" spans="1:11" ht="47.25" customHeight="1">
      <c r="A376" s="413"/>
      <c r="B376" s="413"/>
      <c r="C376" s="413"/>
      <c r="D376" s="413"/>
      <c r="E376" s="413"/>
      <c r="F376" s="413"/>
      <c r="G376" s="413"/>
      <c r="H376" s="413"/>
      <c r="I376" s="413"/>
      <c r="J376" s="413"/>
      <c r="K376" s="413"/>
    </row>
    <row r="377" spans="1:11" ht="47.25" customHeight="1">
      <c r="A377" s="413"/>
      <c r="B377" s="413"/>
      <c r="C377" s="413"/>
      <c r="D377" s="413"/>
      <c r="E377" s="413"/>
      <c r="F377" s="413"/>
      <c r="G377" s="413"/>
      <c r="H377" s="413"/>
      <c r="I377" s="413"/>
      <c r="J377" s="413"/>
      <c r="K377" s="413"/>
    </row>
    <row r="378" spans="1:11" ht="47.25" customHeight="1">
      <c r="A378" s="413"/>
      <c r="B378" s="413"/>
      <c r="C378" s="413"/>
      <c r="D378" s="413"/>
      <c r="E378" s="413"/>
      <c r="F378" s="413"/>
      <c r="G378" s="413"/>
      <c r="H378" s="413"/>
      <c r="I378" s="413"/>
      <c r="J378" s="413"/>
      <c r="K378" s="413"/>
    </row>
    <row r="379" spans="1:11" ht="47.25" customHeight="1">
      <c r="A379" s="413"/>
      <c r="B379" s="413"/>
      <c r="C379" s="413"/>
      <c r="D379" s="413"/>
      <c r="E379" s="413"/>
      <c r="F379" s="413"/>
      <c r="G379" s="413"/>
      <c r="H379" s="413"/>
      <c r="I379" s="413"/>
      <c r="J379" s="413"/>
      <c r="K379" s="413"/>
    </row>
    <row r="380" spans="1:11" ht="47.25" customHeight="1">
      <c r="A380" s="413"/>
      <c r="B380" s="413"/>
      <c r="C380" s="413"/>
      <c r="D380" s="413"/>
      <c r="E380" s="413"/>
      <c r="F380" s="413"/>
      <c r="G380" s="413"/>
      <c r="H380" s="413"/>
      <c r="I380" s="413"/>
      <c r="J380" s="413"/>
      <c r="K380" s="413"/>
    </row>
    <row r="381" spans="1:11" ht="47.25" customHeight="1">
      <c r="A381" s="413"/>
      <c r="B381" s="413"/>
      <c r="C381" s="413"/>
      <c r="D381" s="413"/>
      <c r="E381" s="413"/>
      <c r="F381" s="413"/>
      <c r="G381" s="413"/>
      <c r="H381" s="413"/>
      <c r="I381" s="413"/>
      <c r="J381" s="413"/>
      <c r="K381" s="413"/>
    </row>
    <row r="382" spans="1:11" ht="47.25" customHeight="1">
      <c r="A382" s="413"/>
      <c r="B382" s="413"/>
      <c r="C382" s="413"/>
      <c r="D382" s="413"/>
      <c r="E382" s="413"/>
      <c r="F382" s="413"/>
      <c r="G382" s="413"/>
      <c r="H382" s="413"/>
      <c r="I382" s="413"/>
      <c r="J382" s="413"/>
      <c r="K382" s="413"/>
    </row>
    <row r="383" spans="1:11" ht="47.25" customHeight="1">
      <c r="A383" s="413"/>
      <c r="B383" s="413"/>
      <c r="C383" s="413"/>
      <c r="D383" s="413"/>
      <c r="E383" s="413"/>
      <c r="F383" s="413"/>
      <c r="G383" s="413"/>
      <c r="H383" s="413"/>
      <c r="I383" s="413"/>
      <c r="J383" s="413"/>
      <c r="K383" s="413"/>
    </row>
    <row r="384" spans="1:11" ht="47.25" customHeight="1">
      <c r="A384" s="413"/>
      <c r="B384" s="413"/>
      <c r="C384" s="413"/>
      <c r="D384" s="413"/>
      <c r="E384" s="413"/>
      <c r="F384" s="413"/>
      <c r="G384" s="413"/>
      <c r="H384" s="413"/>
      <c r="I384" s="413"/>
      <c r="J384" s="413"/>
      <c r="K384" s="413"/>
    </row>
    <row r="385" spans="1:11" ht="47.25" customHeight="1">
      <c r="A385" s="413"/>
      <c r="B385" s="413"/>
      <c r="C385" s="413"/>
      <c r="D385" s="413"/>
      <c r="E385" s="413"/>
      <c r="F385" s="413"/>
      <c r="G385" s="413"/>
      <c r="H385" s="413"/>
      <c r="I385" s="413"/>
      <c r="J385" s="413"/>
      <c r="K385" s="413"/>
    </row>
    <row r="386" spans="1:11" ht="47.25" customHeight="1">
      <c r="A386" s="413"/>
      <c r="B386" s="413"/>
      <c r="C386" s="413"/>
      <c r="D386" s="413"/>
      <c r="E386" s="413"/>
      <c r="F386" s="413"/>
      <c r="G386" s="413"/>
      <c r="H386" s="413"/>
      <c r="I386" s="413"/>
      <c r="J386" s="413"/>
      <c r="K386" s="413"/>
    </row>
    <row r="387" spans="1:11" ht="47.25" customHeight="1">
      <c r="A387" s="413"/>
      <c r="B387" s="413"/>
      <c r="C387" s="413"/>
      <c r="D387" s="413"/>
      <c r="E387" s="413"/>
      <c r="F387" s="413"/>
      <c r="G387" s="413"/>
      <c r="H387" s="413"/>
      <c r="I387" s="413"/>
      <c r="J387" s="413"/>
      <c r="K387" s="413"/>
    </row>
    <row r="388" spans="1:11" ht="47.25" customHeight="1">
      <c r="A388" s="413"/>
      <c r="B388" s="413"/>
      <c r="C388" s="413"/>
      <c r="D388" s="413"/>
      <c r="E388" s="413"/>
      <c r="F388" s="413"/>
      <c r="G388" s="413"/>
      <c r="H388" s="413"/>
      <c r="I388" s="413"/>
      <c r="J388" s="413"/>
      <c r="K388" s="413"/>
    </row>
    <row r="389" spans="1:11" ht="47.25" customHeight="1">
      <c r="A389" s="413"/>
      <c r="B389" s="413"/>
      <c r="C389" s="413"/>
      <c r="D389" s="413"/>
      <c r="E389" s="413"/>
      <c r="F389" s="413"/>
      <c r="G389" s="413"/>
      <c r="H389" s="413"/>
      <c r="I389" s="413"/>
      <c r="J389" s="413"/>
      <c r="K389" s="413"/>
    </row>
    <row r="390" spans="1:11" ht="47.25" customHeight="1">
      <c r="A390" s="413"/>
      <c r="B390" s="413"/>
      <c r="C390" s="413"/>
      <c r="D390" s="413"/>
      <c r="E390" s="413"/>
      <c r="F390" s="413"/>
      <c r="G390" s="413"/>
      <c r="H390" s="413"/>
      <c r="I390" s="413"/>
      <c r="J390" s="413"/>
      <c r="K390" s="413"/>
    </row>
    <row r="391" spans="1:11" ht="47.25" customHeight="1">
      <c r="A391" s="413"/>
      <c r="B391" s="413"/>
      <c r="C391" s="413"/>
      <c r="D391" s="413"/>
      <c r="E391" s="413"/>
      <c r="F391" s="413"/>
      <c r="G391" s="413"/>
      <c r="H391" s="413"/>
      <c r="I391" s="413"/>
      <c r="J391" s="413"/>
      <c r="K391" s="413"/>
    </row>
    <row r="392" spans="1:11" ht="47.25" customHeight="1">
      <c r="A392" s="413"/>
      <c r="B392" s="413"/>
      <c r="C392" s="413"/>
      <c r="D392" s="413"/>
      <c r="E392" s="413"/>
      <c r="F392" s="413"/>
      <c r="G392" s="413"/>
      <c r="H392" s="413"/>
      <c r="I392" s="413"/>
      <c r="J392" s="413"/>
      <c r="K392" s="413"/>
    </row>
    <row r="393" spans="1:11" ht="47.25" customHeight="1">
      <c r="A393" s="413"/>
      <c r="B393" s="413"/>
      <c r="C393" s="413"/>
      <c r="D393" s="413"/>
      <c r="E393" s="413"/>
      <c r="F393" s="413"/>
      <c r="G393" s="413"/>
      <c r="H393" s="413"/>
      <c r="I393" s="413"/>
      <c r="J393" s="413"/>
      <c r="K393" s="413"/>
    </row>
    <row r="394" spans="1:11" ht="47.25" customHeight="1">
      <c r="A394" s="413"/>
      <c r="B394" s="413"/>
      <c r="C394" s="413"/>
      <c r="D394" s="413"/>
      <c r="E394" s="413"/>
      <c r="F394" s="413"/>
      <c r="G394" s="413"/>
      <c r="H394" s="413"/>
      <c r="I394" s="413"/>
      <c r="J394" s="413"/>
      <c r="K394" s="413"/>
    </row>
    <row r="395" spans="1:11" ht="47.25" customHeight="1">
      <c r="A395" s="413"/>
      <c r="B395" s="413"/>
      <c r="C395" s="413"/>
      <c r="D395" s="413"/>
      <c r="E395" s="413"/>
      <c r="F395" s="413"/>
      <c r="G395" s="413"/>
      <c r="H395" s="413"/>
      <c r="I395" s="413"/>
      <c r="J395" s="413"/>
      <c r="K395" s="413"/>
    </row>
    <row r="396" spans="1:11" ht="47.25" customHeight="1">
      <c r="A396" s="413"/>
      <c r="B396" s="413"/>
      <c r="C396" s="413"/>
      <c r="D396" s="413"/>
      <c r="E396" s="413"/>
      <c r="F396" s="413"/>
      <c r="G396" s="413"/>
      <c r="H396" s="413"/>
      <c r="I396" s="413"/>
      <c r="J396" s="413"/>
      <c r="K396" s="413"/>
    </row>
    <row r="397" spans="1:11" ht="47.25" customHeight="1">
      <c r="A397" s="413"/>
      <c r="B397" s="413"/>
      <c r="C397" s="413"/>
      <c r="D397" s="413"/>
      <c r="E397" s="413"/>
      <c r="F397" s="413"/>
      <c r="G397" s="413"/>
      <c r="H397" s="413"/>
      <c r="I397" s="413"/>
      <c r="J397" s="413"/>
      <c r="K397" s="413"/>
    </row>
    <row r="398" spans="1:11" ht="47.25" customHeight="1">
      <c r="A398" s="413"/>
      <c r="B398" s="413"/>
      <c r="C398" s="413"/>
      <c r="D398" s="413"/>
      <c r="E398" s="413"/>
      <c r="F398" s="413"/>
      <c r="G398" s="413"/>
      <c r="H398" s="413"/>
      <c r="I398" s="413"/>
      <c r="J398" s="413"/>
      <c r="K398" s="413"/>
    </row>
    <row r="399" spans="1:11" ht="47.25" customHeight="1">
      <c r="A399" s="413"/>
      <c r="B399" s="413"/>
      <c r="C399" s="413"/>
      <c r="D399" s="413"/>
      <c r="E399" s="413"/>
      <c r="F399" s="413"/>
      <c r="G399" s="413"/>
      <c r="H399" s="413"/>
      <c r="I399" s="413"/>
      <c r="J399" s="413"/>
      <c r="K399" s="413"/>
    </row>
    <row r="400" spans="1:11" ht="47.25" customHeight="1">
      <c r="A400" s="413"/>
      <c r="B400" s="413"/>
      <c r="C400" s="413"/>
      <c r="D400" s="413"/>
      <c r="E400" s="413"/>
      <c r="F400" s="413"/>
      <c r="G400" s="413"/>
      <c r="H400" s="413"/>
      <c r="I400" s="413"/>
      <c r="J400" s="413"/>
      <c r="K400" s="413"/>
    </row>
    <row r="401" spans="1:11" ht="47.25" customHeight="1">
      <c r="A401" s="413"/>
      <c r="B401" s="413"/>
      <c r="C401" s="413"/>
      <c r="D401" s="413"/>
      <c r="E401" s="413"/>
      <c r="F401" s="413"/>
      <c r="G401" s="413"/>
      <c r="H401" s="413"/>
      <c r="I401" s="413"/>
      <c r="J401" s="413"/>
      <c r="K401" s="413"/>
    </row>
    <row r="402" spans="1:11" ht="47.25" customHeight="1">
      <c r="A402" s="413"/>
      <c r="B402" s="413"/>
      <c r="C402" s="413"/>
      <c r="D402" s="413"/>
      <c r="E402" s="413"/>
      <c r="F402" s="413"/>
      <c r="G402" s="413"/>
      <c r="H402" s="413"/>
      <c r="I402" s="413"/>
      <c r="J402" s="413"/>
      <c r="K402" s="413"/>
    </row>
    <row r="403" spans="1:11" ht="47.25" customHeight="1">
      <c r="A403" s="413"/>
      <c r="B403" s="413"/>
      <c r="C403" s="413"/>
      <c r="D403" s="413"/>
      <c r="E403" s="413"/>
      <c r="F403" s="413"/>
      <c r="G403" s="413"/>
      <c r="H403" s="413"/>
      <c r="I403" s="413"/>
      <c r="J403" s="413"/>
      <c r="K403" s="413"/>
    </row>
    <row r="404" spans="1:11" ht="47.25" customHeight="1">
      <c r="A404" s="413"/>
      <c r="B404" s="413"/>
      <c r="C404" s="413"/>
      <c r="D404" s="413"/>
      <c r="E404" s="413"/>
      <c r="F404" s="413"/>
      <c r="G404" s="413"/>
      <c r="H404" s="413"/>
      <c r="I404" s="413"/>
      <c r="J404" s="413"/>
      <c r="K404" s="413"/>
    </row>
    <row r="405" spans="1:11" ht="47.25" customHeight="1">
      <c r="A405" s="413"/>
      <c r="B405" s="413"/>
      <c r="C405" s="413"/>
      <c r="D405" s="413"/>
      <c r="E405" s="413"/>
      <c r="F405" s="413"/>
      <c r="G405" s="413"/>
      <c r="H405" s="413"/>
      <c r="I405" s="413"/>
      <c r="J405" s="413"/>
      <c r="K405" s="413"/>
    </row>
    <row r="406" spans="1:11" ht="47.25" customHeight="1">
      <c r="A406" s="413"/>
      <c r="B406" s="413"/>
      <c r="C406" s="413"/>
      <c r="D406" s="413"/>
      <c r="E406" s="413"/>
      <c r="F406" s="413"/>
      <c r="G406" s="413"/>
      <c r="H406" s="413"/>
      <c r="I406" s="413"/>
      <c r="J406" s="413"/>
      <c r="K406" s="413"/>
    </row>
    <row r="407" spans="1:11" ht="47.25" customHeight="1">
      <c r="A407" s="413"/>
      <c r="B407" s="413"/>
      <c r="C407" s="413"/>
      <c r="D407" s="413"/>
      <c r="E407" s="413"/>
      <c r="F407" s="413"/>
      <c r="G407" s="413"/>
      <c r="H407" s="413"/>
      <c r="I407" s="413"/>
      <c r="J407" s="413"/>
      <c r="K407" s="413"/>
    </row>
    <row r="408" spans="1:11" ht="47.25" customHeight="1">
      <c r="A408" s="413"/>
      <c r="B408" s="413"/>
      <c r="C408" s="413"/>
      <c r="D408" s="413"/>
      <c r="E408" s="413"/>
      <c r="F408" s="413"/>
      <c r="G408" s="413"/>
      <c r="H408" s="413"/>
      <c r="I408" s="413"/>
      <c r="J408" s="413"/>
      <c r="K408" s="413"/>
    </row>
    <row r="409" spans="1:11" ht="47.25" customHeight="1">
      <c r="A409" s="413"/>
      <c r="B409" s="413"/>
      <c r="C409" s="413"/>
      <c r="D409" s="413"/>
      <c r="E409" s="413"/>
      <c r="F409" s="413"/>
      <c r="G409" s="413"/>
      <c r="H409" s="413"/>
      <c r="I409" s="413"/>
      <c r="J409" s="413"/>
      <c r="K409" s="413"/>
    </row>
    <row r="410" spans="1:11" ht="47.25" customHeight="1">
      <c r="A410" s="413"/>
      <c r="B410" s="413"/>
      <c r="C410" s="413"/>
      <c r="D410" s="413"/>
      <c r="E410" s="413"/>
      <c r="F410" s="413"/>
      <c r="G410" s="413"/>
      <c r="H410" s="413"/>
      <c r="I410" s="413"/>
      <c r="J410" s="413"/>
      <c r="K410" s="413"/>
    </row>
    <row r="411" spans="1:11" ht="47.25" customHeight="1">
      <c r="A411" s="413"/>
      <c r="B411" s="413"/>
      <c r="C411" s="413"/>
      <c r="D411" s="413"/>
      <c r="E411" s="413"/>
      <c r="F411" s="413"/>
      <c r="G411" s="413"/>
      <c r="H411" s="413"/>
      <c r="I411" s="413"/>
      <c r="J411" s="413"/>
      <c r="K411" s="413"/>
    </row>
    <row r="412" spans="1:11" ht="47.25" customHeight="1">
      <c r="A412" s="413"/>
      <c r="B412" s="413"/>
      <c r="C412" s="413"/>
      <c r="D412" s="413"/>
      <c r="E412" s="413"/>
      <c r="F412" s="413"/>
      <c r="G412" s="413"/>
      <c r="H412" s="413"/>
      <c r="I412" s="413"/>
      <c r="J412" s="413"/>
      <c r="K412" s="413"/>
    </row>
    <row r="413" spans="1:11" ht="47.25" customHeight="1">
      <c r="A413" s="413"/>
      <c r="B413" s="413"/>
      <c r="C413" s="413"/>
      <c r="D413" s="413"/>
      <c r="E413" s="413"/>
      <c r="F413" s="413"/>
      <c r="G413" s="413"/>
      <c r="H413" s="413"/>
      <c r="I413" s="413"/>
      <c r="J413" s="413"/>
      <c r="K413" s="413"/>
    </row>
    <row r="414" spans="1:11" ht="47.25" customHeight="1">
      <c r="A414" s="413"/>
      <c r="B414" s="413"/>
      <c r="C414" s="413"/>
      <c r="D414" s="413"/>
      <c r="E414" s="413"/>
      <c r="F414" s="413"/>
      <c r="G414" s="413"/>
      <c r="H414" s="413"/>
      <c r="I414" s="413"/>
      <c r="J414" s="413"/>
      <c r="K414" s="413"/>
    </row>
    <row r="415" spans="1:11" ht="47.25" customHeight="1">
      <c r="A415" s="413"/>
      <c r="B415" s="413"/>
      <c r="C415" s="413"/>
      <c r="D415" s="413"/>
      <c r="E415" s="413"/>
      <c r="F415" s="413"/>
      <c r="G415" s="413"/>
      <c r="H415" s="413"/>
      <c r="I415" s="413"/>
      <c r="J415" s="413"/>
      <c r="K415" s="413"/>
    </row>
    <row r="416" spans="1:11" ht="47.25" customHeight="1">
      <c r="A416" s="413"/>
      <c r="B416" s="413"/>
      <c r="C416" s="413"/>
      <c r="D416" s="413"/>
      <c r="E416" s="413"/>
      <c r="F416" s="413"/>
      <c r="G416" s="413"/>
      <c r="H416" s="413"/>
      <c r="I416" s="413"/>
      <c r="J416" s="413"/>
      <c r="K416" s="413"/>
    </row>
    <row r="417" spans="1:11" ht="47.25" customHeight="1">
      <c r="A417" s="413"/>
      <c r="B417" s="413"/>
      <c r="C417" s="413"/>
      <c r="D417" s="413"/>
      <c r="E417" s="413"/>
      <c r="F417" s="413"/>
      <c r="G417" s="413"/>
      <c r="H417" s="413"/>
      <c r="I417" s="413"/>
      <c r="J417" s="413"/>
      <c r="K417" s="413"/>
    </row>
    <row r="418" spans="1:11" ht="47.25" customHeight="1">
      <c r="A418" s="413"/>
      <c r="B418" s="413"/>
      <c r="C418" s="413"/>
      <c r="D418" s="413"/>
      <c r="E418" s="413"/>
      <c r="F418" s="413"/>
      <c r="G418" s="413"/>
      <c r="H418" s="413"/>
      <c r="I418" s="413"/>
      <c r="J418" s="413"/>
      <c r="K418" s="413"/>
    </row>
    <row r="419" spans="1:11" ht="47.25" customHeight="1">
      <c r="A419" s="413"/>
      <c r="B419" s="413"/>
      <c r="C419" s="413"/>
      <c r="D419" s="413"/>
      <c r="E419" s="413"/>
      <c r="F419" s="413"/>
      <c r="G419" s="413"/>
      <c r="H419" s="413"/>
      <c r="I419" s="413"/>
      <c r="J419" s="413"/>
      <c r="K419" s="413"/>
    </row>
    <row r="420" spans="1:11" ht="47.25" customHeight="1">
      <c r="A420" s="413"/>
      <c r="B420" s="413"/>
      <c r="C420" s="413"/>
      <c r="D420" s="413"/>
      <c r="E420" s="413"/>
      <c r="F420" s="413"/>
      <c r="G420" s="413"/>
      <c r="H420" s="413"/>
      <c r="I420" s="413"/>
      <c r="J420" s="413"/>
      <c r="K420" s="413"/>
    </row>
    <row r="421" spans="1:11" ht="47.25" customHeight="1">
      <c r="A421" s="413"/>
      <c r="B421" s="413"/>
      <c r="C421" s="413"/>
      <c r="D421" s="413"/>
      <c r="E421" s="413"/>
      <c r="F421" s="413"/>
      <c r="G421" s="413"/>
      <c r="H421" s="413"/>
      <c r="I421" s="413"/>
      <c r="J421" s="413"/>
      <c r="K421" s="413"/>
    </row>
    <row r="422" spans="1:11" ht="47.25" customHeight="1">
      <c r="A422" s="413"/>
      <c r="B422" s="413"/>
      <c r="C422" s="413"/>
      <c r="D422" s="413"/>
      <c r="E422" s="413"/>
      <c r="F422" s="413"/>
      <c r="G422" s="413"/>
      <c r="H422" s="413"/>
      <c r="I422" s="413"/>
      <c r="J422" s="413"/>
      <c r="K422" s="413"/>
    </row>
    <row r="423" spans="1:11" ht="47.25" customHeight="1">
      <c r="A423" s="413"/>
      <c r="B423" s="413"/>
      <c r="C423" s="413"/>
      <c r="D423" s="413"/>
      <c r="E423" s="413"/>
      <c r="F423" s="413"/>
      <c r="G423" s="413"/>
      <c r="H423" s="413"/>
      <c r="I423" s="413"/>
      <c r="J423" s="413"/>
      <c r="K423" s="413"/>
    </row>
    <row r="424" spans="1:11" ht="47.25" customHeight="1">
      <c r="A424" s="413"/>
      <c r="B424" s="413"/>
      <c r="C424" s="413"/>
      <c r="D424" s="413"/>
      <c r="E424" s="413"/>
      <c r="F424" s="413"/>
      <c r="G424" s="413"/>
      <c r="H424" s="413"/>
      <c r="I424" s="413"/>
      <c r="J424" s="413"/>
      <c r="K424" s="413"/>
    </row>
    <row r="425" spans="1:11" ht="47.25" customHeight="1">
      <c r="A425" s="413"/>
      <c r="B425" s="413"/>
      <c r="C425" s="413"/>
      <c r="D425" s="413"/>
      <c r="E425" s="413"/>
      <c r="F425" s="413"/>
      <c r="G425" s="413"/>
      <c r="H425" s="413"/>
      <c r="I425" s="413"/>
      <c r="J425" s="413"/>
      <c r="K425" s="413"/>
    </row>
    <row r="426" spans="1:11" ht="47.25" customHeight="1">
      <c r="A426" s="413"/>
      <c r="B426" s="413"/>
      <c r="C426" s="413"/>
      <c r="D426" s="413"/>
      <c r="E426" s="413"/>
      <c r="F426" s="413"/>
      <c r="G426" s="413"/>
      <c r="H426" s="413"/>
      <c r="I426" s="413"/>
      <c r="J426" s="413"/>
      <c r="K426" s="413"/>
    </row>
    <row r="427" spans="1:11" ht="47.25" customHeight="1">
      <c r="A427" s="413"/>
      <c r="B427" s="413"/>
      <c r="C427" s="413"/>
      <c r="D427" s="413"/>
      <c r="E427" s="413"/>
      <c r="F427" s="413"/>
      <c r="G427" s="413"/>
      <c r="H427" s="413"/>
      <c r="I427" s="413"/>
      <c r="J427" s="413"/>
      <c r="K427" s="413"/>
    </row>
    <row r="428" spans="1:11" ht="47.25" customHeight="1">
      <c r="A428" s="413"/>
      <c r="B428" s="413"/>
      <c r="C428" s="413"/>
      <c r="D428" s="413"/>
      <c r="E428" s="413"/>
      <c r="F428" s="413"/>
      <c r="G428" s="413"/>
      <c r="H428" s="413"/>
      <c r="I428" s="413"/>
      <c r="J428" s="413"/>
      <c r="K428" s="413"/>
    </row>
    <row r="429" spans="1:11" ht="47.25" customHeight="1">
      <c r="A429" s="413"/>
      <c r="B429" s="413"/>
      <c r="C429" s="413"/>
      <c r="D429" s="413"/>
      <c r="E429" s="413"/>
      <c r="F429" s="413"/>
      <c r="G429" s="413"/>
      <c r="H429" s="413"/>
      <c r="I429" s="413"/>
      <c r="J429" s="413"/>
      <c r="K429" s="413"/>
    </row>
    <row r="430" spans="1:11" ht="47.25" customHeight="1">
      <c r="A430" s="413"/>
      <c r="B430" s="413"/>
      <c r="C430" s="413"/>
      <c r="D430" s="413"/>
      <c r="E430" s="413"/>
      <c r="F430" s="413"/>
      <c r="G430" s="413"/>
      <c r="H430" s="413"/>
      <c r="I430" s="413"/>
      <c r="J430" s="413"/>
      <c r="K430" s="413"/>
    </row>
    <row r="431" spans="1:11" ht="47.25" customHeight="1">
      <c r="A431" s="413"/>
      <c r="B431" s="413"/>
      <c r="C431" s="413"/>
      <c r="D431" s="413"/>
      <c r="E431" s="413"/>
      <c r="F431" s="413"/>
      <c r="G431" s="413"/>
      <c r="H431" s="413"/>
      <c r="I431" s="413"/>
      <c r="J431" s="413"/>
      <c r="K431" s="413"/>
    </row>
    <row r="432" spans="1:11" ht="47.25" customHeight="1">
      <c r="A432" s="413"/>
      <c r="B432" s="413"/>
      <c r="C432" s="413"/>
      <c r="D432" s="413"/>
      <c r="E432" s="413"/>
      <c r="F432" s="413"/>
      <c r="G432" s="413"/>
      <c r="H432" s="413"/>
      <c r="I432" s="413"/>
      <c r="J432" s="413"/>
      <c r="K432" s="413"/>
    </row>
    <row r="433" spans="1:11" ht="47.25" customHeight="1">
      <c r="A433" s="413"/>
      <c r="B433" s="413"/>
      <c r="C433" s="413"/>
      <c r="D433" s="413"/>
      <c r="E433" s="413"/>
      <c r="F433" s="413"/>
      <c r="G433" s="413"/>
      <c r="H433" s="413"/>
      <c r="I433" s="413"/>
      <c r="J433" s="413"/>
      <c r="K433" s="413"/>
    </row>
    <row r="434" spans="1:11" ht="47.25" customHeight="1">
      <c r="A434" s="413"/>
      <c r="B434" s="413"/>
      <c r="C434" s="413"/>
      <c r="D434" s="413"/>
      <c r="E434" s="413"/>
      <c r="F434" s="413"/>
      <c r="G434" s="413"/>
      <c r="H434" s="413"/>
      <c r="I434" s="413"/>
      <c r="J434" s="413"/>
      <c r="K434" s="413"/>
    </row>
    <row r="435" spans="1:11" ht="47.25" customHeight="1">
      <c r="A435" s="413"/>
      <c r="B435" s="413"/>
      <c r="C435" s="413"/>
      <c r="D435" s="413"/>
      <c r="E435" s="413"/>
      <c r="F435" s="413"/>
      <c r="G435" s="413"/>
      <c r="H435" s="413"/>
      <c r="I435" s="413"/>
      <c r="J435" s="413"/>
      <c r="K435" s="413"/>
    </row>
    <row r="436" spans="1:11" ht="47.25" customHeight="1">
      <c r="A436" s="413"/>
      <c r="B436" s="413"/>
      <c r="C436" s="413"/>
      <c r="D436" s="413"/>
      <c r="E436" s="413"/>
      <c r="F436" s="413"/>
      <c r="G436" s="413"/>
      <c r="H436" s="413"/>
      <c r="I436" s="413"/>
      <c r="J436" s="413"/>
      <c r="K436" s="413"/>
    </row>
    <row r="437" spans="1:11" ht="47.25" customHeight="1">
      <c r="A437" s="413"/>
      <c r="B437" s="413"/>
      <c r="C437" s="413"/>
      <c r="D437" s="413"/>
      <c r="E437" s="413"/>
      <c r="F437" s="413"/>
      <c r="G437" s="413"/>
      <c r="H437" s="413"/>
      <c r="I437" s="413"/>
      <c r="J437" s="413"/>
      <c r="K437" s="413"/>
    </row>
    <row r="438" spans="1:11" ht="47.25" customHeight="1">
      <c r="A438" s="413"/>
      <c r="B438" s="413"/>
      <c r="C438" s="413"/>
      <c r="D438" s="413"/>
      <c r="E438" s="413"/>
      <c r="F438" s="413"/>
      <c r="G438" s="413"/>
      <c r="H438" s="413"/>
      <c r="I438" s="413"/>
      <c r="J438" s="413"/>
      <c r="K438" s="413"/>
    </row>
    <row r="439" spans="1:11" ht="47.25" customHeight="1">
      <c r="A439" s="413"/>
      <c r="B439" s="413"/>
      <c r="C439" s="413"/>
      <c r="D439" s="413"/>
      <c r="E439" s="413"/>
      <c r="F439" s="413"/>
      <c r="G439" s="413"/>
      <c r="H439" s="413"/>
      <c r="I439" s="413"/>
      <c r="J439" s="413"/>
      <c r="K439" s="413"/>
    </row>
    <row r="440" spans="1:11" ht="47.25" customHeight="1">
      <c r="A440" s="413"/>
      <c r="B440" s="413"/>
      <c r="C440" s="413"/>
      <c r="D440" s="413"/>
      <c r="E440" s="413"/>
      <c r="F440" s="413"/>
      <c r="G440" s="413"/>
      <c r="H440" s="413"/>
      <c r="I440" s="413"/>
      <c r="J440" s="413"/>
      <c r="K440" s="413"/>
    </row>
    <row r="441" spans="1:11" ht="47.25" customHeight="1">
      <c r="A441" s="413"/>
      <c r="B441" s="413"/>
      <c r="C441" s="413"/>
      <c r="D441" s="413"/>
      <c r="E441" s="413"/>
      <c r="F441" s="413"/>
      <c r="G441" s="413"/>
      <c r="H441" s="413"/>
      <c r="I441" s="413"/>
      <c r="J441" s="413"/>
      <c r="K441" s="413"/>
    </row>
    <row r="442" spans="1:11" ht="47.25" customHeight="1">
      <c r="A442" s="413"/>
      <c r="B442" s="413"/>
      <c r="C442" s="413"/>
      <c r="D442" s="413"/>
      <c r="E442" s="413"/>
      <c r="F442" s="413"/>
      <c r="G442" s="413"/>
      <c r="H442" s="413"/>
      <c r="I442" s="413"/>
      <c r="J442" s="413"/>
      <c r="K442" s="413"/>
    </row>
    <row r="443" spans="1:11" ht="47.25" customHeight="1">
      <c r="A443" s="413"/>
      <c r="B443" s="413"/>
      <c r="C443" s="413"/>
      <c r="D443" s="413"/>
      <c r="E443" s="413"/>
      <c r="F443" s="413"/>
      <c r="G443" s="413"/>
      <c r="H443" s="413"/>
      <c r="I443" s="413"/>
      <c r="J443" s="413"/>
      <c r="K443" s="413"/>
    </row>
    <row r="444" spans="1:11" ht="47.25" customHeight="1">
      <c r="A444" s="413"/>
      <c r="B444" s="413"/>
      <c r="C444" s="413"/>
      <c r="D444" s="413"/>
      <c r="E444" s="413"/>
      <c r="F444" s="413"/>
      <c r="G444" s="413"/>
      <c r="H444" s="413"/>
      <c r="I444" s="413"/>
      <c r="J444" s="413"/>
      <c r="K444" s="413"/>
    </row>
    <row r="445" spans="1:11" ht="47.25" customHeight="1">
      <c r="A445" s="413"/>
      <c r="B445" s="413"/>
      <c r="C445" s="413"/>
      <c r="D445" s="413"/>
      <c r="E445" s="413"/>
      <c r="F445" s="413"/>
      <c r="G445" s="413"/>
      <c r="H445" s="413"/>
      <c r="I445" s="413"/>
      <c r="J445" s="413"/>
      <c r="K445" s="413"/>
    </row>
    <row r="446" spans="1:11" ht="47.25" customHeight="1">
      <c r="A446" s="413"/>
      <c r="B446" s="413"/>
      <c r="C446" s="413"/>
      <c r="D446" s="413"/>
      <c r="E446" s="413"/>
      <c r="F446" s="413"/>
      <c r="G446" s="413"/>
      <c r="H446" s="413"/>
      <c r="I446" s="413"/>
      <c r="J446" s="413"/>
      <c r="K446" s="413"/>
    </row>
    <row r="447" spans="1:11" ht="47.25" customHeight="1">
      <c r="A447" s="413"/>
      <c r="B447" s="413"/>
      <c r="C447" s="413"/>
      <c r="D447" s="413"/>
      <c r="E447" s="413"/>
      <c r="F447" s="413"/>
      <c r="G447" s="413"/>
      <c r="H447" s="413"/>
      <c r="I447" s="413"/>
      <c r="J447" s="413"/>
      <c r="K447" s="413"/>
    </row>
    <row r="448" spans="1:11" ht="47.25" customHeight="1">
      <c r="A448" s="413"/>
      <c r="B448" s="413"/>
      <c r="C448" s="413"/>
      <c r="D448" s="413"/>
      <c r="E448" s="413"/>
      <c r="F448" s="413"/>
      <c r="G448" s="413"/>
      <c r="H448" s="413"/>
      <c r="I448" s="413"/>
      <c r="J448" s="413"/>
      <c r="K448" s="413"/>
    </row>
    <row r="449" spans="1:11" ht="47.25" customHeight="1">
      <c r="A449" s="413"/>
      <c r="B449" s="413"/>
      <c r="C449" s="413"/>
      <c r="D449" s="413"/>
      <c r="E449" s="413"/>
      <c r="F449" s="413"/>
      <c r="G449" s="413"/>
      <c r="H449" s="413"/>
      <c r="I449" s="413"/>
      <c r="J449" s="413"/>
      <c r="K449" s="413"/>
    </row>
    <row r="450" spans="1:11" ht="47.25" customHeight="1">
      <c r="A450" s="413"/>
      <c r="B450" s="413"/>
      <c r="C450" s="413"/>
      <c r="D450" s="413"/>
      <c r="E450" s="413"/>
      <c r="F450" s="413"/>
      <c r="G450" s="413"/>
      <c r="H450" s="413"/>
      <c r="I450" s="413"/>
      <c r="J450" s="413"/>
      <c r="K450" s="413"/>
    </row>
    <row r="451" spans="1:11" ht="47.25" customHeight="1">
      <c r="A451" s="413"/>
      <c r="B451" s="413"/>
      <c r="C451" s="413"/>
      <c r="D451" s="413"/>
      <c r="E451" s="413"/>
      <c r="F451" s="413"/>
      <c r="G451" s="413"/>
      <c r="H451" s="413"/>
      <c r="I451" s="413"/>
      <c r="J451" s="413"/>
      <c r="K451" s="413"/>
    </row>
    <row r="452" spans="1:11" ht="47.25" customHeight="1">
      <c r="A452" s="413"/>
      <c r="B452" s="413"/>
      <c r="C452" s="413"/>
      <c r="D452" s="413"/>
      <c r="E452" s="413"/>
      <c r="F452" s="413"/>
      <c r="G452" s="413"/>
      <c r="H452" s="413"/>
      <c r="I452" s="413"/>
      <c r="J452" s="413"/>
      <c r="K452" s="413"/>
    </row>
    <row r="453" spans="1:11" ht="47.25" customHeight="1">
      <c r="A453" s="413"/>
      <c r="B453" s="413"/>
      <c r="C453" s="413"/>
      <c r="D453" s="413"/>
      <c r="E453" s="413"/>
      <c r="F453" s="413"/>
      <c r="G453" s="413"/>
      <c r="H453" s="413"/>
      <c r="I453" s="413"/>
      <c r="J453" s="413"/>
      <c r="K453" s="413"/>
    </row>
    <row r="454" spans="1:11" ht="47.25" customHeight="1">
      <c r="A454" s="413"/>
      <c r="B454" s="413"/>
      <c r="C454" s="413"/>
      <c r="D454" s="413"/>
      <c r="E454" s="413"/>
      <c r="F454" s="413"/>
      <c r="G454" s="413"/>
      <c r="H454" s="413"/>
      <c r="I454" s="413"/>
      <c r="J454" s="413"/>
      <c r="K454" s="413"/>
    </row>
    <row r="455" spans="1:11" ht="47.25" customHeight="1">
      <c r="A455" s="413"/>
      <c r="B455" s="413"/>
      <c r="C455" s="413"/>
      <c r="D455" s="413"/>
      <c r="E455" s="413"/>
      <c r="F455" s="413"/>
      <c r="G455" s="413"/>
      <c r="H455" s="413"/>
      <c r="I455" s="413"/>
      <c r="J455" s="413"/>
      <c r="K455" s="413"/>
    </row>
    <row r="456" spans="1:11" ht="47.25" customHeight="1">
      <c r="A456" s="413"/>
      <c r="B456" s="413"/>
      <c r="C456" s="413"/>
      <c r="D456" s="413"/>
      <c r="E456" s="413"/>
      <c r="F456" s="413"/>
      <c r="G456" s="413"/>
      <c r="H456" s="413"/>
      <c r="I456" s="413"/>
      <c r="J456" s="413"/>
      <c r="K456" s="413"/>
    </row>
    <row r="457" spans="1:11" ht="47.25" customHeight="1">
      <c r="A457" s="413"/>
      <c r="B457" s="413"/>
      <c r="C457" s="413"/>
      <c r="D457" s="413"/>
      <c r="E457" s="413"/>
      <c r="F457" s="413"/>
      <c r="G457" s="413"/>
      <c r="H457" s="413"/>
      <c r="I457" s="413"/>
      <c r="J457" s="413"/>
      <c r="K457" s="413"/>
    </row>
    <row r="458" spans="1:11" ht="47.25" customHeight="1">
      <c r="A458" s="413"/>
      <c r="B458" s="413"/>
      <c r="C458" s="413"/>
      <c r="D458" s="413"/>
      <c r="E458" s="413"/>
      <c r="F458" s="413"/>
      <c r="G458" s="413"/>
      <c r="H458" s="413"/>
      <c r="I458" s="413"/>
      <c r="J458" s="413"/>
      <c r="K458" s="413"/>
    </row>
    <row r="459" spans="1:11" ht="47.25" customHeight="1">
      <c r="A459" s="413"/>
      <c r="B459" s="413"/>
      <c r="C459" s="413"/>
      <c r="D459" s="413"/>
      <c r="E459" s="413"/>
      <c r="F459" s="413"/>
      <c r="G459" s="413"/>
      <c r="H459" s="413"/>
      <c r="I459" s="413"/>
      <c r="J459" s="413"/>
      <c r="K459" s="413"/>
    </row>
    <row r="460" spans="1:11" ht="47.25" customHeight="1">
      <c r="A460" s="413"/>
      <c r="B460" s="413"/>
      <c r="C460" s="413"/>
      <c r="D460" s="413"/>
      <c r="E460" s="413"/>
      <c r="F460" s="413"/>
      <c r="G460" s="413"/>
      <c r="H460" s="413"/>
      <c r="I460" s="413"/>
      <c r="J460" s="413"/>
      <c r="K460" s="413"/>
    </row>
    <row r="461" spans="1:11" ht="47.25" customHeight="1">
      <c r="A461" s="413"/>
      <c r="B461" s="413"/>
      <c r="C461" s="413"/>
      <c r="D461" s="413"/>
      <c r="E461" s="413"/>
      <c r="F461" s="413"/>
      <c r="G461" s="413"/>
      <c r="H461" s="413"/>
      <c r="I461" s="413"/>
      <c r="J461" s="413"/>
      <c r="K461" s="413"/>
    </row>
    <row r="462" spans="1:11" ht="47.25" customHeight="1">
      <c r="A462" s="413"/>
      <c r="B462" s="413"/>
      <c r="C462" s="413"/>
      <c r="D462" s="413"/>
      <c r="E462" s="413"/>
      <c r="F462" s="413"/>
      <c r="G462" s="413"/>
      <c r="H462" s="413"/>
      <c r="I462" s="413"/>
      <c r="J462" s="413"/>
      <c r="K462" s="413"/>
    </row>
    <row r="463" spans="1:11" ht="47.25" customHeight="1">
      <c r="A463" s="413"/>
      <c r="B463" s="413"/>
      <c r="C463" s="413"/>
      <c r="D463" s="413"/>
      <c r="E463" s="413"/>
      <c r="F463" s="413"/>
      <c r="G463" s="413"/>
      <c r="H463" s="413"/>
      <c r="I463" s="413"/>
      <c r="J463" s="413"/>
      <c r="K463" s="413"/>
    </row>
    <row r="464" spans="1:11" ht="47.25" customHeight="1">
      <c r="A464" s="413"/>
      <c r="B464" s="413"/>
      <c r="C464" s="413"/>
      <c r="D464" s="413"/>
      <c r="E464" s="413"/>
      <c r="F464" s="413"/>
      <c r="G464" s="413"/>
      <c r="H464" s="413"/>
      <c r="I464" s="413"/>
      <c r="J464" s="413"/>
      <c r="K464" s="413"/>
    </row>
    <row r="465" spans="1:11" ht="47.25" customHeight="1">
      <c r="A465" s="413"/>
      <c r="B465" s="413"/>
      <c r="C465" s="413"/>
      <c r="D465" s="413"/>
      <c r="E465" s="413"/>
      <c r="F465" s="413"/>
      <c r="G465" s="413"/>
      <c r="H465" s="413"/>
      <c r="I465" s="413"/>
      <c r="J465" s="413"/>
      <c r="K465" s="413"/>
    </row>
    <row r="466" spans="1:11" ht="47.25" customHeight="1">
      <c r="A466" s="413"/>
      <c r="B466" s="413"/>
      <c r="C466" s="413"/>
      <c r="D466" s="413"/>
      <c r="E466" s="413"/>
      <c r="F466" s="413"/>
      <c r="G466" s="413"/>
      <c r="H466" s="413"/>
      <c r="I466" s="413"/>
      <c r="J466" s="413"/>
      <c r="K466" s="413"/>
    </row>
    <row r="467" spans="1:11" ht="47.25" customHeight="1">
      <c r="A467" s="413"/>
      <c r="B467" s="413"/>
      <c r="C467" s="413"/>
      <c r="D467" s="413"/>
      <c r="E467" s="413"/>
      <c r="F467" s="413"/>
      <c r="G467" s="413"/>
      <c r="H467" s="413"/>
      <c r="I467" s="413"/>
      <c r="J467" s="413"/>
      <c r="K467" s="413"/>
    </row>
    <row r="468" spans="1:11" ht="47.25" customHeight="1">
      <c r="A468" s="413"/>
      <c r="B468" s="413"/>
      <c r="C468" s="413"/>
      <c r="D468" s="413"/>
      <c r="E468" s="413"/>
      <c r="F468" s="413"/>
      <c r="G468" s="413"/>
      <c r="H468" s="413"/>
      <c r="I468" s="413"/>
      <c r="J468" s="413"/>
      <c r="K468" s="413"/>
    </row>
    <row r="469" spans="1:11" ht="47.25" customHeight="1">
      <c r="A469" s="413"/>
      <c r="B469" s="413"/>
      <c r="C469" s="413"/>
      <c r="D469" s="413"/>
      <c r="E469" s="413"/>
      <c r="F469" s="413"/>
      <c r="G469" s="413"/>
      <c r="H469" s="413"/>
      <c r="I469" s="413"/>
      <c r="J469" s="413"/>
      <c r="K469" s="413"/>
    </row>
    <row r="470" spans="1:11" ht="47.25" customHeight="1">
      <c r="A470" s="413"/>
      <c r="B470" s="413"/>
      <c r="C470" s="413"/>
      <c r="D470" s="413"/>
      <c r="E470" s="413"/>
      <c r="F470" s="413"/>
      <c r="G470" s="413"/>
      <c r="H470" s="413"/>
      <c r="I470" s="413"/>
      <c r="J470" s="413"/>
      <c r="K470" s="413"/>
    </row>
    <row r="471" spans="1:11" ht="47.25" customHeight="1">
      <c r="A471" s="413"/>
      <c r="B471" s="413"/>
      <c r="C471" s="413"/>
      <c r="D471" s="413"/>
      <c r="E471" s="413"/>
      <c r="F471" s="413"/>
      <c r="G471" s="413"/>
      <c r="H471" s="413"/>
      <c r="I471" s="413"/>
      <c r="J471" s="413"/>
      <c r="K471" s="413"/>
    </row>
    <row r="472" spans="1:11" ht="47.25" customHeight="1">
      <c r="A472" s="413"/>
      <c r="B472" s="413"/>
      <c r="C472" s="413"/>
      <c r="D472" s="413"/>
      <c r="E472" s="413"/>
      <c r="F472" s="413"/>
      <c r="G472" s="413"/>
      <c r="H472" s="413"/>
      <c r="I472" s="413"/>
      <c r="J472" s="413"/>
      <c r="K472" s="413"/>
    </row>
    <row r="473" spans="1:11" ht="47.25" customHeight="1">
      <c r="A473" s="413"/>
      <c r="B473" s="413"/>
      <c r="C473" s="413"/>
      <c r="D473" s="413"/>
      <c r="E473" s="413"/>
      <c r="F473" s="413"/>
      <c r="G473" s="413"/>
      <c r="H473" s="413"/>
      <c r="I473" s="413"/>
      <c r="J473" s="413"/>
      <c r="K473" s="413"/>
    </row>
    <row r="474" spans="1:11" ht="47.25" customHeight="1">
      <c r="A474" s="413"/>
      <c r="B474" s="413"/>
      <c r="C474" s="413"/>
      <c r="D474" s="413"/>
      <c r="E474" s="413"/>
      <c r="F474" s="413"/>
      <c r="G474" s="413"/>
      <c r="H474" s="413"/>
      <c r="I474" s="413"/>
      <c r="J474" s="413"/>
      <c r="K474" s="413"/>
    </row>
    <row r="475" spans="1:11" ht="47.25" customHeight="1">
      <c r="A475" s="413"/>
      <c r="B475" s="413"/>
      <c r="C475" s="413"/>
      <c r="D475" s="413"/>
      <c r="E475" s="413"/>
      <c r="F475" s="413"/>
      <c r="G475" s="413"/>
      <c r="H475" s="413"/>
      <c r="I475" s="413"/>
      <c r="J475" s="413"/>
      <c r="K475" s="413"/>
    </row>
    <row r="476" spans="1:11" ht="47.25" customHeight="1">
      <c r="A476" s="413"/>
      <c r="B476" s="413"/>
      <c r="C476" s="413"/>
      <c r="D476" s="413"/>
      <c r="E476" s="413"/>
      <c r="F476" s="413"/>
      <c r="G476" s="413"/>
      <c r="H476" s="413"/>
      <c r="I476" s="413"/>
      <c r="J476" s="413"/>
      <c r="K476" s="413"/>
    </row>
    <row r="477" spans="1:11" ht="47.25" customHeight="1">
      <c r="A477" s="413"/>
      <c r="B477" s="413"/>
      <c r="C477" s="413"/>
      <c r="D477" s="413"/>
      <c r="E477" s="413"/>
      <c r="F477" s="413"/>
      <c r="G477" s="413"/>
      <c r="H477" s="413"/>
      <c r="I477" s="413"/>
      <c r="J477" s="413"/>
      <c r="K477" s="413"/>
    </row>
    <row r="478" spans="1:11" ht="47.25" customHeight="1">
      <c r="A478" s="413"/>
      <c r="B478" s="413"/>
      <c r="C478" s="413"/>
      <c r="D478" s="413"/>
      <c r="E478" s="413"/>
      <c r="F478" s="413"/>
      <c r="G478" s="413"/>
      <c r="H478" s="413"/>
      <c r="I478" s="413"/>
      <c r="J478" s="413"/>
      <c r="K478" s="413"/>
    </row>
    <row r="479" spans="1:11" ht="47.25" customHeight="1">
      <c r="A479" s="413"/>
      <c r="B479" s="413"/>
      <c r="C479" s="413"/>
      <c r="D479" s="413"/>
      <c r="E479" s="413"/>
      <c r="F479" s="413"/>
      <c r="G479" s="413"/>
      <c r="H479" s="413"/>
      <c r="I479" s="413"/>
      <c r="J479" s="413"/>
      <c r="K479" s="413"/>
    </row>
    <row r="480" spans="1:11" ht="47.25" customHeight="1">
      <c r="A480" s="413"/>
      <c r="B480" s="413"/>
      <c r="C480" s="413"/>
      <c r="D480" s="413"/>
      <c r="E480" s="413"/>
      <c r="F480" s="413"/>
      <c r="G480" s="413"/>
      <c r="H480" s="413"/>
      <c r="I480" s="413"/>
      <c r="J480" s="413"/>
      <c r="K480" s="413"/>
    </row>
    <row r="481" spans="1:11" ht="47.25" customHeight="1">
      <c r="A481" s="413"/>
      <c r="B481" s="413"/>
      <c r="C481" s="413"/>
      <c r="D481" s="413"/>
      <c r="E481" s="413"/>
      <c r="F481" s="413"/>
      <c r="G481" s="413"/>
      <c r="H481" s="413"/>
      <c r="I481" s="413"/>
      <c r="J481" s="413"/>
      <c r="K481" s="413"/>
    </row>
    <row r="482" spans="1:11" ht="47.25" customHeight="1">
      <c r="A482" s="413"/>
      <c r="B482" s="413"/>
      <c r="C482" s="413"/>
      <c r="D482" s="413"/>
      <c r="E482" s="413"/>
      <c r="F482" s="413"/>
      <c r="G482" s="413"/>
      <c r="H482" s="413"/>
      <c r="I482" s="413"/>
      <c r="J482" s="413"/>
      <c r="K482" s="413"/>
    </row>
    <row r="483" spans="1:11" ht="47.25" customHeight="1">
      <c r="A483" s="413"/>
      <c r="B483" s="413"/>
      <c r="C483" s="413"/>
      <c r="D483" s="413"/>
      <c r="E483" s="413"/>
      <c r="F483" s="413"/>
      <c r="G483" s="413"/>
      <c r="H483" s="413"/>
      <c r="I483" s="413"/>
      <c r="J483" s="413"/>
      <c r="K483" s="413"/>
    </row>
    <row r="484" spans="1:11" ht="47.25" customHeight="1">
      <c r="A484" s="413"/>
      <c r="B484" s="413"/>
      <c r="C484" s="413"/>
      <c r="D484" s="413"/>
      <c r="E484" s="413"/>
      <c r="F484" s="413"/>
      <c r="G484" s="413"/>
      <c r="H484" s="413"/>
      <c r="I484" s="413"/>
      <c r="J484" s="413"/>
      <c r="K484" s="413"/>
    </row>
    <row r="485" spans="1:11" ht="47.25" customHeight="1">
      <c r="A485" s="413"/>
      <c r="B485" s="413"/>
      <c r="C485" s="413"/>
      <c r="D485" s="413"/>
      <c r="E485" s="413"/>
      <c r="F485" s="413"/>
      <c r="G485" s="413"/>
      <c r="H485" s="413"/>
      <c r="I485" s="413"/>
      <c r="J485" s="413"/>
      <c r="K485" s="413"/>
    </row>
    <row r="486" spans="1:11" ht="47.25" customHeight="1">
      <c r="A486" s="413"/>
      <c r="B486" s="413"/>
      <c r="C486" s="413"/>
      <c r="D486" s="413"/>
      <c r="E486" s="413"/>
      <c r="F486" s="413"/>
      <c r="G486" s="413"/>
      <c r="H486" s="413"/>
      <c r="I486" s="413"/>
      <c r="J486" s="413"/>
      <c r="K486" s="413"/>
    </row>
    <row r="487" spans="1:11" ht="47.25" customHeight="1">
      <c r="A487" s="413"/>
      <c r="B487" s="413"/>
      <c r="C487" s="413"/>
      <c r="D487" s="413"/>
      <c r="E487" s="413"/>
      <c r="F487" s="413"/>
      <c r="G487" s="413"/>
      <c r="H487" s="413"/>
      <c r="I487" s="413"/>
      <c r="J487" s="413"/>
      <c r="K487" s="413"/>
    </row>
    <row r="488" spans="1:11" ht="47.25" customHeight="1">
      <c r="A488" s="413"/>
      <c r="B488" s="413"/>
      <c r="C488" s="413"/>
      <c r="D488" s="413"/>
      <c r="E488" s="413"/>
      <c r="F488" s="413"/>
      <c r="G488" s="413"/>
      <c r="H488" s="413"/>
      <c r="I488" s="413"/>
      <c r="J488" s="413"/>
      <c r="K488" s="413"/>
    </row>
    <row r="489" spans="1:11" ht="47.25" customHeight="1">
      <c r="A489" s="413"/>
      <c r="B489" s="413"/>
      <c r="C489" s="413"/>
      <c r="D489" s="413"/>
      <c r="E489" s="413"/>
      <c r="F489" s="413"/>
      <c r="G489" s="413"/>
      <c r="H489" s="413"/>
      <c r="I489" s="413"/>
      <c r="J489" s="413"/>
      <c r="K489" s="413"/>
    </row>
    <row r="490" spans="1:11" ht="47.25" customHeight="1">
      <c r="A490" s="413"/>
      <c r="B490" s="413"/>
      <c r="C490" s="413"/>
      <c r="D490" s="413"/>
      <c r="E490" s="413"/>
      <c r="F490" s="413"/>
      <c r="G490" s="413"/>
      <c r="H490" s="413"/>
      <c r="I490" s="413"/>
      <c r="J490" s="413"/>
      <c r="K490" s="413"/>
    </row>
    <row r="491" spans="1:11" ht="47.25" customHeight="1">
      <c r="A491" s="413"/>
      <c r="B491" s="413"/>
      <c r="C491" s="413"/>
      <c r="D491" s="413"/>
      <c r="E491" s="413"/>
      <c r="F491" s="413"/>
      <c r="G491" s="413"/>
      <c r="H491" s="413"/>
      <c r="I491" s="413"/>
      <c r="J491" s="413"/>
      <c r="K491" s="413"/>
    </row>
    <row r="492" spans="1:11" ht="47.25" customHeight="1">
      <c r="A492" s="413"/>
      <c r="B492" s="413"/>
      <c r="C492" s="413"/>
      <c r="D492" s="413"/>
      <c r="E492" s="413"/>
      <c r="F492" s="413"/>
      <c r="G492" s="413"/>
      <c r="H492" s="413"/>
      <c r="I492" s="413"/>
      <c r="J492" s="413"/>
      <c r="K492" s="413"/>
    </row>
    <row r="493" spans="1:11" ht="47.25" customHeight="1">
      <c r="A493" s="413"/>
      <c r="B493" s="413"/>
      <c r="C493" s="413"/>
      <c r="D493" s="413"/>
      <c r="E493" s="413"/>
      <c r="F493" s="413"/>
      <c r="G493" s="413"/>
      <c r="H493" s="413"/>
      <c r="I493" s="413"/>
      <c r="J493" s="413"/>
      <c r="K493" s="413"/>
    </row>
    <row r="494" spans="1:11" ht="47.25" customHeight="1">
      <c r="A494" s="413"/>
      <c r="B494" s="413"/>
      <c r="C494" s="413"/>
      <c r="D494" s="413"/>
      <c r="E494" s="413"/>
      <c r="F494" s="413"/>
      <c r="G494" s="413"/>
      <c r="H494" s="413"/>
      <c r="I494" s="413"/>
      <c r="J494" s="413"/>
      <c r="K494" s="413"/>
    </row>
    <row r="495" spans="1:11" ht="47.25" customHeight="1">
      <c r="A495" s="413"/>
      <c r="B495" s="413"/>
      <c r="C495" s="413"/>
      <c r="D495" s="413"/>
      <c r="E495" s="413"/>
      <c r="F495" s="413"/>
      <c r="G495" s="413"/>
      <c r="H495" s="413"/>
      <c r="I495" s="413"/>
      <c r="J495" s="413"/>
      <c r="K495" s="413"/>
    </row>
    <row r="496" spans="1:11" ht="47.25" customHeight="1">
      <c r="A496" s="413"/>
      <c r="B496" s="413"/>
      <c r="C496" s="413"/>
      <c r="D496" s="413"/>
      <c r="E496" s="413"/>
      <c r="F496" s="413"/>
      <c r="G496" s="413"/>
      <c r="H496" s="413"/>
      <c r="I496" s="413"/>
      <c r="J496" s="413"/>
      <c r="K496" s="413"/>
    </row>
    <row r="497" spans="1:11" ht="47.25" customHeight="1">
      <c r="A497" s="413"/>
      <c r="B497" s="413"/>
      <c r="C497" s="413"/>
      <c r="D497" s="413"/>
      <c r="E497" s="413"/>
      <c r="F497" s="413"/>
      <c r="G497" s="413"/>
      <c r="H497" s="413"/>
      <c r="I497" s="413"/>
      <c r="J497" s="413"/>
      <c r="K497" s="413"/>
    </row>
    <row r="498" spans="1:11" ht="47.25" customHeight="1">
      <c r="A498" s="413"/>
      <c r="B498" s="413"/>
      <c r="C498" s="413"/>
      <c r="D498" s="413"/>
      <c r="E498" s="413"/>
      <c r="F498" s="413"/>
      <c r="G498" s="413"/>
      <c r="H498" s="413"/>
      <c r="I498" s="413"/>
      <c r="J498" s="413"/>
      <c r="K498" s="413"/>
    </row>
    <row r="499" spans="1:11" ht="47.25" customHeight="1">
      <c r="A499" s="413"/>
      <c r="B499" s="413"/>
      <c r="C499" s="413"/>
      <c r="D499" s="413"/>
      <c r="E499" s="413"/>
      <c r="F499" s="413"/>
      <c r="G499" s="413"/>
      <c r="H499" s="413"/>
      <c r="I499" s="413"/>
      <c r="J499" s="413"/>
      <c r="K499" s="413"/>
    </row>
    <row r="500" spans="1:11" ht="47.25" customHeight="1">
      <c r="A500" s="413"/>
      <c r="B500" s="413"/>
      <c r="C500" s="413"/>
      <c r="D500" s="413"/>
      <c r="E500" s="413"/>
      <c r="F500" s="413"/>
      <c r="G500" s="413"/>
      <c r="H500" s="413"/>
      <c r="I500" s="413"/>
      <c r="J500" s="413"/>
      <c r="K500" s="413"/>
    </row>
    <row r="501" spans="1:11" ht="47.25" customHeight="1">
      <c r="A501" s="413"/>
      <c r="B501" s="413"/>
      <c r="C501" s="413"/>
      <c r="D501" s="413"/>
      <c r="E501" s="413"/>
      <c r="F501" s="413"/>
      <c r="G501" s="413"/>
      <c r="H501" s="413"/>
      <c r="I501" s="413"/>
      <c r="J501" s="413"/>
      <c r="K501" s="413"/>
    </row>
    <row r="502" spans="1:11" ht="47.25" customHeight="1">
      <c r="A502" s="413"/>
      <c r="B502" s="413"/>
      <c r="C502" s="413"/>
      <c r="D502" s="413"/>
      <c r="E502" s="413"/>
      <c r="F502" s="413"/>
      <c r="G502" s="413"/>
      <c r="H502" s="413"/>
      <c r="I502" s="413"/>
      <c r="J502" s="413"/>
      <c r="K502" s="413"/>
    </row>
    <row r="503" spans="1:11" ht="47.25" customHeight="1">
      <c r="A503" s="413"/>
      <c r="B503" s="413"/>
      <c r="C503" s="413"/>
      <c r="D503" s="413"/>
      <c r="E503" s="413"/>
      <c r="F503" s="413"/>
      <c r="G503" s="413"/>
      <c r="H503" s="413"/>
      <c r="I503" s="413"/>
      <c r="J503" s="413"/>
      <c r="K503" s="413"/>
    </row>
    <row r="504" spans="1:11" ht="47.25" customHeight="1">
      <c r="A504" s="413"/>
      <c r="B504" s="413"/>
      <c r="C504" s="413"/>
      <c r="D504" s="413"/>
      <c r="E504" s="413"/>
      <c r="F504" s="413"/>
      <c r="G504" s="413"/>
      <c r="H504" s="413"/>
      <c r="I504" s="413"/>
      <c r="J504" s="413"/>
      <c r="K504" s="413"/>
    </row>
    <row r="505" spans="1:11" ht="47.25" customHeight="1">
      <c r="A505" s="413"/>
      <c r="B505" s="413"/>
      <c r="C505" s="413"/>
      <c r="D505" s="413"/>
      <c r="E505" s="413"/>
      <c r="F505" s="413"/>
      <c r="G505" s="413"/>
      <c r="H505" s="413"/>
      <c r="I505" s="413"/>
      <c r="J505" s="413"/>
      <c r="K505" s="413"/>
    </row>
    <row r="506" spans="1:11" ht="47.25" customHeight="1">
      <c r="A506" s="413"/>
      <c r="B506" s="413"/>
      <c r="C506" s="413"/>
      <c r="D506" s="413"/>
      <c r="E506" s="413"/>
      <c r="F506" s="413"/>
      <c r="G506" s="413"/>
      <c r="H506" s="413"/>
      <c r="I506" s="413"/>
      <c r="J506" s="413"/>
      <c r="K506" s="413"/>
    </row>
    <row r="507" spans="1:11" ht="47.25" customHeight="1">
      <c r="A507" s="413"/>
      <c r="B507" s="413"/>
      <c r="C507" s="413"/>
      <c r="D507" s="413"/>
      <c r="E507" s="413"/>
      <c r="F507" s="413"/>
      <c r="G507" s="413"/>
      <c r="H507" s="413"/>
      <c r="I507" s="413"/>
      <c r="J507" s="413"/>
      <c r="K507" s="413"/>
    </row>
    <row r="508" spans="1:11" ht="47.25" customHeight="1">
      <c r="A508" s="413"/>
      <c r="B508" s="413"/>
      <c r="C508" s="413"/>
      <c r="D508" s="413"/>
      <c r="E508" s="413"/>
      <c r="F508" s="413"/>
      <c r="G508" s="413"/>
      <c r="H508" s="413"/>
      <c r="I508" s="413"/>
      <c r="J508" s="413"/>
      <c r="K508" s="413"/>
    </row>
    <row r="509" spans="1:11" ht="47.25" customHeight="1">
      <c r="A509" s="413"/>
      <c r="B509" s="413"/>
      <c r="C509" s="413"/>
      <c r="D509" s="413"/>
      <c r="E509" s="413"/>
      <c r="F509" s="413"/>
      <c r="G509" s="413"/>
      <c r="H509" s="413"/>
      <c r="I509" s="413"/>
      <c r="J509" s="413"/>
      <c r="K509" s="413"/>
    </row>
    <row r="510" spans="1:11" ht="47.25" customHeight="1">
      <c r="A510" s="413"/>
      <c r="B510" s="413"/>
      <c r="C510" s="413"/>
      <c r="D510" s="413"/>
      <c r="E510" s="413"/>
      <c r="F510" s="413"/>
      <c r="G510" s="413"/>
      <c r="H510" s="413"/>
      <c r="I510" s="413"/>
      <c r="J510" s="413"/>
      <c r="K510" s="413"/>
    </row>
    <row r="511" spans="1:11" ht="47.25" customHeight="1">
      <c r="A511" s="413"/>
      <c r="B511" s="413"/>
      <c r="C511" s="413"/>
      <c r="D511" s="413"/>
      <c r="E511" s="413"/>
      <c r="F511" s="413"/>
      <c r="G511" s="413"/>
      <c r="H511" s="413"/>
      <c r="I511" s="413"/>
      <c r="J511" s="413"/>
      <c r="K511" s="413"/>
    </row>
    <row r="512" spans="1:11" ht="47.25" customHeight="1">
      <c r="A512" s="413"/>
      <c r="B512" s="413"/>
      <c r="C512" s="413"/>
      <c r="D512" s="413"/>
      <c r="E512" s="413"/>
      <c r="F512" s="413"/>
      <c r="G512" s="413"/>
      <c r="H512" s="413"/>
      <c r="I512" s="413"/>
      <c r="J512" s="413"/>
      <c r="K512" s="413"/>
    </row>
    <row r="513" spans="1:11" ht="47.25" customHeight="1">
      <c r="A513" s="413"/>
      <c r="B513" s="413"/>
      <c r="C513" s="413"/>
      <c r="D513" s="413"/>
      <c r="E513" s="413"/>
      <c r="F513" s="413"/>
      <c r="G513" s="413"/>
      <c r="H513" s="413"/>
      <c r="I513" s="413"/>
      <c r="J513" s="413"/>
      <c r="K513" s="413"/>
    </row>
    <row r="514" spans="1:11" ht="47.25" customHeight="1">
      <c r="A514" s="413"/>
      <c r="B514" s="413"/>
      <c r="C514" s="413"/>
      <c r="D514" s="413"/>
      <c r="E514" s="413"/>
      <c r="F514" s="413"/>
      <c r="G514" s="413"/>
      <c r="H514" s="413"/>
      <c r="I514" s="413"/>
      <c r="J514" s="413"/>
      <c r="K514" s="413"/>
    </row>
    <row r="515" spans="1:11" ht="47.25" customHeight="1">
      <c r="A515" s="413"/>
      <c r="B515" s="413"/>
      <c r="C515" s="413"/>
      <c r="D515" s="413"/>
      <c r="E515" s="413"/>
      <c r="F515" s="413"/>
      <c r="G515" s="413"/>
      <c r="H515" s="413"/>
      <c r="I515" s="413"/>
      <c r="J515" s="413"/>
      <c r="K515" s="413"/>
    </row>
    <row r="516" spans="1:11" ht="47.25" customHeight="1">
      <c r="A516" s="413"/>
      <c r="B516" s="413"/>
      <c r="C516" s="413"/>
      <c r="D516" s="413"/>
      <c r="E516" s="413"/>
      <c r="F516" s="413"/>
      <c r="G516" s="413"/>
      <c r="H516" s="413"/>
      <c r="I516" s="413"/>
      <c r="J516" s="413"/>
      <c r="K516" s="413"/>
    </row>
    <row r="517" spans="1:11" ht="47.25" customHeight="1">
      <c r="A517" s="413"/>
      <c r="B517" s="413"/>
      <c r="C517" s="413"/>
      <c r="D517" s="413"/>
      <c r="E517" s="413"/>
      <c r="F517" s="413"/>
      <c r="G517" s="413"/>
      <c r="H517" s="413"/>
      <c r="I517" s="413"/>
      <c r="J517" s="413"/>
      <c r="K517" s="413"/>
    </row>
    <row r="518" spans="1:11" ht="47.25" customHeight="1">
      <c r="A518" s="413"/>
      <c r="B518" s="413"/>
      <c r="C518" s="413"/>
      <c r="D518" s="413"/>
      <c r="E518" s="413"/>
      <c r="F518" s="413"/>
      <c r="G518" s="413"/>
      <c r="H518" s="413"/>
      <c r="I518" s="413"/>
      <c r="J518" s="413"/>
      <c r="K518" s="413"/>
    </row>
    <row r="519" spans="1:11" ht="47.25" customHeight="1">
      <c r="A519" s="413"/>
      <c r="B519" s="413"/>
      <c r="C519" s="413"/>
      <c r="D519" s="413"/>
      <c r="E519" s="413"/>
      <c r="F519" s="413"/>
      <c r="G519" s="413"/>
      <c r="H519" s="413"/>
      <c r="I519" s="413"/>
      <c r="J519" s="413"/>
      <c r="K519" s="413"/>
    </row>
    <row r="520" spans="1:11" ht="47.25" customHeight="1">
      <c r="A520" s="413"/>
      <c r="B520" s="413"/>
      <c r="C520" s="413"/>
      <c r="D520" s="413"/>
      <c r="E520" s="413"/>
      <c r="F520" s="413"/>
      <c r="G520" s="413"/>
      <c r="H520" s="413"/>
      <c r="I520" s="413"/>
      <c r="J520" s="413"/>
      <c r="K520" s="413"/>
    </row>
    <row r="521" spans="1:11" ht="47.25" customHeight="1">
      <c r="A521" s="413"/>
      <c r="B521" s="413"/>
      <c r="C521" s="413"/>
      <c r="D521" s="413"/>
      <c r="E521" s="413"/>
      <c r="F521" s="413"/>
      <c r="G521" s="413"/>
      <c r="H521" s="413"/>
      <c r="I521" s="413"/>
      <c r="J521" s="413"/>
      <c r="K521" s="413"/>
    </row>
    <row r="522" spans="1:11" ht="47.25" customHeight="1">
      <c r="A522" s="413"/>
      <c r="B522" s="413"/>
      <c r="C522" s="413"/>
      <c r="D522" s="413"/>
      <c r="E522" s="413"/>
      <c r="F522" s="413"/>
      <c r="G522" s="413"/>
      <c r="H522" s="413"/>
      <c r="I522" s="413"/>
      <c r="J522" s="413"/>
      <c r="K522" s="413"/>
    </row>
    <row r="523" spans="1:11" ht="47.25" customHeight="1">
      <c r="A523" s="413"/>
      <c r="B523" s="413"/>
      <c r="C523" s="413"/>
      <c r="D523" s="413"/>
      <c r="E523" s="413"/>
      <c r="F523" s="413"/>
      <c r="G523" s="413"/>
      <c r="H523" s="413"/>
      <c r="I523" s="413"/>
      <c r="J523" s="413"/>
      <c r="K523" s="413"/>
    </row>
    <row r="524" spans="1:11" ht="47.25" customHeight="1">
      <c r="A524" s="413"/>
      <c r="B524" s="413"/>
      <c r="C524" s="413"/>
      <c r="D524" s="413"/>
      <c r="E524" s="413"/>
      <c r="F524" s="413"/>
      <c r="G524" s="413"/>
      <c r="H524" s="413"/>
      <c r="I524" s="413"/>
      <c r="J524" s="413"/>
      <c r="K524" s="413"/>
    </row>
    <row r="525" spans="1:11" ht="47.25" customHeight="1">
      <c r="A525" s="413"/>
      <c r="B525" s="413"/>
      <c r="C525" s="413"/>
      <c r="D525" s="413"/>
      <c r="E525" s="413"/>
      <c r="F525" s="413"/>
      <c r="G525" s="413"/>
      <c r="H525" s="413"/>
      <c r="I525" s="413"/>
      <c r="J525" s="413"/>
      <c r="K525" s="413"/>
    </row>
    <row r="526" spans="1:11" ht="47.25" customHeight="1">
      <c r="A526" s="413"/>
      <c r="B526" s="413"/>
      <c r="C526" s="413"/>
      <c r="D526" s="413"/>
      <c r="E526" s="413"/>
      <c r="F526" s="413"/>
      <c r="G526" s="413"/>
      <c r="H526" s="413"/>
      <c r="I526" s="413"/>
      <c r="J526" s="413"/>
      <c r="K526" s="413"/>
    </row>
    <row r="527" spans="1:11" ht="47.25" customHeight="1">
      <c r="A527" s="413"/>
      <c r="B527" s="413"/>
      <c r="C527" s="413"/>
      <c r="D527" s="413"/>
      <c r="E527" s="413"/>
      <c r="F527" s="413"/>
      <c r="G527" s="413"/>
      <c r="H527" s="413"/>
      <c r="I527" s="413"/>
      <c r="J527" s="413"/>
      <c r="K527" s="413"/>
    </row>
    <row r="528" spans="1:11" ht="47.25" customHeight="1">
      <c r="A528" s="413"/>
      <c r="B528" s="413"/>
      <c r="C528" s="413"/>
      <c r="D528" s="413"/>
      <c r="E528" s="413"/>
      <c r="F528" s="413"/>
      <c r="G528" s="413"/>
      <c r="H528" s="413"/>
      <c r="I528" s="413"/>
      <c r="J528" s="413"/>
      <c r="K528" s="413"/>
    </row>
    <row r="529" spans="1:11" ht="47.25" customHeight="1">
      <c r="A529" s="413"/>
      <c r="B529" s="413"/>
      <c r="C529" s="413"/>
      <c r="D529" s="413"/>
      <c r="E529" s="413"/>
      <c r="F529" s="413"/>
      <c r="G529" s="413"/>
      <c r="H529" s="413"/>
      <c r="I529" s="413"/>
      <c r="J529" s="413"/>
      <c r="K529" s="413"/>
    </row>
    <row r="530" spans="1:11" ht="47.25" customHeight="1">
      <c r="A530" s="413"/>
      <c r="B530" s="413"/>
      <c r="C530" s="413"/>
      <c r="D530" s="413"/>
      <c r="E530" s="413"/>
      <c r="F530" s="413"/>
      <c r="G530" s="413"/>
      <c r="H530" s="413"/>
      <c r="I530" s="413"/>
      <c r="J530" s="413"/>
      <c r="K530" s="413"/>
    </row>
    <row r="531" spans="1:11" ht="47.25" customHeight="1">
      <c r="A531" s="413"/>
      <c r="B531" s="413"/>
      <c r="C531" s="413"/>
      <c r="D531" s="413"/>
      <c r="E531" s="413"/>
      <c r="F531" s="413"/>
      <c r="G531" s="413"/>
      <c r="H531" s="413"/>
      <c r="I531" s="413"/>
      <c r="J531" s="413"/>
      <c r="K531" s="413"/>
    </row>
    <row r="532" spans="1:11" ht="47.25" customHeight="1">
      <c r="A532" s="413"/>
      <c r="B532" s="413"/>
      <c r="C532" s="413"/>
      <c r="D532" s="413"/>
      <c r="E532" s="413"/>
      <c r="F532" s="413"/>
      <c r="G532" s="413"/>
      <c r="H532" s="413"/>
      <c r="I532" s="413"/>
      <c r="J532" s="413"/>
      <c r="K532" s="413"/>
    </row>
    <row r="533" spans="1:11" ht="47.25" customHeight="1">
      <c r="A533" s="413"/>
      <c r="B533" s="413"/>
      <c r="C533" s="413"/>
      <c r="D533" s="413"/>
      <c r="E533" s="413"/>
      <c r="F533" s="413"/>
      <c r="G533" s="413"/>
      <c r="H533" s="413"/>
      <c r="I533" s="413"/>
      <c r="J533" s="413"/>
      <c r="K533" s="413"/>
    </row>
    <row r="534" spans="1:11" ht="47.25" customHeight="1">
      <c r="A534" s="413"/>
      <c r="B534" s="413"/>
      <c r="C534" s="413"/>
      <c r="D534" s="413"/>
      <c r="E534" s="413"/>
      <c r="F534" s="413"/>
      <c r="G534" s="413"/>
      <c r="H534" s="413"/>
      <c r="I534" s="413"/>
      <c r="J534" s="413"/>
      <c r="K534" s="413"/>
    </row>
    <row r="535" spans="1:11" ht="47.25" customHeight="1">
      <c r="A535" s="413"/>
      <c r="B535" s="413"/>
      <c r="C535" s="413"/>
      <c r="D535" s="413"/>
      <c r="E535" s="413"/>
      <c r="F535" s="413"/>
      <c r="G535" s="413"/>
      <c r="H535" s="413"/>
      <c r="I535" s="413"/>
      <c r="J535" s="413"/>
      <c r="K535" s="413"/>
    </row>
    <row r="536" spans="1:11" ht="47.25" customHeight="1">
      <c r="A536" s="413"/>
      <c r="B536" s="413"/>
      <c r="C536" s="413"/>
      <c r="D536" s="413"/>
      <c r="E536" s="413"/>
      <c r="F536" s="413"/>
      <c r="G536" s="413"/>
      <c r="H536" s="413"/>
      <c r="I536" s="413"/>
      <c r="J536" s="413"/>
      <c r="K536" s="413"/>
    </row>
    <row r="537" spans="1:11" ht="47.25" customHeight="1">
      <c r="A537" s="413"/>
      <c r="B537" s="413"/>
      <c r="C537" s="413"/>
      <c r="D537" s="413"/>
      <c r="E537" s="413"/>
      <c r="F537" s="413"/>
      <c r="G537" s="413"/>
      <c r="H537" s="413"/>
      <c r="I537" s="413"/>
      <c r="J537" s="413"/>
      <c r="K537" s="413"/>
    </row>
    <row r="538" spans="1:11" ht="47.25" customHeight="1">
      <c r="A538" s="413"/>
      <c r="B538" s="413"/>
      <c r="C538" s="413"/>
      <c r="D538" s="413"/>
      <c r="E538" s="413"/>
      <c r="F538" s="413"/>
      <c r="G538" s="413"/>
      <c r="H538" s="413"/>
      <c r="I538" s="413"/>
      <c r="J538" s="413"/>
      <c r="K538" s="413"/>
    </row>
    <row r="539" spans="1:11" ht="47.25" customHeight="1">
      <c r="A539" s="413"/>
      <c r="B539" s="413"/>
      <c r="C539" s="413"/>
      <c r="D539" s="413"/>
      <c r="E539" s="413"/>
      <c r="F539" s="413"/>
      <c r="G539" s="413"/>
      <c r="H539" s="413"/>
      <c r="I539" s="413"/>
      <c r="J539" s="413"/>
      <c r="K539" s="413"/>
    </row>
    <row r="540" spans="1:11" ht="47.25" customHeight="1">
      <c r="A540" s="413"/>
      <c r="B540" s="413"/>
      <c r="C540" s="413"/>
      <c r="D540" s="413"/>
      <c r="E540" s="413"/>
      <c r="F540" s="413"/>
      <c r="G540" s="413"/>
      <c r="H540" s="413"/>
      <c r="I540" s="413"/>
      <c r="J540" s="413"/>
      <c r="K540" s="413"/>
    </row>
    <row r="541" spans="1:11" ht="47.25" customHeight="1">
      <c r="A541" s="413"/>
      <c r="B541" s="413"/>
      <c r="C541" s="413"/>
      <c r="D541" s="413"/>
      <c r="E541" s="413"/>
      <c r="F541" s="413"/>
      <c r="G541" s="413"/>
      <c r="H541" s="413"/>
      <c r="I541" s="413"/>
      <c r="J541" s="413"/>
      <c r="K541" s="413"/>
    </row>
    <row r="542" spans="1:11" ht="47.25" customHeight="1">
      <c r="A542" s="413"/>
      <c r="B542" s="413"/>
      <c r="C542" s="413"/>
      <c r="D542" s="413"/>
      <c r="E542" s="413"/>
      <c r="F542" s="413"/>
      <c r="G542" s="413"/>
      <c r="H542" s="413"/>
      <c r="I542" s="413"/>
      <c r="J542" s="413"/>
      <c r="K542" s="413"/>
    </row>
    <row r="543" spans="1:11" ht="47.25" customHeight="1">
      <c r="A543" s="413"/>
      <c r="B543" s="413"/>
      <c r="C543" s="413"/>
      <c r="D543" s="413"/>
      <c r="E543" s="413"/>
      <c r="F543" s="413"/>
      <c r="G543" s="413"/>
      <c r="H543" s="413"/>
      <c r="I543" s="413"/>
      <c r="J543" s="413"/>
      <c r="K543" s="413"/>
    </row>
    <row r="544" spans="1:11" ht="47.25" customHeight="1">
      <c r="A544" s="413"/>
      <c r="B544" s="413"/>
      <c r="C544" s="413"/>
      <c r="D544" s="413"/>
      <c r="E544" s="413"/>
      <c r="F544" s="413"/>
      <c r="G544" s="413"/>
      <c r="H544" s="413"/>
      <c r="I544" s="413"/>
      <c r="J544" s="413"/>
      <c r="K544" s="413"/>
    </row>
    <row r="545" spans="1:11" ht="47.25" customHeight="1">
      <c r="A545" s="413"/>
      <c r="B545" s="413"/>
      <c r="C545" s="413"/>
      <c r="D545" s="413"/>
      <c r="E545" s="413"/>
      <c r="F545" s="413"/>
      <c r="G545" s="413"/>
      <c r="H545" s="413"/>
      <c r="I545" s="413"/>
      <c r="J545" s="413"/>
      <c r="K545" s="413"/>
    </row>
    <row r="546" spans="1:11" ht="47.25" customHeight="1">
      <c r="A546" s="413"/>
      <c r="B546" s="413"/>
      <c r="C546" s="413"/>
      <c r="D546" s="413"/>
      <c r="E546" s="413"/>
      <c r="F546" s="413"/>
      <c r="G546" s="413"/>
      <c r="H546" s="413"/>
      <c r="I546" s="413"/>
      <c r="J546" s="413"/>
      <c r="K546" s="413"/>
    </row>
    <row r="547" spans="1:11" ht="47.25" customHeight="1">
      <c r="A547" s="413"/>
      <c r="B547" s="413"/>
      <c r="C547" s="413"/>
      <c r="D547" s="413"/>
      <c r="E547" s="413"/>
      <c r="F547" s="413"/>
      <c r="G547" s="413"/>
      <c r="H547" s="413"/>
      <c r="I547" s="413"/>
      <c r="J547" s="413"/>
      <c r="K547" s="413"/>
    </row>
    <row r="548" spans="1:11" ht="47.25" customHeight="1">
      <c r="A548" s="413"/>
      <c r="B548" s="413"/>
      <c r="C548" s="413"/>
      <c r="D548" s="413"/>
      <c r="E548" s="413"/>
      <c r="F548" s="413"/>
      <c r="G548" s="413"/>
      <c r="H548" s="413"/>
      <c r="I548" s="413"/>
      <c r="J548" s="413"/>
      <c r="K548" s="413"/>
    </row>
    <row r="549" spans="1:11" ht="47.25" customHeight="1">
      <c r="A549" s="413"/>
      <c r="B549" s="413"/>
      <c r="C549" s="413"/>
      <c r="D549" s="413"/>
      <c r="E549" s="413"/>
      <c r="F549" s="413"/>
      <c r="G549" s="413"/>
      <c r="H549" s="413"/>
      <c r="I549" s="413"/>
      <c r="J549" s="413"/>
      <c r="K549" s="413"/>
    </row>
    <row r="550" spans="1:11" ht="47.25" customHeight="1">
      <c r="A550" s="413"/>
      <c r="B550" s="413"/>
      <c r="C550" s="413"/>
      <c r="D550" s="413"/>
      <c r="E550" s="413"/>
      <c r="F550" s="413"/>
      <c r="G550" s="413"/>
      <c r="H550" s="413"/>
      <c r="I550" s="413"/>
      <c r="J550" s="413"/>
      <c r="K550" s="413"/>
    </row>
    <row r="551" spans="1:11" ht="47.25" customHeight="1">
      <c r="A551" s="413"/>
      <c r="B551" s="413"/>
      <c r="C551" s="413"/>
      <c r="D551" s="413"/>
      <c r="E551" s="413"/>
      <c r="F551" s="413"/>
      <c r="G551" s="413"/>
      <c r="H551" s="413"/>
      <c r="I551" s="413"/>
      <c r="J551" s="413"/>
      <c r="K551" s="413"/>
    </row>
    <row r="552" spans="1:11" ht="47.25" customHeight="1">
      <c r="A552" s="413"/>
      <c r="B552" s="413"/>
      <c r="C552" s="413"/>
      <c r="D552" s="413"/>
      <c r="E552" s="413"/>
      <c r="F552" s="413"/>
      <c r="G552" s="413"/>
      <c r="H552" s="413"/>
      <c r="I552" s="413"/>
      <c r="J552" s="413"/>
      <c r="K552" s="413"/>
    </row>
    <row r="553" spans="1:11" ht="47.25" customHeight="1">
      <c r="A553" s="413"/>
      <c r="B553" s="413"/>
      <c r="C553" s="413"/>
      <c r="D553" s="413"/>
      <c r="E553" s="413"/>
      <c r="F553" s="413"/>
      <c r="G553" s="413"/>
      <c r="H553" s="413"/>
      <c r="I553" s="413"/>
      <c r="J553" s="413"/>
      <c r="K553" s="413"/>
    </row>
    <row r="554" spans="1:11" ht="47.25" customHeight="1">
      <c r="A554" s="413"/>
      <c r="B554" s="413"/>
      <c r="C554" s="413"/>
      <c r="D554" s="413"/>
      <c r="E554" s="413"/>
      <c r="F554" s="413"/>
      <c r="G554" s="413"/>
      <c r="H554" s="413"/>
      <c r="I554" s="413"/>
      <c r="J554" s="413"/>
      <c r="K554" s="413"/>
    </row>
    <row r="555" spans="1:11" ht="47.25" customHeight="1">
      <c r="A555" s="413"/>
      <c r="B555" s="413"/>
      <c r="C555" s="413"/>
      <c r="D555" s="413"/>
      <c r="E555" s="413"/>
      <c r="F555" s="413"/>
      <c r="G555" s="413"/>
      <c r="H555" s="413"/>
      <c r="I555" s="413"/>
      <c r="J555" s="413"/>
      <c r="K555" s="413"/>
    </row>
    <row r="556" spans="1:11" ht="47.25" customHeight="1">
      <c r="A556" s="413"/>
      <c r="B556" s="413"/>
      <c r="C556" s="413"/>
      <c r="D556" s="413"/>
      <c r="E556" s="413"/>
      <c r="F556" s="413"/>
      <c r="G556" s="413"/>
      <c r="H556" s="413"/>
      <c r="I556" s="413"/>
      <c r="J556" s="413"/>
      <c r="K556" s="413"/>
    </row>
    <row r="557" spans="1:11" ht="47.25" customHeight="1">
      <c r="A557" s="413"/>
      <c r="B557" s="413"/>
      <c r="C557" s="413"/>
      <c r="D557" s="413"/>
      <c r="E557" s="413"/>
      <c r="F557" s="413"/>
      <c r="G557" s="413"/>
      <c r="H557" s="413"/>
      <c r="I557" s="413"/>
      <c r="J557" s="413"/>
      <c r="K557" s="413"/>
    </row>
    <row r="558" spans="1:11" ht="47.25" customHeight="1">
      <c r="A558" s="413"/>
      <c r="B558" s="413"/>
      <c r="C558" s="413"/>
      <c r="D558" s="413"/>
      <c r="E558" s="413"/>
      <c r="F558" s="413"/>
      <c r="G558" s="413"/>
      <c r="H558" s="413"/>
      <c r="I558" s="413"/>
      <c r="J558" s="413"/>
      <c r="K558" s="413"/>
    </row>
    <row r="559" spans="1:11" ht="47.25" customHeight="1">
      <c r="A559" s="413"/>
      <c r="B559" s="413"/>
      <c r="C559" s="413"/>
      <c r="D559" s="413"/>
      <c r="E559" s="413"/>
      <c r="F559" s="413"/>
      <c r="G559" s="413"/>
      <c r="H559" s="413"/>
      <c r="I559" s="413"/>
      <c r="J559" s="413"/>
      <c r="K559" s="413"/>
    </row>
    <row r="560" spans="1:11" ht="47.25" customHeight="1">
      <c r="A560" s="413"/>
      <c r="B560" s="413"/>
      <c r="C560" s="413"/>
      <c r="D560" s="413"/>
      <c r="E560" s="413"/>
      <c r="F560" s="413"/>
      <c r="G560" s="413"/>
      <c r="H560" s="413"/>
      <c r="I560" s="413"/>
      <c r="J560" s="413"/>
      <c r="K560" s="413"/>
    </row>
    <row r="561" spans="1:11" ht="47.25" customHeight="1">
      <c r="A561" s="413"/>
      <c r="B561" s="413"/>
      <c r="C561" s="413"/>
      <c r="D561" s="413"/>
      <c r="E561" s="413"/>
      <c r="F561" s="413"/>
      <c r="G561" s="413"/>
      <c r="H561" s="413"/>
      <c r="I561" s="413"/>
      <c r="J561" s="413"/>
      <c r="K561" s="413"/>
    </row>
    <row r="562" spans="1:11" ht="47.25" customHeight="1">
      <c r="A562" s="413"/>
      <c r="B562" s="413"/>
      <c r="C562" s="413"/>
      <c r="D562" s="413"/>
      <c r="E562" s="413"/>
      <c r="F562" s="413"/>
      <c r="G562" s="413"/>
      <c r="H562" s="413"/>
      <c r="I562" s="413"/>
      <c r="J562" s="413"/>
      <c r="K562" s="413"/>
    </row>
    <row r="563" spans="1:11" ht="47.25" customHeight="1">
      <c r="A563" s="413"/>
      <c r="B563" s="413"/>
      <c r="C563" s="413"/>
      <c r="D563" s="413"/>
      <c r="E563" s="413"/>
      <c r="F563" s="413"/>
      <c r="G563" s="413"/>
      <c r="H563" s="413"/>
      <c r="I563" s="413"/>
      <c r="J563" s="413"/>
      <c r="K563" s="413"/>
    </row>
    <row r="564" spans="1:11" ht="47.25" customHeight="1">
      <c r="A564" s="413"/>
      <c r="B564" s="413"/>
      <c r="C564" s="413"/>
      <c r="D564" s="413"/>
      <c r="E564" s="413"/>
      <c r="F564" s="413"/>
      <c r="G564" s="413"/>
      <c r="H564" s="413"/>
      <c r="I564" s="413"/>
      <c r="J564" s="413"/>
      <c r="K564" s="413"/>
    </row>
    <row r="565" spans="1:11" ht="47.25" customHeight="1">
      <c r="A565" s="413"/>
      <c r="B565" s="413"/>
      <c r="C565" s="413"/>
      <c r="D565" s="413"/>
      <c r="E565" s="413"/>
      <c r="F565" s="413"/>
      <c r="G565" s="413"/>
      <c r="H565" s="413"/>
      <c r="I565" s="413"/>
      <c r="J565" s="413"/>
      <c r="K565" s="413"/>
    </row>
    <row r="566" spans="1:11" ht="47.25" customHeight="1">
      <c r="A566" s="413"/>
      <c r="B566" s="413"/>
      <c r="C566" s="413"/>
      <c r="D566" s="413"/>
      <c r="E566" s="413"/>
      <c r="F566" s="413"/>
      <c r="G566" s="413"/>
      <c r="H566" s="413"/>
      <c r="I566" s="413"/>
      <c r="J566" s="413"/>
      <c r="K566" s="413"/>
    </row>
    <row r="567" spans="1:11" ht="47.25" customHeight="1">
      <c r="A567" s="413"/>
      <c r="B567" s="413"/>
      <c r="C567" s="413"/>
      <c r="D567" s="413"/>
      <c r="E567" s="413"/>
      <c r="F567" s="413"/>
      <c r="G567" s="413"/>
      <c r="H567" s="413"/>
      <c r="I567" s="413"/>
      <c r="J567" s="413"/>
      <c r="K567" s="413"/>
    </row>
    <row r="568" spans="1:11" ht="47.25" customHeight="1">
      <c r="A568" s="413"/>
      <c r="B568" s="413"/>
      <c r="C568" s="413"/>
      <c r="D568" s="413"/>
      <c r="E568" s="413"/>
      <c r="F568" s="413"/>
      <c r="G568" s="413"/>
      <c r="H568" s="413"/>
      <c r="I568" s="413"/>
      <c r="J568" s="413"/>
      <c r="K568" s="413"/>
    </row>
    <row r="569" spans="1:11" ht="47.25" customHeight="1">
      <c r="A569" s="413"/>
      <c r="B569" s="413"/>
      <c r="C569" s="413"/>
      <c r="D569" s="413"/>
      <c r="E569" s="413"/>
      <c r="F569" s="413"/>
      <c r="G569" s="413"/>
      <c r="H569" s="413"/>
      <c r="I569" s="413"/>
      <c r="J569" s="413"/>
      <c r="K569" s="413"/>
    </row>
    <row r="570" spans="1:11" ht="47.25" customHeight="1">
      <c r="A570" s="413"/>
      <c r="B570" s="413"/>
      <c r="C570" s="413"/>
      <c r="D570" s="413"/>
      <c r="E570" s="413"/>
      <c r="F570" s="413"/>
      <c r="G570" s="413"/>
      <c r="H570" s="413"/>
      <c r="I570" s="413"/>
      <c r="J570" s="413"/>
      <c r="K570" s="413"/>
    </row>
    <row r="571" spans="1:11" ht="47.25" customHeight="1">
      <c r="A571" s="413"/>
      <c r="B571" s="413"/>
      <c r="C571" s="413"/>
      <c r="D571" s="413"/>
      <c r="E571" s="413"/>
      <c r="F571" s="413"/>
      <c r="G571" s="413"/>
      <c r="H571" s="413"/>
      <c r="I571" s="413"/>
      <c r="J571" s="413"/>
      <c r="K571" s="413"/>
    </row>
    <row r="572" spans="1:11" ht="47.25" customHeight="1">
      <c r="A572" s="413"/>
      <c r="B572" s="413"/>
      <c r="C572" s="413"/>
      <c r="D572" s="413"/>
      <c r="E572" s="413"/>
      <c r="F572" s="413"/>
      <c r="G572" s="413"/>
      <c r="H572" s="413"/>
      <c r="I572" s="413"/>
      <c r="J572" s="413"/>
      <c r="K572" s="413"/>
    </row>
    <row r="573" spans="1:11" ht="47.25" customHeight="1">
      <c r="A573" s="413"/>
      <c r="B573" s="413"/>
      <c r="C573" s="413"/>
      <c r="D573" s="413"/>
      <c r="E573" s="413"/>
      <c r="F573" s="413"/>
      <c r="G573" s="413"/>
      <c r="H573" s="413"/>
      <c r="I573" s="413"/>
      <c r="J573" s="413"/>
      <c r="K573" s="413"/>
    </row>
    <row r="574" spans="1:11" ht="47.25" customHeight="1">
      <c r="A574" s="413"/>
      <c r="B574" s="413"/>
      <c r="C574" s="413"/>
      <c r="D574" s="413"/>
      <c r="E574" s="413"/>
      <c r="F574" s="413"/>
      <c r="G574" s="413"/>
      <c r="H574" s="413"/>
      <c r="I574" s="413"/>
      <c r="J574" s="413"/>
      <c r="K574" s="413"/>
    </row>
    <row r="575" spans="1:11" ht="47.25" customHeight="1">
      <c r="A575" s="413"/>
      <c r="B575" s="413"/>
      <c r="C575" s="413"/>
      <c r="D575" s="413"/>
      <c r="E575" s="413"/>
      <c r="F575" s="413"/>
      <c r="G575" s="413"/>
      <c r="H575" s="413"/>
      <c r="I575" s="413"/>
      <c r="J575" s="413"/>
      <c r="K575" s="413"/>
    </row>
    <row r="576" spans="1:11" ht="47.25" customHeight="1">
      <c r="A576" s="413"/>
      <c r="B576" s="413"/>
      <c r="C576" s="413"/>
      <c r="D576" s="413"/>
      <c r="E576" s="413"/>
      <c r="F576" s="413"/>
      <c r="G576" s="413"/>
      <c r="H576" s="413"/>
      <c r="I576" s="413"/>
      <c r="J576" s="413"/>
      <c r="K576" s="413"/>
    </row>
    <row r="577" spans="1:11" ht="47.25" customHeight="1">
      <c r="A577" s="413"/>
      <c r="B577" s="413"/>
      <c r="C577" s="413"/>
      <c r="D577" s="413"/>
      <c r="E577" s="413"/>
      <c r="F577" s="413"/>
      <c r="G577" s="413"/>
      <c r="H577" s="413"/>
      <c r="I577" s="413"/>
      <c r="J577" s="413"/>
      <c r="K577" s="413"/>
    </row>
    <row r="578" spans="1:11" ht="47.25" customHeight="1">
      <c r="A578" s="413"/>
      <c r="B578" s="413"/>
      <c r="C578" s="413"/>
      <c r="D578" s="413"/>
      <c r="E578" s="413"/>
      <c r="F578" s="413"/>
      <c r="G578" s="413"/>
      <c r="H578" s="413"/>
      <c r="I578" s="413"/>
      <c r="J578" s="413"/>
      <c r="K578" s="413"/>
    </row>
    <row r="579" spans="1:11" ht="47.25" customHeight="1">
      <c r="A579" s="413"/>
      <c r="B579" s="413"/>
      <c r="C579" s="413"/>
      <c r="D579" s="413"/>
      <c r="E579" s="413"/>
      <c r="F579" s="413"/>
      <c r="G579" s="413"/>
      <c r="H579" s="413"/>
      <c r="I579" s="413"/>
      <c r="J579" s="413"/>
      <c r="K579" s="413"/>
    </row>
    <row r="580" spans="1:11" ht="47.25" customHeight="1">
      <c r="A580" s="413"/>
      <c r="B580" s="413"/>
      <c r="C580" s="413"/>
      <c r="D580" s="413"/>
      <c r="E580" s="413"/>
      <c r="F580" s="413"/>
      <c r="G580" s="413"/>
      <c r="H580" s="413"/>
      <c r="I580" s="413"/>
      <c r="J580" s="413"/>
      <c r="K580" s="413"/>
    </row>
    <row r="581" spans="1:11" ht="47.25" customHeight="1">
      <c r="A581" s="413"/>
      <c r="B581" s="413"/>
      <c r="C581" s="413"/>
      <c r="D581" s="413"/>
      <c r="E581" s="413"/>
      <c r="F581" s="413"/>
      <c r="G581" s="413"/>
      <c r="H581" s="413"/>
      <c r="I581" s="413"/>
      <c r="J581" s="413"/>
      <c r="K581" s="413"/>
    </row>
    <row r="582" spans="1:11" ht="47.25" customHeight="1">
      <c r="A582" s="413"/>
      <c r="B582" s="413"/>
      <c r="C582" s="413"/>
      <c r="D582" s="413"/>
      <c r="E582" s="413"/>
      <c r="F582" s="413"/>
      <c r="G582" s="413"/>
      <c r="H582" s="413"/>
      <c r="I582" s="413"/>
      <c r="J582" s="413"/>
      <c r="K582" s="413"/>
    </row>
    <row r="583" spans="1:11" ht="47.25" customHeight="1">
      <c r="A583" s="413"/>
      <c r="B583" s="413"/>
      <c r="C583" s="413"/>
      <c r="D583" s="413"/>
      <c r="E583" s="413"/>
      <c r="F583" s="413"/>
      <c r="G583" s="413"/>
      <c r="H583" s="413"/>
      <c r="I583" s="413"/>
      <c r="J583" s="413"/>
      <c r="K583" s="413"/>
    </row>
    <row r="584" spans="1:11" ht="47.25" customHeight="1">
      <c r="A584" s="413"/>
      <c r="B584" s="413"/>
      <c r="C584" s="413"/>
      <c r="D584" s="413"/>
      <c r="E584" s="413"/>
      <c r="F584" s="413"/>
      <c r="G584" s="413"/>
      <c r="H584" s="413"/>
      <c r="I584" s="413"/>
      <c r="J584" s="413"/>
      <c r="K584" s="413"/>
    </row>
    <row r="585" spans="1:11" ht="47.25" customHeight="1">
      <c r="A585" s="413"/>
      <c r="B585" s="413"/>
      <c r="C585" s="413"/>
      <c r="D585" s="413"/>
      <c r="E585" s="413"/>
      <c r="F585" s="413"/>
      <c r="G585" s="413"/>
      <c r="H585" s="413"/>
      <c r="I585" s="413"/>
      <c r="J585" s="413"/>
      <c r="K585" s="413"/>
    </row>
    <row r="586" spans="1:11" ht="47.25" customHeight="1">
      <c r="A586" s="413"/>
      <c r="B586" s="413"/>
      <c r="C586" s="413"/>
      <c r="D586" s="413"/>
      <c r="E586" s="413"/>
      <c r="F586" s="413"/>
      <c r="G586" s="413"/>
      <c r="H586" s="413"/>
      <c r="I586" s="413"/>
      <c r="J586" s="413"/>
      <c r="K586" s="413"/>
    </row>
    <row r="587" spans="1:11" ht="47.25" customHeight="1">
      <c r="A587" s="413"/>
      <c r="B587" s="413"/>
      <c r="C587" s="413"/>
      <c r="D587" s="413"/>
      <c r="E587" s="413"/>
      <c r="F587" s="413"/>
      <c r="G587" s="413"/>
      <c r="H587" s="413"/>
      <c r="I587" s="413"/>
      <c r="J587" s="413"/>
      <c r="K587" s="413"/>
    </row>
    <row r="588" spans="1:11" ht="47.25" customHeight="1">
      <c r="A588" s="413"/>
      <c r="B588" s="413"/>
      <c r="C588" s="413"/>
      <c r="D588" s="413"/>
      <c r="E588" s="413"/>
      <c r="F588" s="413"/>
      <c r="G588" s="413"/>
      <c r="H588" s="413"/>
      <c r="I588" s="413"/>
      <c r="J588" s="413"/>
      <c r="K588" s="413"/>
    </row>
    <row r="589" spans="1:11" ht="47.25" customHeight="1">
      <c r="A589" s="413"/>
      <c r="B589" s="413"/>
      <c r="C589" s="413"/>
      <c r="D589" s="413"/>
      <c r="E589" s="413"/>
      <c r="F589" s="413"/>
      <c r="G589" s="413"/>
      <c r="H589" s="413"/>
      <c r="I589" s="413"/>
      <c r="J589" s="413"/>
      <c r="K589" s="413"/>
    </row>
    <row r="590" spans="1:11" ht="47.25" customHeight="1">
      <c r="A590" s="413"/>
      <c r="B590" s="413"/>
      <c r="C590" s="413"/>
      <c r="D590" s="413"/>
      <c r="E590" s="413"/>
      <c r="F590" s="413"/>
      <c r="G590" s="413"/>
      <c r="H590" s="413"/>
      <c r="I590" s="413"/>
      <c r="J590" s="413"/>
      <c r="K590" s="413"/>
    </row>
    <row r="591" spans="1:11" ht="47.25" customHeight="1">
      <c r="A591" s="413"/>
      <c r="B591" s="413"/>
      <c r="C591" s="413"/>
      <c r="D591" s="413"/>
      <c r="E591" s="413"/>
      <c r="F591" s="413"/>
      <c r="G591" s="413"/>
      <c r="H591" s="413"/>
      <c r="I591" s="413"/>
      <c r="J591" s="413"/>
      <c r="K591" s="413"/>
    </row>
    <row r="592" spans="1:11" ht="47.25" customHeight="1">
      <c r="A592" s="413"/>
      <c r="B592" s="413"/>
      <c r="C592" s="413"/>
      <c r="D592" s="413"/>
      <c r="E592" s="413"/>
      <c r="F592" s="413"/>
      <c r="G592" s="413"/>
      <c r="H592" s="413"/>
      <c r="I592" s="413"/>
      <c r="J592" s="413"/>
      <c r="K592" s="413"/>
    </row>
    <row r="593" spans="1:11" ht="47.25" customHeight="1">
      <c r="A593" s="413"/>
      <c r="B593" s="413"/>
      <c r="C593" s="413"/>
      <c r="D593" s="413"/>
      <c r="E593" s="413"/>
      <c r="F593" s="413"/>
      <c r="G593" s="413"/>
      <c r="H593" s="413"/>
      <c r="I593" s="413"/>
      <c r="J593" s="413"/>
      <c r="K593" s="413"/>
    </row>
    <row r="594" spans="1:11" ht="47.25" customHeight="1">
      <c r="A594" s="413"/>
      <c r="B594" s="413"/>
      <c r="C594" s="413"/>
      <c r="D594" s="413"/>
      <c r="E594" s="413"/>
      <c r="F594" s="413"/>
      <c r="G594" s="413"/>
      <c r="H594" s="413"/>
      <c r="I594" s="413"/>
      <c r="J594" s="413"/>
      <c r="K594" s="413"/>
    </row>
    <row r="595" spans="1:11" ht="47.25" customHeight="1">
      <c r="A595" s="413"/>
      <c r="B595" s="413"/>
      <c r="C595" s="413"/>
      <c r="D595" s="413"/>
      <c r="E595" s="413"/>
      <c r="F595" s="413"/>
      <c r="G595" s="413"/>
      <c r="H595" s="413"/>
      <c r="I595" s="413"/>
      <c r="J595" s="413"/>
      <c r="K595" s="413"/>
    </row>
    <row r="596" spans="1:11" ht="47.25" customHeight="1">
      <c r="A596" s="413"/>
      <c r="B596" s="413"/>
      <c r="C596" s="413"/>
      <c r="D596" s="413"/>
      <c r="E596" s="413"/>
      <c r="F596" s="413"/>
      <c r="G596" s="413"/>
      <c r="H596" s="413"/>
      <c r="I596" s="413"/>
      <c r="J596" s="413"/>
      <c r="K596" s="413"/>
    </row>
    <row r="597" spans="1:11" ht="47.25" customHeight="1">
      <c r="A597" s="413"/>
      <c r="B597" s="413"/>
      <c r="C597" s="413"/>
      <c r="D597" s="413"/>
      <c r="E597" s="413"/>
      <c r="F597" s="413"/>
      <c r="G597" s="413"/>
      <c r="H597" s="413"/>
      <c r="I597" s="413"/>
      <c r="J597" s="413"/>
      <c r="K597" s="413"/>
    </row>
    <row r="598" spans="1:11" ht="47.25" customHeight="1">
      <c r="A598" s="413"/>
      <c r="B598" s="413"/>
      <c r="C598" s="413"/>
      <c r="D598" s="413"/>
      <c r="E598" s="413"/>
      <c r="F598" s="413"/>
      <c r="G598" s="413"/>
      <c r="H598" s="413"/>
      <c r="I598" s="413"/>
      <c r="J598" s="413"/>
      <c r="K598" s="413"/>
    </row>
    <row r="599" spans="1:11" ht="47.25" customHeight="1">
      <c r="A599" s="413"/>
      <c r="B599" s="413"/>
      <c r="C599" s="413"/>
      <c r="D599" s="413"/>
      <c r="E599" s="413"/>
      <c r="F599" s="413"/>
      <c r="G599" s="413"/>
      <c r="H599" s="413"/>
      <c r="I599" s="413"/>
      <c r="J599" s="413"/>
      <c r="K599" s="413"/>
    </row>
    <row r="600" spans="1:11" ht="47.25" customHeight="1">
      <c r="A600" s="413"/>
      <c r="B600" s="413"/>
      <c r="C600" s="413"/>
      <c r="D600" s="413"/>
      <c r="E600" s="413"/>
      <c r="F600" s="413"/>
      <c r="G600" s="413"/>
      <c r="H600" s="413"/>
      <c r="I600" s="413"/>
      <c r="J600" s="413"/>
      <c r="K600" s="413"/>
    </row>
    <row r="601" spans="1:11" ht="47.25" customHeight="1">
      <c r="A601" s="413"/>
      <c r="B601" s="413"/>
      <c r="C601" s="413"/>
      <c r="D601" s="413"/>
      <c r="E601" s="413"/>
      <c r="F601" s="413"/>
      <c r="G601" s="413"/>
      <c r="H601" s="413"/>
      <c r="I601" s="413"/>
      <c r="J601" s="413"/>
      <c r="K601" s="413"/>
    </row>
    <row r="602" spans="1:11" ht="47.25" customHeight="1">
      <c r="A602" s="413"/>
      <c r="B602" s="413"/>
      <c r="C602" s="413"/>
      <c r="D602" s="413"/>
      <c r="E602" s="413"/>
      <c r="F602" s="413"/>
      <c r="G602" s="413"/>
      <c r="H602" s="413"/>
      <c r="I602" s="413"/>
      <c r="J602" s="413"/>
      <c r="K602" s="413"/>
    </row>
    <row r="603" spans="1:11" ht="47.25" customHeight="1">
      <c r="A603" s="413"/>
      <c r="B603" s="413"/>
      <c r="C603" s="413"/>
      <c r="D603" s="413"/>
      <c r="E603" s="413"/>
      <c r="F603" s="413"/>
      <c r="G603" s="413"/>
      <c r="H603" s="413"/>
      <c r="I603" s="413"/>
      <c r="J603" s="413"/>
      <c r="K603" s="413"/>
    </row>
    <row r="604" spans="1:11" ht="47.25" customHeight="1">
      <c r="A604" s="413"/>
      <c r="B604" s="413"/>
      <c r="C604" s="413"/>
      <c r="D604" s="413"/>
      <c r="E604" s="413"/>
      <c r="F604" s="413"/>
      <c r="G604" s="413"/>
      <c r="H604" s="413"/>
      <c r="I604" s="413"/>
      <c r="J604" s="413"/>
      <c r="K604" s="413"/>
    </row>
    <row r="605" spans="1:11" ht="47.25" customHeight="1">
      <c r="A605" s="413"/>
      <c r="B605" s="413"/>
      <c r="C605" s="413"/>
      <c r="D605" s="413"/>
      <c r="E605" s="413"/>
      <c r="F605" s="413"/>
      <c r="G605" s="413"/>
      <c r="H605" s="413"/>
      <c r="I605" s="413"/>
      <c r="J605" s="413"/>
      <c r="K605" s="413"/>
    </row>
    <row r="606" spans="1:11" ht="47.25" customHeight="1">
      <c r="A606" s="413"/>
      <c r="B606" s="413"/>
      <c r="C606" s="413"/>
      <c r="D606" s="413"/>
      <c r="E606" s="413"/>
      <c r="F606" s="413"/>
      <c r="G606" s="413"/>
      <c r="H606" s="413"/>
      <c r="I606" s="413"/>
      <c r="J606" s="413"/>
      <c r="K606" s="413"/>
    </row>
    <row r="607" spans="1:11" ht="47.25" customHeight="1">
      <c r="A607" s="413"/>
      <c r="B607" s="413"/>
      <c r="C607" s="413"/>
      <c r="D607" s="413"/>
      <c r="E607" s="413"/>
      <c r="F607" s="413"/>
      <c r="G607" s="413"/>
      <c r="H607" s="413"/>
      <c r="I607" s="413"/>
      <c r="J607" s="413"/>
      <c r="K607" s="413"/>
    </row>
    <row r="608" spans="1:11" ht="47.25" customHeight="1">
      <c r="A608" s="413"/>
      <c r="B608" s="413"/>
      <c r="C608" s="413"/>
      <c r="D608" s="413"/>
      <c r="E608" s="413"/>
      <c r="F608" s="413"/>
      <c r="G608" s="413"/>
      <c r="H608" s="413"/>
      <c r="I608" s="413"/>
      <c r="J608" s="413"/>
      <c r="K608" s="413"/>
    </row>
    <row r="609" spans="1:11" ht="47.25" customHeight="1">
      <c r="A609" s="413"/>
      <c r="B609" s="413"/>
      <c r="C609" s="413"/>
      <c r="D609" s="413"/>
      <c r="E609" s="413"/>
      <c r="F609" s="413"/>
      <c r="G609" s="413"/>
      <c r="H609" s="413"/>
      <c r="I609" s="413"/>
      <c r="J609" s="413"/>
      <c r="K609" s="413"/>
    </row>
    <row r="610" spans="1:11" ht="47.25" customHeight="1">
      <c r="A610" s="413"/>
      <c r="B610" s="413"/>
      <c r="C610" s="413"/>
      <c r="D610" s="413"/>
      <c r="E610" s="413"/>
      <c r="F610" s="413"/>
      <c r="G610" s="413"/>
      <c r="H610" s="413"/>
      <c r="I610" s="413"/>
      <c r="J610" s="413"/>
      <c r="K610" s="413"/>
    </row>
    <row r="611" spans="1:11" ht="47.25" customHeight="1">
      <c r="A611" s="413"/>
      <c r="B611" s="413"/>
      <c r="C611" s="413"/>
      <c r="D611" s="413"/>
      <c r="E611" s="413"/>
      <c r="F611" s="413"/>
      <c r="G611" s="413"/>
      <c r="H611" s="413"/>
      <c r="I611" s="413"/>
      <c r="J611" s="413"/>
      <c r="K611" s="413"/>
    </row>
    <row r="612" spans="1:11" ht="47.25" customHeight="1">
      <c r="A612" s="413"/>
      <c r="B612" s="413"/>
      <c r="C612" s="413"/>
      <c r="D612" s="413"/>
      <c r="E612" s="413"/>
      <c r="F612" s="413"/>
      <c r="G612" s="413"/>
      <c r="H612" s="413"/>
      <c r="I612" s="413"/>
      <c r="J612" s="413"/>
      <c r="K612" s="413"/>
    </row>
    <row r="613" spans="1:11" ht="47.25" customHeight="1">
      <c r="A613" s="413"/>
      <c r="B613" s="413"/>
      <c r="C613" s="413"/>
      <c r="D613" s="413"/>
      <c r="E613" s="413"/>
      <c r="F613" s="413"/>
      <c r="G613" s="413"/>
      <c r="H613" s="413"/>
      <c r="I613" s="413"/>
      <c r="J613" s="413"/>
      <c r="K613" s="413"/>
    </row>
    <row r="614" spans="1:11" ht="47.25" customHeight="1">
      <c r="A614" s="413"/>
      <c r="B614" s="413"/>
      <c r="C614" s="413"/>
      <c r="D614" s="413"/>
      <c r="E614" s="413"/>
      <c r="F614" s="413"/>
      <c r="G614" s="413"/>
      <c r="H614" s="413"/>
      <c r="I614" s="413"/>
      <c r="J614" s="413"/>
      <c r="K614" s="413"/>
    </row>
    <row r="615" spans="1:11" ht="47.25" customHeight="1">
      <c r="A615" s="413"/>
      <c r="B615" s="413"/>
      <c r="C615" s="413"/>
      <c r="D615" s="413"/>
      <c r="E615" s="413"/>
      <c r="F615" s="413"/>
      <c r="G615" s="413"/>
      <c r="H615" s="413"/>
      <c r="I615" s="413"/>
      <c r="J615" s="413"/>
      <c r="K615" s="413"/>
    </row>
    <row r="616" spans="1:11" ht="47.25" customHeight="1">
      <c r="A616" s="413"/>
      <c r="B616" s="413"/>
      <c r="C616" s="413"/>
      <c r="D616" s="413"/>
      <c r="E616" s="413"/>
      <c r="F616" s="413"/>
      <c r="G616" s="413"/>
      <c r="H616" s="413"/>
      <c r="I616" s="413"/>
      <c r="J616" s="413"/>
      <c r="K616" s="413"/>
    </row>
    <row r="617" spans="1:11" ht="47.25" customHeight="1">
      <c r="A617" s="413"/>
      <c r="B617" s="413"/>
      <c r="C617" s="413"/>
      <c r="D617" s="413"/>
      <c r="E617" s="413"/>
      <c r="F617" s="413"/>
      <c r="G617" s="413"/>
      <c r="H617" s="413"/>
      <c r="I617" s="413"/>
      <c r="J617" s="413"/>
      <c r="K617" s="413"/>
    </row>
    <row r="618" spans="1:11" ht="47.25" customHeight="1">
      <c r="A618" s="413"/>
      <c r="B618" s="413"/>
      <c r="C618" s="413"/>
      <c r="D618" s="413"/>
      <c r="E618" s="413"/>
      <c r="F618" s="413"/>
      <c r="G618" s="413"/>
      <c r="H618" s="413"/>
      <c r="I618" s="413"/>
      <c r="J618" s="413"/>
      <c r="K618" s="413"/>
    </row>
    <row r="619" spans="1:11" ht="47.25" customHeight="1">
      <c r="A619" s="413"/>
      <c r="B619" s="413"/>
      <c r="C619" s="413"/>
      <c r="D619" s="413"/>
      <c r="E619" s="413"/>
      <c r="F619" s="413"/>
      <c r="G619" s="413"/>
      <c r="H619" s="413"/>
      <c r="I619" s="413"/>
      <c r="J619" s="413"/>
      <c r="K619" s="413"/>
    </row>
    <row r="620" spans="1:11" ht="47.25" customHeight="1">
      <c r="A620" s="413"/>
      <c r="B620" s="413"/>
      <c r="C620" s="413"/>
      <c r="D620" s="413"/>
      <c r="E620" s="413"/>
      <c r="F620" s="413"/>
      <c r="G620" s="413"/>
      <c r="H620" s="413"/>
      <c r="I620" s="413"/>
      <c r="J620" s="413"/>
      <c r="K620" s="413"/>
    </row>
    <row r="621" spans="1:11" ht="47.25" customHeight="1">
      <c r="A621" s="413"/>
      <c r="B621" s="413"/>
      <c r="C621" s="413"/>
      <c r="D621" s="413"/>
      <c r="E621" s="413"/>
      <c r="F621" s="413"/>
      <c r="G621" s="413"/>
      <c r="H621" s="413"/>
      <c r="I621" s="413"/>
      <c r="J621" s="413"/>
      <c r="K621" s="413"/>
    </row>
    <row r="622" spans="1:11" ht="47.25" customHeight="1">
      <c r="A622" s="413"/>
      <c r="B622" s="413"/>
      <c r="C622" s="413"/>
      <c r="D622" s="413"/>
      <c r="E622" s="413"/>
      <c r="F622" s="413"/>
      <c r="G622" s="413"/>
      <c r="H622" s="413"/>
      <c r="I622" s="413"/>
      <c r="J622" s="413"/>
      <c r="K622" s="413"/>
    </row>
    <row r="623" spans="1:11" ht="47.25" customHeight="1">
      <c r="A623" s="413"/>
      <c r="B623" s="413"/>
      <c r="C623" s="413"/>
      <c r="D623" s="413"/>
      <c r="E623" s="413"/>
      <c r="F623" s="413"/>
      <c r="G623" s="413"/>
      <c r="H623" s="413"/>
      <c r="I623" s="413"/>
      <c r="J623" s="413"/>
      <c r="K623" s="413"/>
    </row>
    <row r="624" spans="1:11" ht="47.25" customHeight="1">
      <c r="A624" s="413"/>
      <c r="B624" s="413"/>
      <c r="C624" s="413"/>
      <c r="D624" s="413"/>
      <c r="E624" s="413"/>
      <c r="F624" s="413"/>
      <c r="G624" s="413"/>
      <c r="H624" s="413"/>
      <c r="I624" s="413"/>
      <c r="J624" s="413"/>
      <c r="K624" s="413"/>
    </row>
    <row r="625" spans="1:11" ht="47.25" customHeight="1">
      <c r="A625" s="413"/>
      <c r="B625" s="413"/>
      <c r="C625" s="413"/>
      <c r="D625" s="413"/>
      <c r="E625" s="413"/>
      <c r="F625" s="413"/>
      <c r="G625" s="413"/>
      <c r="H625" s="413"/>
      <c r="I625" s="413"/>
      <c r="J625" s="413"/>
      <c r="K625" s="413"/>
    </row>
    <row r="626" spans="1:11" ht="47.25" customHeight="1">
      <c r="A626" s="413"/>
      <c r="B626" s="413"/>
      <c r="C626" s="413"/>
      <c r="D626" s="413"/>
      <c r="E626" s="413"/>
      <c r="F626" s="413"/>
      <c r="G626" s="413"/>
      <c r="H626" s="413"/>
      <c r="I626" s="413"/>
      <c r="J626" s="413"/>
      <c r="K626" s="413"/>
    </row>
    <row r="627" spans="1:11" ht="47.25" customHeight="1">
      <c r="A627" s="413"/>
      <c r="B627" s="413"/>
      <c r="C627" s="413"/>
      <c r="D627" s="413"/>
      <c r="E627" s="413"/>
      <c r="F627" s="413"/>
      <c r="G627" s="413"/>
      <c r="H627" s="413"/>
      <c r="I627" s="413"/>
      <c r="J627" s="413"/>
      <c r="K627" s="413"/>
    </row>
    <row r="628" spans="1:11" ht="47.25" customHeight="1">
      <c r="A628" s="413"/>
      <c r="B628" s="413"/>
      <c r="C628" s="413"/>
      <c r="D628" s="413"/>
      <c r="E628" s="413"/>
      <c r="F628" s="413"/>
      <c r="G628" s="413"/>
      <c r="H628" s="413"/>
      <c r="I628" s="413"/>
      <c r="J628" s="413"/>
      <c r="K628" s="413"/>
    </row>
    <row r="629" spans="1:11" ht="47.25" customHeight="1">
      <c r="A629" s="413"/>
      <c r="B629" s="413"/>
      <c r="C629" s="413"/>
      <c r="D629" s="413"/>
      <c r="E629" s="413"/>
      <c r="F629" s="413"/>
      <c r="G629" s="413"/>
      <c r="H629" s="413"/>
      <c r="I629" s="413"/>
      <c r="J629" s="413"/>
      <c r="K629" s="413"/>
    </row>
    <row r="630" spans="1:11" ht="47.25" customHeight="1">
      <c r="A630" s="413"/>
      <c r="B630" s="413"/>
      <c r="C630" s="413"/>
      <c r="D630" s="413"/>
      <c r="E630" s="413"/>
      <c r="F630" s="413"/>
      <c r="G630" s="413"/>
      <c r="H630" s="413"/>
      <c r="I630" s="413"/>
      <c r="J630" s="413"/>
      <c r="K630" s="413"/>
    </row>
    <row r="631" spans="1:11" ht="47.25" customHeight="1">
      <c r="A631" s="413"/>
      <c r="B631" s="413"/>
      <c r="C631" s="413"/>
      <c r="D631" s="413"/>
      <c r="E631" s="413"/>
      <c r="F631" s="413"/>
      <c r="G631" s="413"/>
      <c r="H631" s="413"/>
      <c r="I631" s="413"/>
      <c r="J631" s="413"/>
      <c r="K631" s="413"/>
    </row>
    <row r="632" spans="1:11" ht="47.25" customHeight="1">
      <c r="A632" s="413"/>
      <c r="B632" s="413"/>
      <c r="C632" s="413"/>
      <c r="D632" s="413"/>
      <c r="E632" s="413"/>
      <c r="F632" s="413"/>
      <c r="G632" s="413"/>
      <c r="H632" s="413"/>
      <c r="I632" s="413"/>
      <c r="J632" s="413"/>
      <c r="K632" s="413"/>
    </row>
    <row r="633" spans="1:11" ht="47.25" customHeight="1">
      <c r="A633" s="413"/>
      <c r="B633" s="413"/>
      <c r="C633" s="413"/>
      <c r="D633" s="413"/>
      <c r="E633" s="413"/>
      <c r="F633" s="413"/>
      <c r="G633" s="413"/>
      <c r="H633" s="413"/>
      <c r="I633" s="413"/>
      <c r="J633" s="413"/>
      <c r="K633" s="413"/>
    </row>
    <row r="634" spans="1:11" ht="47.25" customHeight="1">
      <c r="A634" s="413"/>
      <c r="B634" s="413"/>
      <c r="C634" s="413"/>
      <c r="D634" s="413"/>
      <c r="E634" s="413"/>
      <c r="F634" s="413"/>
      <c r="G634" s="413"/>
      <c r="H634" s="413"/>
      <c r="I634" s="413"/>
      <c r="J634" s="413"/>
      <c r="K634" s="413"/>
    </row>
    <row r="635" spans="1:11" ht="47.25" customHeight="1">
      <c r="A635" s="413"/>
      <c r="B635" s="413"/>
      <c r="C635" s="413"/>
      <c r="D635" s="413"/>
      <c r="E635" s="413"/>
      <c r="F635" s="413"/>
      <c r="G635" s="413"/>
      <c r="H635" s="413"/>
      <c r="I635" s="413"/>
      <c r="J635" s="413"/>
      <c r="K635" s="413"/>
    </row>
    <row r="636" spans="1:11" ht="47.25" customHeight="1">
      <c r="A636" s="413"/>
      <c r="B636" s="413"/>
      <c r="C636" s="413"/>
      <c r="D636" s="413"/>
      <c r="E636" s="413"/>
      <c r="F636" s="413"/>
      <c r="G636" s="413"/>
      <c r="H636" s="413"/>
      <c r="I636" s="413"/>
      <c r="J636" s="413"/>
      <c r="K636" s="413"/>
    </row>
    <row r="637" spans="1:11" ht="47.25" customHeight="1">
      <c r="A637" s="413"/>
      <c r="B637" s="413"/>
      <c r="C637" s="413"/>
      <c r="D637" s="413"/>
      <c r="E637" s="413"/>
      <c r="F637" s="413"/>
      <c r="G637" s="413"/>
      <c r="H637" s="413"/>
      <c r="I637" s="413"/>
      <c r="J637" s="413"/>
      <c r="K637" s="413"/>
    </row>
    <row r="638" spans="1:11" ht="47.25" customHeight="1">
      <c r="A638" s="413"/>
      <c r="B638" s="413"/>
      <c r="C638" s="413"/>
      <c r="D638" s="413"/>
      <c r="E638" s="413"/>
      <c r="F638" s="413"/>
      <c r="G638" s="413"/>
      <c r="H638" s="413"/>
      <c r="I638" s="413"/>
      <c r="J638" s="413"/>
      <c r="K638" s="413"/>
    </row>
    <row r="639" spans="1:11" ht="47.25" customHeight="1">
      <c r="A639" s="413"/>
      <c r="B639" s="413"/>
      <c r="C639" s="413"/>
      <c r="D639" s="413"/>
      <c r="E639" s="413"/>
      <c r="F639" s="413"/>
      <c r="G639" s="413"/>
      <c r="H639" s="413"/>
      <c r="I639" s="413"/>
      <c r="J639" s="413"/>
      <c r="K639" s="413"/>
    </row>
    <row r="640" spans="1:11" ht="47.25" customHeight="1">
      <c r="A640" s="413"/>
      <c r="B640" s="413"/>
      <c r="C640" s="413"/>
      <c r="D640" s="413"/>
      <c r="E640" s="413"/>
      <c r="F640" s="413"/>
      <c r="G640" s="413"/>
      <c r="H640" s="413"/>
      <c r="I640" s="413"/>
      <c r="J640" s="413"/>
      <c r="K640" s="413"/>
    </row>
    <row r="641" spans="1:11" ht="47.25" customHeight="1">
      <c r="A641" s="413"/>
      <c r="B641" s="413"/>
      <c r="C641" s="413"/>
      <c r="D641" s="413"/>
      <c r="E641" s="413"/>
      <c r="F641" s="413"/>
      <c r="G641" s="413"/>
      <c r="H641" s="413"/>
      <c r="I641" s="413"/>
      <c r="J641" s="413"/>
      <c r="K641" s="413"/>
    </row>
    <row r="642" spans="1:11" ht="47.25" customHeight="1">
      <c r="A642" s="413"/>
      <c r="B642" s="413"/>
      <c r="C642" s="413"/>
      <c r="D642" s="413"/>
      <c r="E642" s="413"/>
      <c r="F642" s="413"/>
      <c r="G642" s="413"/>
      <c r="H642" s="413"/>
      <c r="I642" s="413"/>
      <c r="J642" s="413"/>
      <c r="K642" s="413"/>
    </row>
    <row r="643" spans="1:11" ht="47.25" customHeight="1">
      <c r="A643" s="413"/>
      <c r="B643" s="413"/>
      <c r="C643" s="413"/>
      <c r="D643" s="413"/>
      <c r="E643" s="413"/>
      <c r="F643" s="413"/>
      <c r="G643" s="413"/>
      <c r="H643" s="413"/>
      <c r="I643" s="413"/>
      <c r="J643" s="413"/>
      <c r="K643" s="413"/>
    </row>
    <row r="644" spans="1:11" ht="47.25" customHeight="1">
      <c r="A644" s="413"/>
      <c r="B644" s="413"/>
      <c r="C644" s="413"/>
      <c r="D644" s="413"/>
      <c r="E644" s="413"/>
      <c r="F644" s="413"/>
      <c r="G644" s="413"/>
      <c r="H644" s="413"/>
      <c r="I644" s="413"/>
      <c r="J644" s="413"/>
      <c r="K644" s="413"/>
    </row>
    <row r="645" spans="1:11" ht="47.25" customHeight="1">
      <c r="A645" s="413"/>
      <c r="B645" s="413"/>
      <c r="C645" s="413"/>
      <c r="D645" s="413"/>
      <c r="E645" s="413"/>
      <c r="F645" s="413"/>
      <c r="G645" s="413"/>
      <c r="H645" s="413"/>
      <c r="I645" s="413"/>
      <c r="J645" s="413"/>
      <c r="K645" s="413"/>
    </row>
    <row r="646" spans="1:11" ht="47.25" customHeight="1">
      <c r="A646" s="413"/>
      <c r="B646" s="413"/>
      <c r="C646" s="413"/>
      <c r="D646" s="413"/>
      <c r="E646" s="413"/>
      <c r="F646" s="413"/>
      <c r="G646" s="413"/>
      <c r="H646" s="413"/>
      <c r="I646" s="413"/>
      <c r="J646" s="413"/>
      <c r="K646" s="413"/>
    </row>
    <row r="647" spans="1:11" ht="47.25" customHeight="1">
      <c r="A647" s="413"/>
      <c r="B647" s="413"/>
      <c r="C647" s="413"/>
      <c r="D647" s="413"/>
      <c r="E647" s="413"/>
      <c r="F647" s="413"/>
      <c r="G647" s="413"/>
      <c r="H647" s="413"/>
      <c r="I647" s="413"/>
      <c r="J647" s="413"/>
      <c r="K647" s="413"/>
    </row>
    <row r="648" spans="1:11" ht="47.25" customHeight="1">
      <c r="A648" s="413"/>
      <c r="B648" s="413"/>
      <c r="C648" s="413"/>
      <c r="D648" s="413"/>
      <c r="E648" s="413"/>
      <c r="F648" s="413"/>
      <c r="G648" s="413"/>
      <c r="H648" s="413"/>
      <c r="I648" s="413"/>
      <c r="J648" s="413"/>
      <c r="K648" s="413"/>
    </row>
    <row r="649" spans="1:11" ht="47.25" customHeight="1">
      <c r="A649" s="413"/>
      <c r="B649" s="413"/>
      <c r="C649" s="413"/>
      <c r="D649" s="413"/>
      <c r="E649" s="413"/>
      <c r="F649" s="413"/>
      <c r="G649" s="413"/>
      <c r="H649" s="413"/>
      <c r="I649" s="413"/>
      <c r="J649" s="413"/>
      <c r="K649" s="413"/>
    </row>
    <row r="650" spans="1:11" ht="47.25" customHeight="1">
      <c r="A650" s="413"/>
      <c r="B650" s="413"/>
      <c r="C650" s="413"/>
      <c r="D650" s="413"/>
      <c r="E650" s="413"/>
      <c r="F650" s="413"/>
      <c r="G650" s="413"/>
      <c r="H650" s="413"/>
      <c r="I650" s="413"/>
      <c r="J650" s="413"/>
      <c r="K650" s="413"/>
    </row>
    <row r="651" spans="1:11" ht="47.25" customHeight="1">
      <c r="A651" s="413"/>
      <c r="B651" s="413"/>
      <c r="C651" s="413"/>
      <c r="D651" s="413"/>
      <c r="E651" s="413"/>
      <c r="F651" s="413"/>
      <c r="G651" s="413"/>
      <c r="H651" s="413"/>
      <c r="I651" s="413"/>
      <c r="J651" s="413"/>
      <c r="K651" s="413"/>
    </row>
    <row r="652" spans="1:11" ht="47.25" customHeight="1">
      <c r="A652" s="413"/>
      <c r="B652" s="413"/>
      <c r="C652" s="413"/>
      <c r="D652" s="413"/>
      <c r="E652" s="413"/>
      <c r="F652" s="413"/>
      <c r="G652" s="413"/>
      <c r="H652" s="413"/>
      <c r="I652" s="413"/>
      <c r="J652" s="413"/>
      <c r="K652" s="413"/>
    </row>
    <row r="653" spans="1:11" ht="47.25" customHeight="1">
      <c r="A653" s="413"/>
      <c r="B653" s="413"/>
      <c r="C653" s="413"/>
      <c r="D653" s="413"/>
      <c r="E653" s="413"/>
      <c r="F653" s="413"/>
      <c r="G653" s="413"/>
      <c r="H653" s="413"/>
      <c r="I653" s="413"/>
      <c r="J653" s="413"/>
      <c r="K653" s="413"/>
    </row>
    <row r="654" spans="1:11" ht="47.25" customHeight="1">
      <c r="A654" s="413"/>
      <c r="B654" s="413"/>
      <c r="C654" s="413"/>
      <c r="D654" s="413"/>
      <c r="E654" s="413"/>
      <c r="F654" s="413"/>
      <c r="G654" s="413"/>
      <c r="H654" s="413"/>
      <c r="I654" s="413"/>
      <c r="J654" s="413"/>
      <c r="K654" s="413"/>
    </row>
    <row r="655" spans="1:11" ht="47.25" customHeight="1">
      <c r="A655" s="413"/>
      <c r="B655" s="413"/>
      <c r="C655" s="413"/>
      <c r="D655" s="413"/>
      <c r="E655" s="413"/>
      <c r="F655" s="413"/>
      <c r="G655" s="413"/>
      <c r="H655" s="413"/>
      <c r="I655" s="413"/>
      <c r="J655" s="413"/>
      <c r="K655" s="413"/>
    </row>
    <row r="656" spans="1:11" ht="47.25" customHeight="1">
      <c r="A656" s="413"/>
      <c r="B656" s="413"/>
      <c r="C656" s="413"/>
      <c r="D656" s="413"/>
      <c r="E656" s="413"/>
      <c r="F656" s="413"/>
      <c r="G656" s="413"/>
      <c r="H656" s="413"/>
      <c r="I656" s="413"/>
      <c r="J656" s="413"/>
      <c r="K656" s="413"/>
    </row>
    <row r="657" spans="1:11" ht="47.25" customHeight="1">
      <c r="A657" s="413"/>
      <c r="B657" s="413"/>
      <c r="C657" s="413"/>
      <c r="D657" s="413"/>
      <c r="E657" s="413"/>
      <c r="F657" s="413"/>
      <c r="G657" s="413"/>
      <c r="H657" s="413"/>
      <c r="I657" s="413"/>
      <c r="J657" s="413"/>
      <c r="K657" s="413"/>
    </row>
    <row r="658" spans="1:11" ht="47.25" customHeight="1">
      <c r="A658" s="413"/>
      <c r="B658" s="413"/>
      <c r="C658" s="413"/>
      <c r="D658" s="413"/>
      <c r="E658" s="413"/>
      <c r="F658" s="413"/>
      <c r="G658" s="413"/>
      <c r="H658" s="413"/>
      <c r="I658" s="413"/>
      <c r="J658" s="413"/>
      <c r="K658" s="413"/>
    </row>
    <row r="659" spans="1:11" ht="47.25" customHeight="1">
      <c r="A659" s="413"/>
      <c r="B659" s="413"/>
      <c r="C659" s="413"/>
      <c r="D659" s="413"/>
      <c r="E659" s="413"/>
      <c r="F659" s="413"/>
      <c r="G659" s="413"/>
      <c r="H659" s="413"/>
      <c r="I659" s="413"/>
      <c r="J659" s="413"/>
      <c r="K659" s="413"/>
    </row>
    <row r="660" spans="1:11" ht="47.25" customHeight="1">
      <c r="A660" s="413"/>
      <c r="B660" s="413"/>
      <c r="C660" s="413"/>
      <c r="D660" s="413"/>
      <c r="E660" s="413"/>
      <c r="F660" s="413"/>
      <c r="G660" s="413"/>
      <c r="H660" s="413"/>
      <c r="I660" s="413"/>
      <c r="J660" s="413"/>
      <c r="K660" s="413"/>
    </row>
    <row r="661" spans="1:11" ht="47.25" customHeight="1">
      <c r="A661" s="413"/>
      <c r="B661" s="413"/>
      <c r="C661" s="413"/>
      <c r="D661" s="413"/>
      <c r="E661" s="413"/>
      <c r="F661" s="413"/>
      <c r="G661" s="413"/>
      <c r="H661" s="413"/>
      <c r="I661" s="413"/>
      <c r="J661" s="413"/>
      <c r="K661" s="413"/>
    </row>
    <row r="662" spans="1:11" ht="47.25" customHeight="1">
      <c r="A662" s="413"/>
      <c r="B662" s="413"/>
      <c r="C662" s="413"/>
      <c r="D662" s="413"/>
      <c r="E662" s="413"/>
      <c r="F662" s="413"/>
      <c r="G662" s="413"/>
      <c r="H662" s="413"/>
      <c r="I662" s="413"/>
      <c r="J662" s="413"/>
      <c r="K662" s="413"/>
    </row>
    <row r="663" spans="1:11" ht="47.25" customHeight="1">
      <c r="A663" s="413"/>
      <c r="B663" s="413"/>
      <c r="C663" s="413"/>
      <c r="D663" s="413"/>
      <c r="E663" s="413"/>
      <c r="F663" s="413"/>
      <c r="G663" s="413"/>
      <c r="H663" s="413"/>
      <c r="I663" s="413"/>
      <c r="J663" s="413"/>
      <c r="K663" s="413"/>
    </row>
    <row r="664" spans="1:11" ht="47.25" customHeight="1">
      <c r="A664" s="413"/>
      <c r="B664" s="413"/>
      <c r="C664" s="413"/>
      <c r="D664" s="413"/>
      <c r="E664" s="413"/>
      <c r="F664" s="413"/>
      <c r="G664" s="413"/>
      <c r="H664" s="413"/>
      <c r="I664" s="413"/>
      <c r="J664" s="413"/>
      <c r="K664" s="413"/>
    </row>
    <row r="665" spans="1:11" ht="47.25" customHeight="1">
      <c r="A665" s="413"/>
      <c r="B665" s="413"/>
      <c r="C665" s="413"/>
      <c r="D665" s="413"/>
      <c r="E665" s="413"/>
      <c r="F665" s="413"/>
      <c r="G665" s="413"/>
      <c r="H665" s="413"/>
      <c r="I665" s="413"/>
      <c r="J665" s="413"/>
      <c r="K665" s="413"/>
    </row>
    <row r="666" spans="1:11" ht="47.25" customHeight="1">
      <c r="A666" s="413"/>
      <c r="B666" s="413"/>
      <c r="C666" s="413"/>
      <c r="D666" s="413"/>
      <c r="E666" s="413"/>
      <c r="F666" s="413"/>
      <c r="G666" s="413"/>
      <c r="H666" s="413"/>
      <c r="I666" s="413"/>
      <c r="J666" s="413"/>
      <c r="K666" s="413"/>
    </row>
    <row r="667" spans="1:11" ht="47.25" customHeight="1">
      <c r="A667" s="413"/>
      <c r="B667" s="413"/>
      <c r="C667" s="413"/>
      <c r="D667" s="413"/>
      <c r="E667" s="413"/>
      <c r="F667" s="413"/>
      <c r="G667" s="413"/>
      <c r="H667" s="413"/>
      <c r="I667" s="413"/>
      <c r="J667" s="413"/>
      <c r="K667" s="413"/>
    </row>
    <row r="668" spans="1:11" ht="47.25" customHeight="1">
      <c r="A668" s="413"/>
      <c r="B668" s="413"/>
      <c r="C668" s="413"/>
      <c r="D668" s="413"/>
      <c r="E668" s="413"/>
      <c r="F668" s="413"/>
      <c r="G668" s="413"/>
      <c r="H668" s="413"/>
      <c r="I668" s="413"/>
      <c r="J668" s="413"/>
      <c r="K668" s="413"/>
    </row>
    <row r="669" spans="1:11" ht="47.25" customHeight="1">
      <c r="A669" s="413"/>
      <c r="B669" s="413"/>
      <c r="C669" s="413"/>
      <c r="D669" s="413"/>
      <c r="E669" s="413"/>
      <c r="F669" s="413"/>
      <c r="G669" s="413"/>
      <c r="H669" s="413"/>
      <c r="I669" s="413"/>
      <c r="J669" s="413"/>
      <c r="K669" s="413"/>
    </row>
    <row r="670" spans="1:11" ht="47.25" customHeight="1">
      <c r="A670" s="413"/>
      <c r="B670" s="413"/>
      <c r="C670" s="413"/>
      <c r="D670" s="413"/>
      <c r="E670" s="413"/>
      <c r="F670" s="413"/>
      <c r="G670" s="413"/>
      <c r="H670" s="413"/>
      <c r="I670" s="413"/>
      <c r="J670" s="413"/>
      <c r="K670" s="413"/>
    </row>
    <row r="671" spans="1:11" ht="47.25" customHeight="1">
      <c r="A671" s="413"/>
      <c r="B671" s="413"/>
      <c r="C671" s="413"/>
      <c r="D671" s="413"/>
      <c r="E671" s="413"/>
      <c r="F671" s="413"/>
      <c r="G671" s="413"/>
      <c r="H671" s="413"/>
      <c r="I671" s="413"/>
      <c r="J671" s="413"/>
      <c r="K671" s="413"/>
    </row>
    <row r="672" spans="1:11" ht="47.25" customHeight="1">
      <c r="A672" s="413"/>
      <c r="B672" s="413"/>
      <c r="C672" s="413"/>
      <c r="D672" s="413"/>
      <c r="E672" s="413"/>
      <c r="F672" s="413"/>
      <c r="G672" s="413"/>
      <c r="H672" s="413"/>
      <c r="I672" s="413"/>
      <c r="J672" s="413"/>
      <c r="K672" s="413"/>
    </row>
    <row r="673" spans="1:11" ht="47.25" customHeight="1">
      <c r="A673" s="413"/>
      <c r="B673" s="413"/>
      <c r="C673" s="413"/>
      <c r="D673" s="413"/>
      <c r="E673" s="413"/>
      <c r="F673" s="413"/>
      <c r="G673" s="413"/>
      <c r="H673" s="413"/>
      <c r="I673" s="413"/>
      <c r="J673" s="413"/>
      <c r="K673" s="413"/>
    </row>
    <row r="674" spans="1:11" ht="47.25" customHeight="1">
      <c r="A674" s="413"/>
      <c r="B674" s="413"/>
      <c r="C674" s="413"/>
      <c r="D674" s="413"/>
      <c r="E674" s="413"/>
      <c r="F674" s="413"/>
      <c r="G674" s="413"/>
      <c r="H674" s="413"/>
      <c r="I674" s="413"/>
      <c r="J674" s="413"/>
      <c r="K674" s="413"/>
    </row>
    <row r="675" spans="1:11" ht="47.25" customHeight="1">
      <c r="A675" s="413"/>
      <c r="B675" s="413"/>
      <c r="C675" s="413"/>
      <c r="D675" s="413"/>
      <c r="E675" s="413"/>
      <c r="F675" s="413"/>
      <c r="G675" s="413"/>
      <c r="H675" s="413"/>
      <c r="I675" s="413"/>
      <c r="J675" s="413"/>
      <c r="K675" s="413"/>
    </row>
    <row r="676" spans="1:11" ht="47.25" customHeight="1">
      <c r="A676" s="413"/>
      <c r="B676" s="413"/>
      <c r="C676" s="413"/>
      <c r="D676" s="413"/>
      <c r="E676" s="413"/>
      <c r="F676" s="413"/>
      <c r="G676" s="413"/>
      <c r="H676" s="413"/>
      <c r="I676" s="413"/>
      <c r="J676" s="413"/>
      <c r="K676" s="413"/>
    </row>
    <row r="677" spans="1:11" ht="47.25" customHeight="1">
      <c r="A677" s="413"/>
      <c r="B677" s="413"/>
      <c r="C677" s="413"/>
      <c r="D677" s="413"/>
      <c r="E677" s="413"/>
      <c r="F677" s="413"/>
      <c r="G677" s="413"/>
      <c r="H677" s="413"/>
      <c r="I677" s="413"/>
      <c r="J677" s="413"/>
      <c r="K677" s="413"/>
    </row>
    <row r="678" spans="1:11" ht="47.25" customHeight="1">
      <c r="A678" s="413"/>
      <c r="B678" s="413"/>
      <c r="C678" s="413"/>
      <c r="D678" s="413"/>
      <c r="E678" s="413"/>
      <c r="F678" s="413"/>
      <c r="G678" s="413"/>
      <c r="H678" s="413"/>
      <c r="I678" s="413"/>
      <c r="J678" s="413"/>
      <c r="K678" s="413"/>
    </row>
    <row r="679" spans="1:11" ht="47.25" customHeight="1">
      <c r="A679" s="413"/>
      <c r="B679" s="413"/>
      <c r="C679" s="413"/>
      <c r="D679" s="413"/>
      <c r="E679" s="413"/>
      <c r="F679" s="413"/>
      <c r="G679" s="413"/>
      <c r="H679" s="413"/>
      <c r="I679" s="413"/>
      <c r="J679" s="413"/>
      <c r="K679" s="413"/>
    </row>
    <row r="680" spans="1:11" ht="47.25" customHeight="1">
      <c r="A680" s="413"/>
      <c r="B680" s="413"/>
      <c r="C680" s="413"/>
      <c r="D680" s="413"/>
      <c r="E680" s="413"/>
      <c r="F680" s="413"/>
      <c r="G680" s="413"/>
      <c r="H680" s="413"/>
      <c r="I680" s="413"/>
      <c r="J680" s="413"/>
      <c r="K680" s="413"/>
    </row>
    <row r="681" spans="1:11" ht="47.25" customHeight="1">
      <c r="A681" s="413"/>
      <c r="B681" s="413"/>
      <c r="C681" s="413"/>
      <c r="D681" s="413"/>
      <c r="E681" s="413"/>
      <c r="F681" s="413"/>
      <c r="G681" s="413"/>
      <c r="H681" s="413"/>
      <c r="I681" s="413"/>
      <c r="J681" s="413"/>
      <c r="K681" s="413"/>
    </row>
    <row r="682" spans="1:11" ht="47.25" customHeight="1">
      <c r="A682" s="413"/>
      <c r="B682" s="413"/>
      <c r="C682" s="413"/>
      <c r="D682" s="413"/>
      <c r="E682" s="413"/>
      <c r="F682" s="413"/>
      <c r="G682" s="413"/>
      <c r="H682" s="413"/>
      <c r="I682" s="413"/>
      <c r="J682" s="413"/>
      <c r="K682" s="413"/>
    </row>
    <row r="683" spans="1:11" ht="47.25" customHeight="1">
      <c r="A683" s="413"/>
      <c r="B683" s="413"/>
      <c r="C683" s="413"/>
      <c r="D683" s="413"/>
      <c r="E683" s="413"/>
      <c r="F683" s="413"/>
      <c r="G683" s="413"/>
      <c r="H683" s="413"/>
      <c r="I683" s="413"/>
      <c r="J683" s="413"/>
      <c r="K683" s="413"/>
    </row>
    <row r="684" spans="1:11" ht="47.25" customHeight="1">
      <c r="A684" s="413"/>
      <c r="B684" s="413"/>
      <c r="C684" s="413"/>
      <c r="D684" s="413"/>
      <c r="E684" s="413"/>
      <c r="F684" s="413"/>
      <c r="G684" s="413"/>
      <c r="H684" s="413"/>
      <c r="I684" s="413"/>
      <c r="J684" s="413"/>
      <c r="K684" s="413"/>
    </row>
    <row r="685" spans="1:11" ht="47.25" customHeight="1">
      <c r="A685" s="413"/>
      <c r="B685" s="413"/>
      <c r="C685" s="413"/>
      <c r="D685" s="413"/>
      <c r="E685" s="413"/>
      <c r="F685" s="413"/>
      <c r="G685" s="413"/>
      <c r="H685" s="413"/>
      <c r="I685" s="413"/>
      <c r="J685" s="413"/>
      <c r="K685" s="413"/>
    </row>
    <row r="686" spans="1:11" ht="47.25" customHeight="1">
      <c r="A686" s="413"/>
      <c r="B686" s="413"/>
      <c r="C686" s="413"/>
      <c r="D686" s="413"/>
      <c r="E686" s="413"/>
      <c r="F686" s="413"/>
      <c r="G686" s="413"/>
      <c r="H686" s="413"/>
      <c r="I686" s="413"/>
      <c r="J686" s="413"/>
      <c r="K686" s="413"/>
    </row>
    <row r="687" spans="1:11" ht="47.25" customHeight="1">
      <c r="A687" s="413"/>
      <c r="B687" s="413"/>
      <c r="C687" s="413"/>
      <c r="D687" s="413"/>
      <c r="E687" s="413"/>
      <c r="F687" s="413"/>
      <c r="G687" s="413"/>
      <c r="H687" s="413"/>
      <c r="I687" s="413"/>
      <c r="J687" s="413"/>
      <c r="K687" s="413"/>
    </row>
    <row r="688" spans="1:11" ht="47.25" customHeight="1">
      <c r="A688" s="413"/>
      <c r="B688" s="413"/>
      <c r="C688" s="413"/>
      <c r="D688" s="413"/>
      <c r="E688" s="413"/>
      <c r="F688" s="413"/>
      <c r="G688" s="413"/>
      <c r="H688" s="413"/>
      <c r="I688" s="413"/>
      <c r="J688" s="413"/>
      <c r="K688" s="413"/>
    </row>
    <row r="689" spans="1:11" ht="47.25" customHeight="1">
      <c r="A689" s="413"/>
      <c r="B689" s="413"/>
      <c r="C689" s="413"/>
      <c r="D689" s="413"/>
      <c r="E689" s="413"/>
      <c r="F689" s="413"/>
      <c r="G689" s="413"/>
      <c r="H689" s="413"/>
      <c r="I689" s="413"/>
      <c r="J689" s="413"/>
      <c r="K689" s="413"/>
    </row>
    <row r="690" spans="1:11" ht="47.25" customHeight="1">
      <c r="A690" s="413"/>
      <c r="B690" s="413"/>
      <c r="C690" s="413"/>
      <c r="D690" s="413"/>
      <c r="E690" s="413"/>
      <c r="F690" s="413"/>
      <c r="G690" s="413"/>
      <c r="H690" s="413"/>
      <c r="I690" s="413"/>
      <c r="J690" s="413"/>
      <c r="K690" s="413"/>
    </row>
    <row r="691" spans="1:11" ht="47.25" customHeight="1">
      <c r="A691" s="413"/>
      <c r="B691" s="413"/>
      <c r="C691" s="413"/>
      <c r="D691" s="413"/>
      <c r="E691" s="413"/>
      <c r="F691" s="413"/>
      <c r="G691" s="413"/>
      <c r="H691" s="413"/>
      <c r="I691" s="413"/>
      <c r="J691" s="413"/>
      <c r="K691" s="413"/>
    </row>
    <row r="692" spans="1:11" ht="47.25" customHeight="1">
      <c r="A692" s="413"/>
      <c r="B692" s="413"/>
      <c r="C692" s="413"/>
      <c r="D692" s="413"/>
      <c r="E692" s="413"/>
      <c r="F692" s="413"/>
      <c r="G692" s="413"/>
      <c r="H692" s="413"/>
      <c r="I692" s="413"/>
      <c r="J692" s="413"/>
      <c r="K692" s="413"/>
    </row>
    <row r="693" spans="1:11" ht="47.25" customHeight="1">
      <c r="A693" s="413"/>
      <c r="B693" s="413"/>
      <c r="C693" s="413"/>
      <c r="D693" s="413"/>
      <c r="E693" s="413"/>
      <c r="F693" s="413"/>
      <c r="G693" s="413"/>
      <c r="H693" s="413"/>
      <c r="I693" s="413"/>
      <c r="J693" s="413"/>
      <c r="K693" s="413"/>
    </row>
    <row r="694" spans="1:11" ht="47.25" customHeight="1">
      <c r="A694" s="413"/>
      <c r="B694" s="413"/>
      <c r="C694" s="413"/>
      <c r="D694" s="413"/>
      <c r="E694" s="413"/>
      <c r="F694" s="413"/>
      <c r="G694" s="413"/>
      <c r="H694" s="413"/>
      <c r="I694" s="413"/>
      <c r="J694" s="413"/>
      <c r="K694" s="413"/>
    </row>
    <row r="695" spans="1:11" ht="47.25" customHeight="1">
      <c r="A695" s="413"/>
      <c r="B695" s="413"/>
      <c r="C695" s="413"/>
      <c r="D695" s="413"/>
      <c r="E695" s="413"/>
      <c r="F695" s="413"/>
      <c r="G695" s="413"/>
      <c r="H695" s="413"/>
      <c r="I695" s="413"/>
      <c r="J695" s="413"/>
      <c r="K695" s="413"/>
    </row>
    <row r="696" spans="1:11" ht="47.25" customHeight="1">
      <c r="A696" s="413"/>
      <c r="B696" s="413"/>
      <c r="C696" s="413"/>
      <c r="D696" s="413"/>
      <c r="E696" s="413"/>
      <c r="F696" s="413"/>
      <c r="G696" s="413"/>
      <c r="H696" s="413"/>
      <c r="I696" s="413"/>
      <c r="J696" s="413"/>
      <c r="K696" s="413"/>
    </row>
    <row r="697" spans="1:11" ht="47.25" customHeight="1">
      <c r="A697" s="413"/>
      <c r="B697" s="413"/>
      <c r="C697" s="413"/>
      <c r="D697" s="413"/>
      <c r="E697" s="413"/>
      <c r="F697" s="413"/>
      <c r="G697" s="413"/>
      <c r="H697" s="413"/>
      <c r="I697" s="413"/>
      <c r="J697" s="413"/>
      <c r="K697" s="413"/>
    </row>
    <row r="698" spans="1:11" ht="47.25" customHeight="1">
      <c r="A698" s="413"/>
      <c r="B698" s="413"/>
      <c r="C698" s="413"/>
      <c r="D698" s="413"/>
      <c r="E698" s="413"/>
      <c r="F698" s="413"/>
      <c r="G698" s="413"/>
      <c r="H698" s="413"/>
      <c r="I698" s="413"/>
      <c r="J698" s="413"/>
      <c r="K698" s="413"/>
    </row>
    <row r="699" spans="1:11" ht="47.25" customHeight="1">
      <c r="A699" s="413"/>
      <c r="B699" s="413"/>
      <c r="C699" s="413"/>
      <c r="D699" s="413"/>
      <c r="E699" s="413"/>
      <c r="F699" s="413"/>
      <c r="G699" s="413"/>
      <c r="H699" s="413"/>
      <c r="I699" s="413"/>
      <c r="J699" s="413"/>
      <c r="K699" s="413"/>
    </row>
    <row r="700" spans="1:11" ht="47.25" customHeight="1">
      <c r="A700" s="413"/>
      <c r="B700" s="413"/>
      <c r="C700" s="413"/>
      <c r="D700" s="413"/>
      <c r="E700" s="413"/>
      <c r="F700" s="413"/>
      <c r="G700" s="413"/>
      <c r="H700" s="413"/>
      <c r="I700" s="413"/>
      <c r="J700" s="413"/>
      <c r="K700" s="413"/>
    </row>
    <row r="701" spans="1:11" ht="47.25" customHeight="1">
      <c r="A701" s="413"/>
      <c r="B701" s="413"/>
      <c r="C701" s="413"/>
      <c r="D701" s="413"/>
      <c r="E701" s="413"/>
      <c r="F701" s="413"/>
      <c r="G701" s="413"/>
      <c r="H701" s="413"/>
      <c r="I701" s="413"/>
      <c r="J701" s="413"/>
      <c r="K701" s="413"/>
    </row>
    <row r="702" spans="1:11" ht="47.25" customHeight="1">
      <c r="A702" s="413"/>
      <c r="B702" s="413"/>
      <c r="C702" s="413"/>
      <c r="D702" s="413"/>
      <c r="E702" s="413"/>
      <c r="F702" s="413"/>
      <c r="G702" s="413"/>
      <c r="H702" s="413"/>
      <c r="I702" s="413"/>
      <c r="J702" s="413"/>
      <c r="K702" s="413"/>
    </row>
    <row r="703" spans="1:11" ht="47.25" customHeight="1">
      <c r="A703" s="413"/>
      <c r="B703" s="413"/>
      <c r="C703" s="413"/>
      <c r="D703" s="413"/>
      <c r="E703" s="413"/>
      <c r="F703" s="413"/>
      <c r="G703" s="413"/>
      <c r="H703" s="413"/>
      <c r="I703" s="413"/>
      <c r="J703" s="413"/>
      <c r="K703" s="413"/>
    </row>
    <row r="704" spans="1:11" ht="47.25" customHeight="1">
      <c r="A704" s="413"/>
      <c r="B704" s="413"/>
      <c r="C704" s="413"/>
      <c r="D704" s="413"/>
      <c r="E704" s="413"/>
      <c r="F704" s="413"/>
      <c r="G704" s="413"/>
      <c r="H704" s="413"/>
      <c r="I704" s="413"/>
      <c r="J704" s="413"/>
      <c r="K704" s="413"/>
    </row>
    <row r="705" spans="1:11" ht="47.25" customHeight="1">
      <c r="A705" s="413"/>
      <c r="B705" s="413"/>
      <c r="C705" s="413"/>
      <c r="D705" s="413"/>
      <c r="E705" s="413"/>
      <c r="F705" s="413"/>
      <c r="G705" s="413"/>
      <c r="H705" s="413"/>
      <c r="I705" s="413"/>
      <c r="J705" s="413"/>
      <c r="K705" s="413"/>
    </row>
    <row r="706" spans="1:11" ht="47.25" customHeight="1">
      <c r="A706" s="413"/>
      <c r="B706" s="413"/>
      <c r="C706" s="413"/>
      <c r="D706" s="413"/>
      <c r="E706" s="413"/>
      <c r="F706" s="413"/>
      <c r="G706" s="413"/>
      <c r="H706" s="413"/>
      <c r="I706" s="413"/>
      <c r="J706" s="413"/>
      <c r="K706" s="413"/>
    </row>
    <row r="707" spans="1:11" ht="47.25" customHeight="1">
      <c r="A707" s="413"/>
      <c r="B707" s="413"/>
      <c r="C707" s="413"/>
      <c r="D707" s="413"/>
      <c r="E707" s="413"/>
      <c r="F707" s="413"/>
      <c r="G707" s="413"/>
      <c r="H707" s="413"/>
      <c r="I707" s="413"/>
      <c r="J707" s="413"/>
      <c r="K707" s="413"/>
    </row>
    <row r="708" spans="1:11" ht="47.25" customHeight="1">
      <c r="A708" s="413"/>
      <c r="B708" s="413"/>
      <c r="C708" s="413"/>
      <c r="D708" s="413"/>
      <c r="E708" s="413"/>
      <c r="F708" s="413"/>
      <c r="G708" s="413"/>
      <c r="H708" s="413"/>
      <c r="I708" s="413"/>
      <c r="J708" s="413"/>
      <c r="K708" s="413"/>
    </row>
    <row r="709" spans="1:11" ht="47.25" customHeight="1">
      <c r="A709" s="413"/>
      <c r="B709" s="413"/>
      <c r="C709" s="413"/>
      <c r="D709" s="413"/>
      <c r="E709" s="413"/>
      <c r="F709" s="413"/>
      <c r="G709" s="413"/>
      <c r="H709" s="413"/>
      <c r="I709" s="413"/>
      <c r="J709" s="413"/>
      <c r="K709" s="413"/>
    </row>
    <row r="710" spans="1:11" ht="47.25" customHeight="1">
      <c r="A710" s="413"/>
      <c r="B710" s="413"/>
      <c r="C710" s="413"/>
      <c r="D710" s="413"/>
      <c r="E710" s="413"/>
      <c r="F710" s="413"/>
      <c r="G710" s="413"/>
      <c r="H710" s="413"/>
      <c r="I710" s="413"/>
      <c r="J710" s="413"/>
      <c r="K710" s="413"/>
    </row>
    <row r="711" spans="1:11" ht="47.25" customHeight="1">
      <c r="A711" s="413"/>
      <c r="B711" s="413"/>
      <c r="C711" s="413"/>
      <c r="D711" s="413"/>
      <c r="E711" s="413"/>
      <c r="F711" s="413"/>
      <c r="G711" s="413"/>
      <c r="H711" s="413"/>
      <c r="I711" s="413"/>
      <c r="J711" s="413"/>
      <c r="K711" s="413"/>
    </row>
    <row r="712" spans="1:11" ht="47.25" customHeight="1">
      <c r="A712" s="413"/>
      <c r="B712" s="413"/>
      <c r="C712" s="413"/>
      <c r="D712" s="413"/>
      <c r="E712" s="413"/>
      <c r="F712" s="413"/>
      <c r="G712" s="413"/>
      <c r="H712" s="413"/>
      <c r="I712" s="413"/>
      <c r="J712" s="413"/>
      <c r="K712" s="413"/>
    </row>
    <row r="713" spans="1:11" ht="47.25" customHeight="1">
      <c r="A713" s="413"/>
      <c r="B713" s="413"/>
      <c r="C713" s="413"/>
      <c r="D713" s="413"/>
      <c r="E713" s="413"/>
      <c r="F713" s="413"/>
      <c r="G713" s="413"/>
      <c r="H713" s="413"/>
      <c r="I713" s="413"/>
      <c r="J713" s="413"/>
      <c r="K713" s="413"/>
    </row>
    <row r="714" spans="1:11" ht="47.25" customHeight="1">
      <c r="A714" s="413"/>
      <c r="B714" s="413"/>
      <c r="C714" s="413"/>
      <c r="D714" s="413"/>
      <c r="E714" s="413"/>
      <c r="F714" s="413"/>
      <c r="G714" s="413"/>
      <c r="H714" s="413"/>
      <c r="I714" s="413"/>
      <c r="J714" s="413"/>
      <c r="K714" s="413"/>
    </row>
    <row r="715" spans="1:11" ht="47.25" customHeight="1">
      <c r="A715" s="413"/>
      <c r="B715" s="413"/>
      <c r="C715" s="413"/>
      <c r="D715" s="413"/>
      <c r="E715" s="413"/>
      <c r="F715" s="413"/>
      <c r="G715" s="413"/>
      <c r="H715" s="413"/>
      <c r="I715" s="413"/>
      <c r="J715" s="413"/>
      <c r="K715" s="413"/>
    </row>
    <row r="716" spans="1:11" ht="47.25" customHeight="1">
      <c r="A716" s="413"/>
      <c r="B716" s="413"/>
      <c r="C716" s="413"/>
      <c r="D716" s="413"/>
      <c r="E716" s="413"/>
      <c r="F716" s="413"/>
      <c r="G716" s="413"/>
      <c r="H716" s="413"/>
      <c r="I716" s="413"/>
      <c r="J716" s="413"/>
      <c r="K716" s="413"/>
    </row>
    <row r="717" spans="1:11" ht="47.25" customHeight="1">
      <c r="A717" s="413"/>
      <c r="B717" s="413"/>
      <c r="C717" s="413"/>
      <c r="D717" s="413"/>
      <c r="E717" s="413"/>
      <c r="F717" s="413"/>
      <c r="G717" s="413"/>
      <c r="H717" s="413"/>
      <c r="I717" s="413"/>
      <c r="J717" s="413"/>
      <c r="K717" s="413"/>
    </row>
    <row r="718" spans="1:11" ht="47.25" customHeight="1">
      <c r="A718" s="413"/>
      <c r="B718" s="413"/>
      <c r="C718" s="413"/>
      <c r="D718" s="413"/>
      <c r="E718" s="413"/>
      <c r="F718" s="413"/>
      <c r="G718" s="413"/>
      <c r="H718" s="413"/>
      <c r="I718" s="413"/>
      <c r="J718" s="413"/>
      <c r="K718" s="413"/>
    </row>
    <row r="719" spans="1:11" ht="47.25" customHeight="1">
      <c r="A719" s="413"/>
      <c r="B719" s="413"/>
      <c r="C719" s="413"/>
      <c r="D719" s="413"/>
      <c r="E719" s="413"/>
      <c r="F719" s="413"/>
      <c r="G719" s="413"/>
      <c r="H719" s="413"/>
      <c r="I719" s="413"/>
      <c r="J719" s="413"/>
      <c r="K719" s="413"/>
    </row>
    <row r="720" spans="1:11" ht="47.25" customHeight="1">
      <c r="A720" s="413"/>
      <c r="B720" s="413"/>
      <c r="C720" s="413"/>
      <c r="D720" s="413"/>
      <c r="E720" s="413"/>
      <c r="F720" s="413"/>
      <c r="G720" s="413"/>
      <c r="H720" s="413"/>
      <c r="I720" s="413"/>
      <c r="J720" s="413"/>
      <c r="K720" s="413"/>
    </row>
    <row r="721" spans="1:11" ht="47.25" customHeight="1">
      <c r="A721" s="413"/>
      <c r="B721" s="413"/>
      <c r="C721" s="413"/>
      <c r="D721" s="413"/>
      <c r="E721" s="413"/>
      <c r="F721" s="413"/>
      <c r="G721" s="413"/>
      <c r="H721" s="413"/>
      <c r="I721" s="413"/>
      <c r="J721" s="413"/>
      <c r="K721" s="413"/>
    </row>
    <row r="722" spans="1:11" ht="47.25" customHeight="1">
      <c r="A722" s="413"/>
      <c r="B722" s="413"/>
      <c r="C722" s="413"/>
      <c r="D722" s="413"/>
      <c r="E722" s="413"/>
      <c r="F722" s="413"/>
      <c r="G722" s="413"/>
      <c r="H722" s="413"/>
      <c r="I722" s="413"/>
      <c r="J722" s="413"/>
      <c r="K722" s="413"/>
    </row>
    <row r="723" spans="1:11" ht="47.25" customHeight="1">
      <c r="A723" s="413"/>
      <c r="B723" s="413"/>
      <c r="C723" s="413"/>
      <c r="D723" s="413"/>
      <c r="E723" s="413"/>
      <c r="F723" s="413"/>
      <c r="G723" s="413"/>
      <c r="H723" s="413"/>
      <c r="I723" s="413"/>
      <c r="J723" s="413"/>
      <c r="K723" s="413"/>
    </row>
    <row r="724" spans="1:11" ht="47.25" customHeight="1">
      <c r="A724" s="413"/>
      <c r="B724" s="413"/>
      <c r="C724" s="413"/>
      <c r="D724" s="413"/>
      <c r="E724" s="413"/>
      <c r="F724" s="413"/>
      <c r="G724" s="413"/>
      <c r="H724" s="413"/>
      <c r="I724" s="413"/>
      <c r="J724" s="413"/>
      <c r="K724" s="413"/>
    </row>
    <row r="725" spans="1:11" ht="47.25" customHeight="1">
      <c r="A725" s="413"/>
      <c r="B725" s="413"/>
      <c r="C725" s="413"/>
      <c r="D725" s="413"/>
      <c r="E725" s="413"/>
      <c r="F725" s="413"/>
      <c r="G725" s="413"/>
      <c r="H725" s="413"/>
      <c r="I725" s="413"/>
      <c r="J725" s="413"/>
      <c r="K725" s="413"/>
    </row>
    <row r="726" spans="1:11" ht="47.25" customHeight="1">
      <c r="A726" s="413"/>
      <c r="B726" s="413"/>
      <c r="C726" s="413"/>
      <c r="D726" s="413"/>
      <c r="E726" s="413"/>
      <c r="F726" s="413"/>
      <c r="G726" s="413"/>
      <c r="H726" s="413"/>
      <c r="I726" s="413"/>
      <c r="J726" s="413"/>
      <c r="K726" s="413"/>
    </row>
    <row r="727" spans="1:11" ht="47.25" customHeight="1">
      <c r="A727" s="413"/>
      <c r="B727" s="413"/>
      <c r="C727" s="413"/>
      <c r="D727" s="413"/>
      <c r="E727" s="413"/>
      <c r="F727" s="413"/>
      <c r="G727" s="413"/>
      <c r="H727" s="413"/>
      <c r="I727" s="413"/>
      <c r="J727" s="413"/>
      <c r="K727" s="413"/>
    </row>
    <row r="728" spans="1:11" ht="47.25" customHeight="1">
      <c r="A728" s="413"/>
      <c r="B728" s="413"/>
      <c r="C728" s="413"/>
      <c r="D728" s="413"/>
      <c r="E728" s="413"/>
      <c r="F728" s="413"/>
      <c r="G728" s="413"/>
      <c r="H728" s="413"/>
      <c r="I728" s="413"/>
      <c r="J728" s="413"/>
      <c r="K728" s="413"/>
    </row>
    <row r="729" spans="1:11" ht="47.25" customHeight="1">
      <c r="A729" s="413"/>
      <c r="B729" s="413"/>
      <c r="C729" s="413"/>
      <c r="D729" s="413"/>
      <c r="E729" s="413"/>
      <c r="F729" s="413"/>
      <c r="G729" s="413"/>
      <c r="H729" s="413"/>
      <c r="I729" s="413"/>
      <c r="J729" s="413"/>
      <c r="K729" s="413"/>
    </row>
    <row r="730" spans="1:11" ht="47.25" customHeight="1">
      <c r="A730" s="413"/>
      <c r="B730" s="413"/>
      <c r="C730" s="413"/>
      <c r="D730" s="413"/>
      <c r="E730" s="413"/>
      <c r="F730" s="413"/>
      <c r="G730" s="413"/>
      <c r="H730" s="413"/>
      <c r="I730" s="413"/>
      <c r="J730" s="413"/>
      <c r="K730" s="413"/>
    </row>
    <row r="731" spans="1:11" ht="47.25" customHeight="1">
      <c r="A731" s="413"/>
      <c r="B731" s="413"/>
      <c r="C731" s="413"/>
      <c r="D731" s="413"/>
      <c r="E731" s="413"/>
      <c r="F731" s="413"/>
      <c r="G731" s="413"/>
      <c r="H731" s="413"/>
      <c r="I731" s="413"/>
      <c r="J731" s="413"/>
      <c r="K731" s="413"/>
    </row>
    <row r="732" spans="1:11" ht="47.25" customHeight="1">
      <c r="A732" s="413"/>
      <c r="B732" s="413"/>
      <c r="C732" s="413"/>
      <c r="D732" s="413"/>
      <c r="E732" s="413"/>
      <c r="F732" s="413"/>
      <c r="G732" s="413"/>
      <c r="H732" s="413"/>
      <c r="I732" s="413"/>
      <c r="J732" s="413"/>
      <c r="K732" s="413"/>
    </row>
    <row r="733" spans="1:11" ht="47.25" customHeight="1">
      <c r="A733" s="413"/>
      <c r="B733" s="413"/>
      <c r="C733" s="413"/>
      <c r="D733" s="413"/>
      <c r="E733" s="413"/>
      <c r="F733" s="413"/>
      <c r="G733" s="413"/>
      <c r="H733" s="413"/>
      <c r="I733" s="413"/>
      <c r="J733" s="413"/>
      <c r="K733" s="413"/>
    </row>
    <row r="734" spans="1:11" ht="47.25" customHeight="1">
      <c r="A734" s="413"/>
      <c r="B734" s="413"/>
      <c r="C734" s="413"/>
      <c r="D734" s="413"/>
      <c r="E734" s="413"/>
      <c r="F734" s="413"/>
      <c r="G734" s="413"/>
      <c r="H734" s="413"/>
      <c r="I734" s="413"/>
      <c r="J734" s="413"/>
      <c r="K734" s="413"/>
    </row>
    <row r="735" spans="1:11" ht="47.25" customHeight="1">
      <c r="A735" s="413"/>
      <c r="B735" s="413"/>
      <c r="C735" s="413"/>
      <c r="D735" s="413"/>
      <c r="E735" s="413"/>
      <c r="F735" s="413"/>
      <c r="G735" s="413"/>
      <c r="H735" s="413"/>
      <c r="I735" s="413"/>
      <c r="J735" s="413"/>
      <c r="K735" s="413"/>
    </row>
    <row r="736" spans="1:11" ht="47.25" customHeight="1">
      <c r="A736" s="413"/>
      <c r="B736" s="413"/>
      <c r="C736" s="413"/>
      <c r="D736" s="413"/>
      <c r="E736" s="413"/>
      <c r="F736" s="413"/>
      <c r="G736" s="413"/>
      <c r="H736" s="413"/>
      <c r="I736" s="413"/>
      <c r="J736" s="413"/>
      <c r="K736" s="413"/>
    </row>
    <row r="737" spans="1:11" ht="47.25" customHeight="1">
      <c r="A737" s="413"/>
      <c r="B737" s="413"/>
      <c r="C737" s="413"/>
      <c r="D737" s="413"/>
      <c r="E737" s="413"/>
      <c r="F737" s="413"/>
      <c r="G737" s="413"/>
      <c r="H737" s="413"/>
      <c r="I737" s="413"/>
      <c r="J737" s="413"/>
      <c r="K737" s="413"/>
    </row>
    <row r="738" spans="1:11" ht="47.25" customHeight="1">
      <c r="A738" s="413"/>
      <c r="B738" s="413"/>
      <c r="C738" s="413"/>
      <c r="D738" s="413"/>
      <c r="E738" s="413"/>
      <c r="F738" s="413"/>
      <c r="G738" s="413"/>
      <c r="H738" s="413"/>
      <c r="I738" s="413"/>
      <c r="J738" s="413"/>
      <c r="K738" s="413"/>
    </row>
    <row r="739" spans="1:11" ht="47.25" customHeight="1">
      <c r="A739" s="413"/>
      <c r="B739" s="413"/>
      <c r="C739" s="413"/>
      <c r="D739" s="413"/>
      <c r="E739" s="413"/>
      <c r="F739" s="413"/>
      <c r="G739" s="413"/>
      <c r="H739" s="413"/>
      <c r="I739" s="413"/>
      <c r="J739" s="413"/>
      <c r="K739" s="413"/>
    </row>
    <row r="740" spans="1:11" ht="47.25" customHeight="1">
      <c r="A740" s="413"/>
      <c r="B740" s="413"/>
      <c r="C740" s="413"/>
      <c r="D740" s="413"/>
      <c r="E740" s="413"/>
      <c r="F740" s="413"/>
      <c r="G740" s="413"/>
      <c r="H740" s="413"/>
      <c r="I740" s="413"/>
      <c r="J740" s="413"/>
      <c r="K740" s="413"/>
    </row>
    <row r="741" spans="1:11" ht="47.25" customHeight="1">
      <c r="A741" s="413"/>
      <c r="B741" s="413"/>
      <c r="C741" s="413"/>
      <c r="D741" s="413"/>
      <c r="E741" s="413"/>
      <c r="F741" s="413"/>
      <c r="G741" s="413"/>
      <c r="H741" s="413"/>
      <c r="I741" s="413"/>
      <c r="J741" s="413"/>
      <c r="K741" s="413"/>
    </row>
    <row r="742" spans="1:11" ht="47.25" customHeight="1">
      <c r="A742" s="413"/>
      <c r="B742" s="413"/>
      <c r="C742" s="413"/>
      <c r="D742" s="413"/>
      <c r="E742" s="413"/>
      <c r="F742" s="413"/>
      <c r="G742" s="413"/>
      <c r="H742" s="413"/>
      <c r="I742" s="413"/>
      <c r="J742" s="413"/>
      <c r="K742" s="413"/>
    </row>
    <row r="743" spans="1:11" ht="47.25" customHeight="1">
      <c r="A743" s="413"/>
      <c r="B743" s="413"/>
      <c r="C743" s="413"/>
      <c r="D743" s="413"/>
      <c r="E743" s="413"/>
      <c r="F743" s="413"/>
      <c r="G743" s="413"/>
      <c r="H743" s="413"/>
      <c r="I743" s="413"/>
      <c r="J743" s="413"/>
      <c r="K743" s="413"/>
    </row>
    <row r="744" spans="1:11" ht="47.25" customHeight="1">
      <c r="A744" s="413"/>
      <c r="B744" s="413"/>
      <c r="C744" s="413"/>
      <c r="D744" s="413"/>
      <c r="E744" s="413"/>
      <c r="F744" s="413"/>
      <c r="G744" s="413"/>
      <c r="H744" s="413"/>
      <c r="I744" s="413"/>
      <c r="J744" s="413"/>
      <c r="K744" s="413"/>
    </row>
    <row r="745" spans="1:11" ht="47.25" customHeight="1">
      <c r="A745" s="413"/>
      <c r="B745" s="413"/>
      <c r="C745" s="413"/>
      <c r="D745" s="413"/>
      <c r="E745" s="413"/>
      <c r="F745" s="413"/>
      <c r="G745" s="413"/>
      <c r="H745" s="413"/>
      <c r="I745" s="413"/>
      <c r="J745" s="413"/>
      <c r="K745" s="413"/>
    </row>
    <row r="746" spans="1:11" ht="47.25" customHeight="1">
      <c r="A746" s="413"/>
      <c r="B746" s="413"/>
      <c r="C746" s="413"/>
      <c r="D746" s="413"/>
      <c r="E746" s="413"/>
      <c r="F746" s="413"/>
      <c r="G746" s="413"/>
      <c r="H746" s="413"/>
      <c r="I746" s="413"/>
      <c r="J746" s="413"/>
      <c r="K746" s="413"/>
    </row>
    <row r="747" spans="1:11" ht="47.25" customHeight="1">
      <c r="A747" s="413"/>
      <c r="B747" s="413"/>
      <c r="C747" s="413"/>
      <c r="D747" s="413"/>
      <c r="E747" s="413"/>
      <c r="F747" s="413"/>
      <c r="G747" s="413"/>
      <c r="H747" s="413"/>
      <c r="I747" s="413"/>
      <c r="J747" s="413"/>
      <c r="K747" s="413"/>
    </row>
    <row r="748" spans="1:11" ht="47.25" customHeight="1">
      <c r="A748" s="413"/>
      <c r="B748" s="413"/>
      <c r="C748" s="413"/>
      <c r="D748" s="413"/>
      <c r="E748" s="413"/>
      <c r="F748" s="413"/>
      <c r="G748" s="413"/>
      <c r="H748" s="413"/>
      <c r="I748" s="413"/>
      <c r="J748" s="413"/>
      <c r="K748" s="413"/>
    </row>
    <row r="749" spans="1:11" ht="47.25" customHeight="1">
      <c r="A749" s="413"/>
      <c r="B749" s="413"/>
      <c r="C749" s="413"/>
      <c r="D749" s="413"/>
      <c r="E749" s="413"/>
      <c r="F749" s="413"/>
      <c r="G749" s="413"/>
      <c r="H749" s="413"/>
      <c r="I749" s="413"/>
      <c r="J749" s="413"/>
      <c r="K749" s="413"/>
    </row>
    <row r="750" spans="1:11" ht="47.25" customHeight="1">
      <c r="A750" s="413"/>
      <c r="B750" s="413"/>
      <c r="C750" s="413"/>
      <c r="D750" s="413"/>
      <c r="E750" s="413"/>
      <c r="F750" s="413"/>
      <c r="G750" s="413"/>
      <c r="H750" s="413"/>
      <c r="I750" s="413"/>
      <c r="J750" s="413"/>
      <c r="K750" s="413"/>
    </row>
    <row r="751" spans="1:11" ht="47.25" customHeight="1">
      <c r="A751" s="413"/>
      <c r="B751" s="413"/>
      <c r="C751" s="413"/>
      <c r="D751" s="413"/>
      <c r="E751" s="413"/>
      <c r="F751" s="413"/>
      <c r="G751" s="413"/>
      <c r="H751" s="413"/>
      <c r="I751" s="413"/>
      <c r="J751" s="413"/>
      <c r="K751" s="413"/>
    </row>
    <row r="752" spans="1:11" ht="47.25" customHeight="1">
      <c r="A752" s="413"/>
      <c r="B752" s="413"/>
      <c r="C752" s="413"/>
      <c r="D752" s="413"/>
      <c r="E752" s="413"/>
      <c r="F752" s="413"/>
      <c r="G752" s="413"/>
      <c r="H752" s="413"/>
      <c r="I752" s="413"/>
      <c r="J752" s="413"/>
      <c r="K752" s="413"/>
    </row>
    <row r="753" spans="1:11" ht="47.25" customHeight="1">
      <c r="A753" s="413"/>
      <c r="B753" s="413"/>
      <c r="C753" s="413"/>
      <c r="D753" s="413"/>
      <c r="E753" s="413"/>
      <c r="F753" s="413"/>
      <c r="G753" s="413"/>
      <c r="H753" s="413"/>
      <c r="I753" s="413"/>
      <c r="J753" s="413"/>
      <c r="K753" s="413"/>
    </row>
    <row r="754" spans="1:11" ht="47.25" customHeight="1">
      <c r="A754" s="413"/>
      <c r="B754" s="413"/>
      <c r="C754" s="413"/>
      <c r="D754" s="413"/>
      <c r="E754" s="413"/>
      <c r="F754" s="413"/>
      <c r="G754" s="413"/>
      <c r="H754" s="413"/>
      <c r="I754" s="413"/>
      <c r="J754" s="413"/>
      <c r="K754" s="413"/>
    </row>
    <row r="755" spans="1:11" ht="47.25" customHeight="1">
      <c r="A755" s="413"/>
      <c r="B755" s="413"/>
      <c r="C755" s="413"/>
      <c r="D755" s="413"/>
      <c r="E755" s="413"/>
      <c r="F755" s="413"/>
      <c r="G755" s="413"/>
      <c r="H755" s="413"/>
      <c r="I755" s="413"/>
      <c r="J755" s="413"/>
      <c r="K755" s="413"/>
    </row>
    <row r="756" spans="1:11" ht="47.25" customHeight="1">
      <c r="A756" s="413"/>
      <c r="B756" s="413"/>
      <c r="C756" s="413"/>
      <c r="D756" s="413"/>
      <c r="E756" s="413"/>
      <c r="F756" s="413"/>
      <c r="G756" s="413"/>
      <c r="H756" s="413"/>
      <c r="I756" s="413"/>
      <c r="J756" s="413"/>
      <c r="K756" s="413"/>
    </row>
    <row r="757" spans="1:11" ht="47.25" customHeight="1">
      <c r="A757" s="413"/>
      <c r="B757" s="413"/>
      <c r="C757" s="413"/>
      <c r="D757" s="413"/>
      <c r="E757" s="413"/>
      <c r="F757" s="413"/>
      <c r="G757" s="413"/>
      <c r="H757" s="413"/>
      <c r="I757" s="413"/>
      <c r="J757" s="413"/>
      <c r="K757" s="413"/>
    </row>
    <row r="758" spans="1:11" ht="47.25" customHeight="1">
      <c r="A758" s="413"/>
      <c r="B758" s="413"/>
      <c r="C758" s="413"/>
      <c r="D758" s="413"/>
      <c r="E758" s="413"/>
      <c r="F758" s="413"/>
      <c r="G758" s="413"/>
      <c r="H758" s="413"/>
      <c r="I758" s="413"/>
      <c r="J758" s="413"/>
      <c r="K758" s="413"/>
    </row>
    <row r="759" spans="1:11" ht="47.25" customHeight="1">
      <c r="A759" s="413"/>
      <c r="B759" s="413"/>
      <c r="C759" s="413"/>
      <c r="D759" s="413"/>
      <c r="E759" s="413"/>
      <c r="F759" s="413"/>
      <c r="G759" s="413"/>
      <c r="H759" s="413"/>
      <c r="I759" s="413"/>
      <c r="J759" s="413"/>
      <c r="K759" s="413"/>
    </row>
    <row r="760" spans="1:11" ht="47.25" customHeight="1">
      <c r="A760" s="413"/>
      <c r="B760" s="413"/>
      <c r="C760" s="413"/>
      <c r="D760" s="413"/>
      <c r="E760" s="413"/>
      <c r="F760" s="413"/>
      <c r="G760" s="413"/>
      <c r="H760" s="413"/>
      <c r="I760" s="413"/>
      <c r="J760" s="413"/>
      <c r="K760" s="413"/>
    </row>
    <row r="761" spans="1:11" ht="47.25" customHeight="1">
      <c r="A761" s="413"/>
      <c r="B761" s="413"/>
      <c r="C761" s="413"/>
      <c r="D761" s="413"/>
      <c r="E761" s="413"/>
      <c r="F761" s="413"/>
      <c r="G761" s="413"/>
      <c r="H761" s="413"/>
      <c r="I761" s="413"/>
      <c r="J761" s="413"/>
      <c r="K761" s="413"/>
    </row>
    <row r="762" spans="1:11" ht="47.25" customHeight="1">
      <c r="A762" s="413"/>
      <c r="B762" s="413"/>
      <c r="C762" s="413"/>
      <c r="D762" s="413"/>
      <c r="E762" s="413"/>
      <c r="F762" s="413"/>
      <c r="G762" s="413"/>
      <c r="H762" s="413"/>
      <c r="I762" s="413"/>
      <c r="J762" s="413"/>
      <c r="K762" s="413"/>
    </row>
    <row r="763" spans="1:11" ht="47.25" customHeight="1">
      <c r="A763" s="413"/>
      <c r="B763" s="413"/>
      <c r="C763" s="413"/>
      <c r="D763" s="413"/>
      <c r="E763" s="413"/>
      <c r="F763" s="413"/>
      <c r="G763" s="413"/>
      <c r="H763" s="413"/>
      <c r="I763" s="413"/>
      <c r="J763" s="413"/>
      <c r="K763" s="413"/>
    </row>
    <row r="764" spans="1:11" ht="47.25" customHeight="1">
      <c r="A764" s="413"/>
      <c r="B764" s="413"/>
      <c r="C764" s="413"/>
      <c r="D764" s="413"/>
      <c r="E764" s="413"/>
      <c r="F764" s="413"/>
      <c r="G764" s="413"/>
      <c r="H764" s="413"/>
      <c r="I764" s="413"/>
      <c r="J764" s="413"/>
      <c r="K764" s="413"/>
    </row>
    <row r="765" spans="1:11" ht="47.25" customHeight="1">
      <c r="A765" s="413"/>
      <c r="B765" s="413"/>
      <c r="C765" s="413"/>
      <c r="D765" s="413"/>
      <c r="E765" s="413"/>
      <c r="F765" s="413"/>
      <c r="G765" s="413"/>
      <c r="H765" s="413"/>
      <c r="I765" s="413"/>
      <c r="J765" s="413"/>
      <c r="K765" s="413"/>
    </row>
    <row r="766" spans="1:11" ht="47.25" customHeight="1">
      <c r="A766" s="413"/>
      <c r="B766" s="413"/>
      <c r="C766" s="413"/>
      <c r="D766" s="413"/>
      <c r="E766" s="413"/>
      <c r="F766" s="413"/>
      <c r="G766" s="413"/>
      <c r="H766" s="413"/>
      <c r="I766" s="413"/>
      <c r="J766" s="413"/>
      <c r="K766" s="413"/>
    </row>
    <row r="767" spans="1:11" ht="47.25" customHeight="1">
      <c r="A767" s="413"/>
      <c r="B767" s="413"/>
      <c r="C767" s="413"/>
      <c r="D767" s="413"/>
      <c r="E767" s="413"/>
      <c r="F767" s="413"/>
      <c r="G767" s="413"/>
      <c r="H767" s="413"/>
      <c r="I767" s="413"/>
      <c r="J767" s="413"/>
      <c r="K767" s="413"/>
    </row>
    <row r="768" spans="1:11" ht="47.25" customHeight="1">
      <c r="A768" s="413"/>
      <c r="B768" s="413"/>
      <c r="C768" s="413"/>
      <c r="D768" s="413"/>
      <c r="E768" s="413"/>
      <c r="F768" s="413"/>
      <c r="G768" s="413"/>
      <c r="H768" s="413"/>
      <c r="I768" s="413"/>
      <c r="J768" s="413"/>
      <c r="K768" s="413"/>
    </row>
    <row r="769" spans="1:11" ht="47.25" customHeight="1">
      <c r="A769" s="413"/>
      <c r="B769" s="413"/>
      <c r="C769" s="413"/>
      <c r="D769" s="413"/>
      <c r="E769" s="413"/>
      <c r="F769" s="413"/>
      <c r="G769" s="413"/>
      <c r="H769" s="413"/>
      <c r="I769" s="413"/>
      <c r="J769" s="413"/>
      <c r="K769" s="413"/>
    </row>
    <row r="770" spans="1:11" ht="47.25" customHeight="1">
      <c r="A770" s="413"/>
      <c r="B770" s="413"/>
      <c r="C770" s="413"/>
      <c r="D770" s="413"/>
      <c r="E770" s="413"/>
      <c r="F770" s="413"/>
      <c r="G770" s="413"/>
      <c r="H770" s="413"/>
      <c r="I770" s="413"/>
      <c r="J770" s="413"/>
      <c r="K770" s="413"/>
    </row>
    <row r="771" spans="1:11" ht="47.25" customHeight="1">
      <c r="A771" s="413"/>
      <c r="B771" s="413"/>
      <c r="C771" s="413"/>
      <c r="D771" s="413"/>
      <c r="E771" s="413"/>
      <c r="F771" s="413"/>
      <c r="G771" s="413"/>
      <c r="H771" s="413"/>
      <c r="I771" s="413"/>
      <c r="J771" s="413"/>
      <c r="K771" s="413"/>
    </row>
    <row r="772" spans="1:11" ht="47.25" customHeight="1">
      <c r="A772" s="413"/>
      <c r="B772" s="413"/>
      <c r="C772" s="413"/>
      <c r="D772" s="413"/>
      <c r="E772" s="413"/>
      <c r="F772" s="413"/>
      <c r="G772" s="413"/>
      <c r="H772" s="413"/>
      <c r="I772" s="413"/>
      <c r="J772" s="413"/>
      <c r="K772" s="413"/>
    </row>
    <row r="773" spans="1:11" ht="47.25" customHeight="1">
      <c r="A773" s="413"/>
      <c r="B773" s="413"/>
      <c r="C773" s="413"/>
      <c r="D773" s="413"/>
      <c r="E773" s="413"/>
      <c r="F773" s="413"/>
      <c r="G773" s="413"/>
      <c r="H773" s="413"/>
      <c r="I773" s="413"/>
      <c r="J773" s="413"/>
      <c r="K773" s="413"/>
    </row>
    <row r="774" spans="1:11" ht="47.25" customHeight="1">
      <c r="A774" s="413"/>
      <c r="B774" s="413"/>
      <c r="C774" s="413"/>
      <c r="D774" s="413"/>
      <c r="E774" s="413"/>
      <c r="F774" s="413"/>
      <c r="G774" s="413"/>
      <c r="H774" s="413"/>
      <c r="I774" s="413"/>
      <c r="J774" s="413"/>
      <c r="K774" s="413"/>
    </row>
    <row r="775" spans="1:11" ht="47.25" customHeight="1">
      <c r="A775" s="413"/>
      <c r="B775" s="413"/>
      <c r="C775" s="413"/>
      <c r="D775" s="413"/>
      <c r="E775" s="413"/>
      <c r="F775" s="413"/>
      <c r="G775" s="413"/>
      <c r="H775" s="413"/>
      <c r="I775" s="413"/>
      <c r="J775" s="413"/>
      <c r="K775" s="413"/>
    </row>
    <row r="776" spans="1:11" ht="47.25" customHeight="1">
      <c r="A776" s="413"/>
      <c r="B776" s="413"/>
      <c r="C776" s="413"/>
      <c r="D776" s="413"/>
      <c r="E776" s="413"/>
      <c r="F776" s="413"/>
      <c r="G776" s="413"/>
      <c r="H776" s="413"/>
      <c r="I776" s="413"/>
      <c r="J776" s="413"/>
      <c r="K776" s="413"/>
    </row>
    <row r="777" spans="1:11" ht="47.25" customHeight="1">
      <c r="A777" s="413"/>
      <c r="B777" s="413"/>
      <c r="C777" s="413"/>
      <c r="D777" s="413"/>
      <c r="E777" s="413"/>
      <c r="F777" s="413"/>
      <c r="G777" s="413"/>
      <c r="H777" s="413"/>
      <c r="I777" s="413"/>
      <c r="J777" s="413"/>
      <c r="K777" s="413"/>
    </row>
    <row r="778" spans="1:11" ht="47.25" customHeight="1">
      <c r="A778" s="413"/>
      <c r="B778" s="413"/>
      <c r="C778" s="413"/>
      <c r="D778" s="413"/>
      <c r="E778" s="413"/>
      <c r="F778" s="413"/>
      <c r="G778" s="413"/>
      <c r="H778" s="413"/>
      <c r="I778" s="413"/>
      <c r="J778" s="413"/>
      <c r="K778" s="413"/>
    </row>
    <row r="779" spans="1:11" ht="47.25" customHeight="1">
      <c r="A779" s="413"/>
      <c r="B779" s="413"/>
      <c r="C779" s="413"/>
      <c r="D779" s="413"/>
      <c r="E779" s="413"/>
      <c r="F779" s="413"/>
      <c r="G779" s="413"/>
      <c r="H779" s="413"/>
      <c r="I779" s="413"/>
      <c r="J779" s="413"/>
      <c r="K779" s="413"/>
    </row>
    <row r="780" spans="1:11" ht="47.25" customHeight="1">
      <c r="A780" s="413"/>
      <c r="B780" s="413"/>
      <c r="C780" s="413"/>
      <c r="D780" s="413"/>
      <c r="E780" s="413"/>
      <c r="F780" s="413"/>
      <c r="G780" s="413"/>
      <c r="H780" s="413"/>
      <c r="I780" s="413"/>
      <c r="J780" s="413"/>
      <c r="K780" s="413"/>
    </row>
    <row r="781" spans="1:11" ht="47.25" customHeight="1">
      <c r="A781" s="413"/>
      <c r="B781" s="413"/>
      <c r="C781" s="413"/>
      <c r="D781" s="413"/>
      <c r="E781" s="413"/>
      <c r="F781" s="413"/>
      <c r="G781" s="413"/>
      <c r="H781" s="413"/>
      <c r="I781" s="413"/>
      <c r="J781" s="413"/>
      <c r="K781" s="413"/>
    </row>
    <row r="782" spans="1:11" ht="47.25" customHeight="1">
      <c r="A782" s="413"/>
      <c r="B782" s="413"/>
      <c r="C782" s="413"/>
      <c r="D782" s="413"/>
      <c r="E782" s="413"/>
      <c r="F782" s="413"/>
      <c r="G782" s="413"/>
      <c r="H782" s="413"/>
      <c r="I782" s="413"/>
      <c r="J782" s="413"/>
      <c r="K782" s="413"/>
    </row>
    <row r="783" spans="1:11" ht="47.25" customHeight="1">
      <c r="A783" s="413"/>
      <c r="B783" s="413"/>
      <c r="C783" s="413"/>
      <c r="D783" s="413"/>
      <c r="E783" s="413"/>
      <c r="F783" s="413"/>
      <c r="G783" s="413"/>
      <c r="H783" s="413"/>
      <c r="I783" s="413"/>
      <c r="J783" s="413"/>
      <c r="K783" s="413"/>
    </row>
    <row r="784" spans="1:11" ht="47.25" customHeight="1">
      <c r="A784" s="413"/>
      <c r="B784" s="413"/>
      <c r="C784" s="413"/>
      <c r="D784" s="413"/>
      <c r="E784" s="413"/>
      <c r="F784" s="413"/>
      <c r="G784" s="413"/>
      <c r="H784" s="413"/>
      <c r="I784" s="413"/>
      <c r="J784" s="413"/>
      <c r="K784" s="413"/>
    </row>
    <row r="785" spans="1:11" ht="47.25" customHeight="1">
      <c r="A785" s="413"/>
      <c r="B785" s="413"/>
      <c r="C785" s="413"/>
      <c r="D785" s="413"/>
      <c r="E785" s="413"/>
      <c r="F785" s="413"/>
      <c r="G785" s="413"/>
      <c r="H785" s="413"/>
      <c r="I785" s="413"/>
      <c r="J785" s="413"/>
      <c r="K785" s="413"/>
    </row>
    <row r="786" spans="1:11" ht="47.25" customHeight="1">
      <c r="A786" s="413"/>
      <c r="B786" s="413"/>
      <c r="C786" s="413"/>
      <c r="D786" s="413"/>
      <c r="E786" s="413"/>
      <c r="F786" s="413"/>
      <c r="G786" s="413"/>
      <c r="H786" s="413"/>
      <c r="I786" s="413"/>
      <c r="J786" s="413"/>
      <c r="K786" s="413"/>
    </row>
    <row r="787" spans="1:11" ht="47.25" customHeight="1">
      <c r="A787" s="413"/>
      <c r="B787" s="413"/>
      <c r="C787" s="413"/>
      <c r="D787" s="413"/>
      <c r="E787" s="413"/>
      <c r="F787" s="413"/>
      <c r="G787" s="413"/>
      <c r="H787" s="413"/>
      <c r="I787" s="413"/>
      <c r="J787" s="413"/>
      <c r="K787" s="413"/>
    </row>
    <row r="788" spans="1:11" ht="47.25" customHeight="1">
      <c r="A788" s="413"/>
      <c r="B788" s="413"/>
      <c r="C788" s="413"/>
      <c r="D788" s="413"/>
      <c r="E788" s="413"/>
      <c r="F788" s="413"/>
      <c r="G788" s="413"/>
      <c r="H788" s="413"/>
      <c r="I788" s="413"/>
      <c r="J788" s="413"/>
      <c r="K788" s="413"/>
    </row>
    <row r="789" spans="1:11" ht="47.25" customHeight="1">
      <c r="A789" s="413"/>
      <c r="B789" s="413"/>
      <c r="C789" s="413"/>
      <c r="D789" s="413"/>
      <c r="E789" s="413"/>
      <c r="F789" s="413"/>
      <c r="G789" s="413"/>
      <c r="H789" s="413"/>
      <c r="I789" s="413"/>
      <c r="J789" s="413"/>
      <c r="K789" s="413"/>
    </row>
    <row r="790" spans="1:11" ht="47.25" customHeight="1">
      <c r="A790" s="413"/>
      <c r="B790" s="413"/>
      <c r="C790" s="413"/>
      <c r="D790" s="413"/>
      <c r="E790" s="413"/>
      <c r="F790" s="413"/>
      <c r="G790" s="413"/>
      <c r="H790" s="413"/>
      <c r="I790" s="413"/>
      <c r="J790" s="413"/>
      <c r="K790" s="413"/>
    </row>
    <row r="791" spans="1:11" ht="47.25" customHeight="1">
      <c r="A791" s="413"/>
      <c r="B791" s="413"/>
      <c r="C791" s="413"/>
      <c r="D791" s="413"/>
      <c r="E791" s="413"/>
      <c r="F791" s="413"/>
      <c r="G791" s="413"/>
      <c r="H791" s="413"/>
      <c r="I791" s="413"/>
      <c r="J791" s="413"/>
      <c r="K791" s="413"/>
    </row>
    <row r="792" spans="1:11" ht="47.25" customHeight="1">
      <c r="A792" s="413"/>
      <c r="B792" s="413"/>
      <c r="C792" s="413"/>
      <c r="D792" s="413"/>
      <c r="E792" s="413"/>
      <c r="F792" s="413"/>
      <c r="G792" s="413"/>
      <c r="H792" s="413"/>
      <c r="I792" s="413"/>
      <c r="J792" s="413"/>
      <c r="K792" s="413"/>
    </row>
    <row r="793" spans="1:11" ht="47.25" customHeight="1">
      <c r="A793" s="413"/>
      <c r="B793" s="413"/>
      <c r="C793" s="413"/>
      <c r="D793" s="413"/>
      <c r="E793" s="413"/>
      <c r="F793" s="413"/>
      <c r="G793" s="413"/>
      <c r="H793" s="413"/>
      <c r="I793" s="413"/>
      <c r="J793" s="413"/>
      <c r="K793" s="413"/>
    </row>
    <row r="794" spans="1:11" ht="47.25" customHeight="1">
      <c r="A794" s="413"/>
      <c r="B794" s="413"/>
      <c r="C794" s="413"/>
      <c r="D794" s="413"/>
      <c r="E794" s="413"/>
      <c r="F794" s="413"/>
      <c r="G794" s="413"/>
      <c r="H794" s="413"/>
      <c r="I794" s="413"/>
      <c r="J794" s="413"/>
      <c r="K794" s="413"/>
    </row>
    <row r="795" spans="1:11" ht="47.25" customHeight="1">
      <c r="A795" s="413"/>
      <c r="B795" s="413"/>
      <c r="C795" s="413"/>
      <c r="D795" s="413"/>
      <c r="E795" s="413"/>
      <c r="F795" s="413"/>
      <c r="G795" s="413"/>
      <c r="H795" s="413"/>
      <c r="I795" s="413"/>
      <c r="J795" s="413"/>
      <c r="K795" s="413"/>
    </row>
    <row r="796" spans="1:11" ht="47.25" customHeight="1">
      <c r="A796" s="413"/>
      <c r="B796" s="413"/>
      <c r="C796" s="413"/>
      <c r="D796" s="413"/>
      <c r="E796" s="413"/>
      <c r="F796" s="413"/>
      <c r="G796" s="413"/>
      <c r="H796" s="413"/>
      <c r="I796" s="413"/>
      <c r="J796" s="413"/>
      <c r="K796" s="413"/>
    </row>
    <row r="797" spans="1:11" ht="47.25" customHeight="1">
      <c r="A797" s="413"/>
      <c r="B797" s="413"/>
      <c r="C797" s="413"/>
      <c r="D797" s="413"/>
      <c r="E797" s="413"/>
      <c r="F797" s="413"/>
      <c r="G797" s="413"/>
      <c r="H797" s="413"/>
      <c r="I797" s="413"/>
      <c r="J797" s="413"/>
      <c r="K797" s="413"/>
    </row>
    <row r="798" spans="1:11" ht="47.25" customHeight="1">
      <c r="A798" s="413"/>
      <c r="B798" s="413"/>
      <c r="C798" s="413"/>
      <c r="D798" s="413"/>
      <c r="E798" s="413"/>
      <c r="F798" s="413"/>
      <c r="G798" s="413"/>
      <c r="H798" s="413"/>
      <c r="I798" s="413"/>
      <c r="J798" s="413"/>
      <c r="K798" s="413"/>
    </row>
    <row r="799" spans="1:11" ht="47.25" customHeight="1">
      <c r="A799" s="413"/>
      <c r="B799" s="413"/>
      <c r="C799" s="413"/>
      <c r="D799" s="413"/>
      <c r="E799" s="413"/>
      <c r="F799" s="413"/>
      <c r="G799" s="413"/>
      <c r="H799" s="413"/>
      <c r="I799" s="413"/>
      <c r="J799" s="413"/>
      <c r="K799" s="413"/>
    </row>
    <row r="800" spans="1:11" ht="47.25" customHeight="1">
      <c r="A800" s="413"/>
      <c r="B800" s="413"/>
      <c r="C800" s="413"/>
      <c r="D800" s="413"/>
      <c r="E800" s="413"/>
      <c r="F800" s="413"/>
      <c r="G800" s="413"/>
      <c r="H800" s="413"/>
      <c r="I800" s="413"/>
      <c r="J800" s="413"/>
      <c r="K800" s="413"/>
    </row>
    <row r="801" spans="1:11" ht="47.25" customHeight="1">
      <c r="A801" s="413"/>
      <c r="B801" s="413"/>
      <c r="C801" s="413"/>
      <c r="D801" s="413"/>
      <c r="E801" s="413"/>
      <c r="F801" s="413"/>
      <c r="G801" s="413"/>
      <c r="H801" s="413"/>
      <c r="I801" s="413"/>
      <c r="J801" s="413"/>
      <c r="K801" s="413"/>
    </row>
    <row r="802" spans="1:11" ht="47.25" customHeight="1">
      <c r="A802" s="413"/>
      <c r="B802" s="413"/>
      <c r="C802" s="413"/>
      <c r="D802" s="413"/>
      <c r="E802" s="413"/>
      <c r="F802" s="413"/>
      <c r="G802" s="413"/>
      <c r="H802" s="413"/>
      <c r="I802" s="413"/>
      <c r="J802" s="413"/>
      <c r="K802" s="413"/>
    </row>
    <row r="803" spans="1:11" ht="47.25" customHeight="1">
      <c r="A803" s="413"/>
      <c r="B803" s="413"/>
      <c r="C803" s="413"/>
      <c r="D803" s="413"/>
      <c r="E803" s="413"/>
      <c r="F803" s="413"/>
      <c r="G803" s="413"/>
      <c r="H803" s="413"/>
      <c r="I803" s="413"/>
      <c r="J803" s="413"/>
      <c r="K803" s="413"/>
    </row>
    <row r="804" spans="1:11" ht="47.25" customHeight="1">
      <c r="A804" s="413"/>
      <c r="B804" s="413"/>
      <c r="C804" s="413"/>
      <c r="D804" s="413"/>
      <c r="E804" s="413"/>
      <c r="F804" s="413"/>
      <c r="G804" s="413"/>
      <c r="H804" s="413"/>
      <c r="I804" s="413"/>
      <c r="J804" s="413"/>
      <c r="K804" s="413"/>
    </row>
    <row r="805" spans="1:11" ht="47.25" customHeight="1">
      <c r="A805" s="413"/>
      <c r="B805" s="413"/>
      <c r="C805" s="413"/>
      <c r="D805" s="413"/>
      <c r="E805" s="413"/>
      <c r="F805" s="413"/>
      <c r="G805" s="413"/>
      <c r="H805" s="413"/>
      <c r="I805" s="413"/>
      <c r="J805" s="413"/>
      <c r="K805" s="413"/>
    </row>
    <row r="806" spans="1:11" ht="47.25" customHeight="1">
      <c r="A806" s="413"/>
      <c r="B806" s="413"/>
      <c r="C806" s="413"/>
      <c r="D806" s="413"/>
      <c r="E806" s="413"/>
      <c r="F806" s="413"/>
      <c r="G806" s="413"/>
      <c r="H806" s="413"/>
      <c r="I806" s="413"/>
      <c r="J806" s="413"/>
      <c r="K806" s="413"/>
    </row>
    <row r="807" spans="1:11" ht="47.25" customHeight="1">
      <c r="A807" s="413"/>
      <c r="B807" s="413"/>
      <c r="C807" s="413"/>
      <c r="D807" s="413"/>
      <c r="E807" s="413"/>
      <c r="F807" s="413"/>
      <c r="G807" s="413"/>
      <c r="H807" s="413"/>
      <c r="I807" s="413"/>
      <c r="J807" s="413"/>
      <c r="K807" s="413"/>
    </row>
    <row r="808" spans="1:11" ht="47.25" customHeight="1">
      <c r="A808" s="413"/>
      <c r="B808" s="413"/>
      <c r="C808" s="413"/>
      <c r="D808" s="413"/>
      <c r="E808" s="413"/>
      <c r="F808" s="413"/>
      <c r="G808" s="413"/>
      <c r="H808" s="413"/>
      <c r="I808" s="413"/>
      <c r="J808" s="413"/>
      <c r="K808" s="413"/>
    </row>
    <row r="809" spans="1:11" ht="47.25" customHeight="1">
      <c r="A809" s="413"/>
      <c r="B809" s="413"/>
      <c r="C809" s="413"/>
      <c r="D809" s="413"/>
      <c r="E809" s="413"/>
      <c r="F809" s="413"/>
      <c r="G809" s="413"/>
      <c r="H809" s="413"/>
      <c r="I809" s="413"/>
      <c r="J809" s="413"/>
      <c r="K809" s="413"/>
    </row>
    <row r="810" spans="1:11" ht="47.25" customHeight="1">
      <c r="A810" s="413"/>
      <c r="B810" s="413"/>
      <c r="C810" s="413"/>
      <c r="D810" s="413"/>
      <c r="E810" s="413"/>
      <c r="F810" s="413"/>
      <c r="G810" s="413"/>
      <c r="H810" s="413"/>
      <c r="I810" s="413"/>
      <c r="J810" s="413"/>
      <c r="K810" s="413"/>
    </row>
    <row r="811" spans="1:11" ht="47.25" customHeight="1">
      <c r="A811" s="413"/>
      <c r="B811" s="413"/>
      <c r="C811" s="413"/>
      <c r="D811" s="413"/>
      <c r="E811" s="413"/>
      <c r="F811" s="413"/>
      <c r="G811" s="413"/>
      <c r="H811" s="413"/>
      <c r="I811" s="413"/>
      <c r="J811" s="413"/>
      <c r="K811" s="413"/>
    </row>
    <row r="812" spans="1:11" ht="47.25" customHeight="1">
      <c r="A812" s="413"/>
      <c r="B812" s="413"/>
      <c r="C812" s="413"/>
      <c r="D812" s="413"/>
      <c r="E812" s="413"/>
      <c r="F812" s="413"/>
      <c r="G812" s="413"/>
      <c r="H812" s="413"/>
      <c r="I812" s="413"/>
      <c r="J812" s="413"/>
      <c r="K812" s="413"/>
    </row>
    <row r="813" spans="1:11" ht="47.25" customHeight="1">
      <c r="A813" s="413"/>
      <c r="B813" s="413"/>
      <c r="C813" s="413"/>
      <c r="D813" s="413"/>
      <c r="E813" s="413"/>
      <c r="F813" s="413"/>
      <c r="G813" s="413"/>
      <c r="H813" s="413"/>
      <c r="I813" s="413"/>
      <c r="J813" s="413"/>
      <c r="K813" s="413"/>
    </row>
    <row r="814" spans="1:11" ht="47.25" customHeight="1">
      <c r="A814" s="413"/>
      <c r="B814" s="413"/>
      <c r="C814" s="413"/>
      <c r="D814" s="413"/>
      <c r="E814" s="413"/>
      <c r="F814" s="413"/>
      <c r="G814" s="413"/>
      <c r="H814" s="413"/>
      <c r="I814" s="413"/>
      <c r="J814" s="413"/>
      <c r="K814" s="413"/>
    </row>
    <row r="815" spans="1:11" ht="47.25" customHeight="1">
      <c r="A815" s="413"/>
      <c r="B815" s="413"/>
      <c r="C815" s="413"/>
      <c r="D815" s="413"/>
      <c r="E815" s="413"/>
      <c r="F815" s="413"/>
      <c r="G815" s="413"/>
      <c r="H815" s="413"/>
      <c r="I815" s="413"/>
      <c r="J815" s="413"/>
      <c r="K815" s="413"/>
    </row>
    <row r="816" spans="1:11" ht="47.25" customHeight="1">
      <c r="A816" s="413"/>
      <c r="B816" s="413"/>
      <c r="C816" s="413"/>
      <c r="D816" s="413"/>
      <c r="E816" s="413"/>
      <c r="F816" s="413"/>
      <c r="G816" s="413"/>
      <c r="H816" s="413"/>
      <c r="I816" s="413"/>
      <c r="J816" s="413"/>
      <c r="K816" s="413"/>
    </row>
    <row r="817" spans="1:11" ht="47.25" customHeight="1">
      <c r="A817" s="413"/>
      <c r="B817" s="413"/>
      <c r="C817" s="413"/>
      <c r="D817" s="413"/>
      <c r="E817" s="413"/>
      <c r="F817" s="413"/>
      <c r="G817" s="413"/>
      <c r="H817" s="413"/>
      <c r="I817" s="413"/>
      <c r="J817" s="413"/>
      <c r="K817" s="413"/>
    </row>
    <row r="818" spans="1:11" ht="47.25" customHeight="1">
      <c r="A818" s="413"/>
      <c r="B818" s="413"/>
      <c r="C818" s="413"/>
      <c r="D818" s="413"/>
      <c r="E818" s="413"/>
      <c r="F818" s="413"/>
      <c r="G818" s="413"/>
      <c r="H818" s="413"/>
      <c r="I818" s="413"/>
      <c r="J818" s="413"/>
      <c r="K818" s="413"/>
    </row>
    <row r="819" spans="1:11" ht="47.25" customHeight="1">
      <c r="A819" s="413"/>
      <c r="B819" s="413"/>
      <c r="C819" s="413"/>
      <c r="D819" s="413"/>
      <c r="E819" s="413"/>
      <c r="F819" s="413"/>
      <c r="G819" s="413"/>
      <c r="H819" s="413"/>
      <c r="I819" s="413"/>
      <c r="J819" s="413"/>
      <c r="K819" s="413"/>
    </row>
    <row r="820" spans="1:11" ht="47.25" customHeight="1">
      <c r="A820" s="413"/>
      <c r="B820" s="413"/>
      <c r="C820" s="413"/>
      <c r="D820" s="413"/>
      <c r="E820" s="413"/>
      <c r="F820" s="413"/>
      <c r="G820" s="413"/>
      <c r="H820" s="413"/>
      <c r="I820" s="413"/>
      <c r="J820" s="413"/>
      <c r="K820" s="413"/>
    </row>
    <row r="821" spans="1:11" ht="47.25" customHeight="1">
      <c r="A821" s="413"/>
      <c r="B821" s="413"/>
      <c r="C821" s="413"/>
      <c r="D821" s="413"/>
      <c r="E821" s="413"/>
      <c r="F821" s="413"/>
      <c r="G821" s="413"/>
      <c r="H821" s="413"/>
      <c r="I821" s="413"/>
      <c r="J821" s="413"/>
      <c r="K821" s="413"/>
    </row>
    <row r="822" spans="1:11" ht="47.25" customHeight="1">
      <c r="A822" s="413"/>
      <c r="B822" s="413"/>
      <c r="C822" s="413"/>
      <c r="D822" s="413"/>
      <c r="E822" s="413"/>
      <c r="F822" s="413"/>
      <c r="G822" s="413"/>
      <c r="H822" s="413"/>
      <c r="I822" s="413"/>
      <c r="J822" s="413"/>
      <c r="K822" s="413"/>
    </row>
    <row r="823" spans="1:11" ht="47.25" customHeight="1">
      <c r="A823" s="413"/>
      <c r="B823" s="413"/>
      <c r="C823" s="413"/>
      <c r="D823" s="413"/>
      <c r="E823" s="413"/>
      <c r="F823" s="413"/>
      <c r="G823" s="413"/>
      <c r="H823" s="413"/>
      <c r="I823" s="413"/>
      <c r="J823" s="413"/>
      <c r="K823" s="413"/>
    </row>
    <row r="824" spans="1:11" ht="47.25" customHeight="1">
      <c r="A824" s="413"/>
      <c r="B824" s="413"/>
      <c r="C824" s="413"/>
      <c r="D824" s="413"/>
      <c r="E824" s="413"/>
      <c r="F824" s="413"/>
      <c r="G824" s="413"/>
      <c r="H824" s="413"/>
      <c r="I824" s="413"/>
      <c r="J824" s="413"/>
      <c r="K824" s="413"/>
    </row>
    <row r="825" spans="1:11" ht="47.25" customHeight="1">
      <c r="A825" s="413"/>
      <c r="B825" s="413"/>
      <c r="C825" s="413"/>
      <c r="D825" s="413"/>
      <c r="E825" s="413"/>
      <c r="F825" s="413"/>
      <c r="G825" s="413"/>
      <c r="H825" s="413"/>
      <c r="I825" s="413"/>
      <c r="J825" s="413"/>
      <c r="K825" s="413"/>
    </row>
    <row r="826" spans="1:11" ht="47.25" customHeight="1">
      <c r="A826" s="413"/>
      <c r="B826" s="413"/>
      <c r="C826" s="413"/>
      <c r="D826" s="413"/>
      <c r="E826" s="413"/>
      <c r="F826" s="413"/>
      <c r="G826" s="413"/>
      <c r="H826" s="413"/>
      <c r="I826" s="413"/>
      <c r="J826" s="413"/>
      <c r="K826" s="413"/>
    </row>
    <row r="827" spans="1:11" ht="47.25" customHeight="1">
      <c r="A827" s="413"/>
      <c r="B827" s="413"/>
      <c r="C827" s="413"/>
      <c r="D827" s="413"/>
      <c r="E827" s="413"/>
      <c r="F827" s="413"/>
      <c r="G827" s="413"/>
      <c r="H827" s="413"/>
      <c r="I827" s="413"/>
      <c r="J827" s="413"/>
      <c r="K827" s="413"/>
    </row>
    <row r="828" spans="1:11" ht="47.25" customHeight="1">
      <c r="A828" s="413"/>
      <c r="B828" s="413"/>
      <c r="C828" s="413"/>
      <c r="D828" s="413"/>
      <c r="E828" s="413"/>
      <c r="F828" s="413"/>
      <c r="G828" s="413"/>
      <c r="H828" s="413"/>
      <c r="I828" s="413"/>
      <c r="J828" s="413"/>
      <c r="K828" s="413"/>
    </row>
    <row r="829" spans="1:11" ht="47.25" customHeight="1">
      <c r="A829" s="413"/>
      <c r="B829" s="413"/>
      <c r="C829" s="413"/>
      <c r="D829" s="413"/>
      <c r="E829" s="413"/>
      <c r="F829" s="413"/>
      <c r="G829" s="413"/>
      <c r="H829" s="413"/>
      <c r="I829" s="413"/>
      <c r="J829" s="413"/>
      <c r="K829" s="413"/>
    </row>
    <row r="830" spans="1:11" ht="47.25" customHeight="1">
      <c r="A830" s="413"/>
      <c r="B830" s="413"/>
      <c r="C830" s="413"/>
      <c r="D830" s="413"/>
      <c r="E830" s="413"/>
      <c r="F830" s="413"/>
      <c r="G830" s="413"/>
      <c r="H830" s="413"/>
      <c r="I830" s="413"/>
      <c r="J830" s="413"/>
      <c r="K830" s="413"/>
    </row>
    <row r="831" spans="1:11" ht="47.25" customHeight="1">
      <c r="A831" s="413"/>
      <c r="B831" s="413"/>
      <c r="C831" s="413"/>
      <c r="D831" s="413"/>
      <c r="E831" s="413"/>
      <c r="F831" s="413"/>
      <c r="G831" s="413"/>
      <c r="H831" s="413"/>
      <c r="I831" s="413"/>
      <c r="J831" s="413"/>
      <c r="K831" s="413"/>
    </row>
    <row r="832" spans="1:11" ht="47.25" customHeight="1">
      <c r="A832" s="413"/>
      <c r="B832" s="413"/>
      <c r="C832" s="413"/>
      <c r="D832" s="413"/>
      <c r="E832" s="413"/>
      <c r="F832" s="413"/>
      <c r="G832" s="413"/>
      <c r="H832" s="413"/>
      <c r="I832" s="413"/>
      <c r="J832" s="413"/>
      <c r="K832" s="413"/>
    </row>
    <row r="833" spans="1:11" ht="47.25" customHeight="1">
      <c r="A833" s="413"/>
      <c r="B833" s="413"/>
      <c r="C833" s="413"/>
      <c r="D833" s="413"/>
      <c r="E833" s="413"/>
      <c r="F833" s="413"/>
      <c r="G833" s="413"/>
      <c r="H833" s="413"/>
      <c r="I833" s="413"/>
      <c r="J833" s="413"/>
      <c r="K833" s="413"/>
    </row>
    <row r="834" spans="1:11" ht="47.25" customHeight="1">
      <c r="A834" s="413"/>
      <c r="B834" s="413"/>
      <c r="C834" s="413"/>
      <c r="D834" s="413"/>
      <c r="E834" s="413"/>
      <c r="F834" s="413"/>
      <c r="G834" s="413"/>
      <c r="H834" s="413"/>
      <c r="I834" s="413"/>
      <c r="J834" s="413"/>
      <c r="K834" s="413"/>
    </row>
    <row r="835" spans="1:11" ht="47.25" customHeight="1">
      <c r="A835" s="413"/>
      <c r="B835" s="413"/>
      <c r="C835" s="413"/>
      <c r="D835" s="413"/>
      <c r="E835" s="413"/>
      <c r="F835" s="413"/>
      <c r="G835" s="413"/>
      <c r="H835" s="413"/>
      <c r="I835" s="413"/>
      <c r="J835" s="413"/>
      <c r="K835" s="413"/>
    </row>
    <row r="836" spans="1:11" ht="47.25" customHeight="1">
      <c r="A836" s="413"/>
      <c r="B836" s="413"/>
      <c r="C836" s="413"/>
      <c r="D836" s="413"/>
      <c r="E836" s="413"/>
      <c r="F836" s="413"/>
      <c r="G836" s="413"/>
      <c r="H836" s="413"/>
      <c r="I836" s="413"/>
      <c r="J836" s="413"/>
      <c r="K836" s="413"/>
    </row>
    <row r="837" spans="1:11" ht="47.25" customHeight="1">
      <c r="A837" s="413"/>
      <c r="B837" s="413"/>
      <c r="C837" s="413"/>
      <c r="D837" s="413"/>
      <c r="E837" s="413"/>
      <c r="F837" s="413"/>
      <c r="G837" s="413"/>
      <c r="H837" s="413"/>
      <c r="I837" s="413"/>
      <c r="J837" s="413"/>
      <c r="K837" s="413"/>
    </row>
    <row r="838" spans="1:11" ht="47.25" customHeight="1">
      <c r="A838" s="413"/>
      <c r="B838" s="413"/>
      <c r="C838" s="413"/>
      <c r="D838" s="413"/>
      <c r="E838" s="413"/>
      <c r="F838" s="413"/>
      <c r="G838" s="413"/>
      <c r="H838" s="413"/>
      <c r="I838" s="413"/>
      <c r="J838" s="413"/>
      <c r="K838" s="413"/>
    </row>
    <row r="839" spans="1:11" ht="47.25" customHeight="1">
      <c r="A839" s="413"/>
      <c r="B839" s="413"/>
      <c r="C839" s="413"/>
      <c r="D839" s="413"/>
      <c r="E839" s="413"/>
      <c r="F839" s="413"/>
      <c r="G839" s="413"/>
      <c r="H839" s="413"/>
      <c r="I839" s="413"/>
      <c r="J839" s="413"/>
      <c r="K839" s="413"/>
    </row>
    <row r="840" spans="1:11" ht="47.25" customHeight="1">
      <c r="A840" s="413"/>
      <c r="B840" s="413"/>
      <c r="C840" s="413"/>
      <c r="D840" s="413"/>
      <c r="E840" s="413"/>
      <c r="F840" s="413"/>
      <c r="G840" s="413"/>
      <c r="H840" s="413"/>
      <c r="I840" s="413"/>
      <c r="J840" s="413"/>
      <c r="K840" s="413"/>
    </row>
    <row r="841" spans="1:11" ht="47.25" customHeight="1">
      <c r="A841" s="413"/>
      <c r="B841" s="413"/>
      <c r="C841" s="413"/>
      <c r="D841" s="413"/>
      <c r="E841" s="413"/>
      <c r="F841" s="413"/>
      <c r="G841" s="413"/>
      <c r="H841" s="413"/>
      <c r="I841" s="413"/>
      <c r="J841" s="413"/>
      <c r="K841" s="413"/>
    </row>
    <row r="842" spans="1:11" ht="47.25" customHeight="1">
      <c r="A842" s="413"/>
      <c r="B842" s="413"/>
      <c r="C842" s="413"/>
      <c r="D842" s="413"/>
      <c r="E842" s="413"/>
      <c r="F842" s="413"/>
      <c r="G842" s="413"/>
      <c r="H842" s="413"/>
      <c r="I842" s="413"/>
      <c r="J842" s="413"/>
      <c r="K842" s="413"/>
    </row>
    <row r="843" spans="1:11" ht="47.25" customHeight="1">
      <c r="A843" s="413"/>
      <c r="B843" s="413"/>
      <c r="C843" s="413"/>
      <c r="D843" s="413"/>
      <c r="E843" s="413"/>
      <c r="F843" s="413"/>
      <c r="G843" s="413"/>
      <c r="H843" s="413"/>
      <c r="I843" s="413"/>
      <c r="J843" s="413"/>
      <c r="K843" s="413"/>
    </row>
    <row r="844" spans="1:11" ht="47.25" customHeight="1">
      <c r="A844" s="413"/>
      <c r="B844" s="413"/>
      <c r="C844" s="413"/>
      <c r="D844" s="413"/>
      <c r="E844" s="413"/>
      <c r="F844" s="413"/>
      <c r="G844" s="413"/>
      <c r="H844" s="413"/>
      <c r="I844" s="413"/>
      <c r="J844" s="413"/>
      <c r="K844" s="413"/>
    </row>
    <row r="845" spans="1:11" ht="47.25" customHeight="1">
      <c r="A845" s="413"/>
      <c r="B845" s="413"/>
      <c r="C845" s="413"/>
      <c r="D845" s="413"/>
      <c r="E845" s="413"/>
      <c r="F845" s="413"/>
      <c r="G845" s="413"/>
      <c r="H845" s="413"/>
      <c r="I845" s="413"/>
      <c r="J845" s="413"/>
      <c r="K845" s="413"/>
    </row>
    <row r="846" spans="1:11" ht="47.25" customHeight="1">
      <c r="A846" s="413"/>
      <c r="B846" s="413"/>
      <c r="C846" s="413"/>
      <c r="D846" s="413"/>
      <c r="E846" s="413"/>
      <c r="F846" s="413"/>
      <c r="G846" s="413"/>
      <c r="H846" s="413"/>
      <c r="I846" s="413"/>
      <c r="J846" s="413"/>
      <c r="K846" s="413"/>
    </row>
    <row r="847" spans="1:11" ht="47.25" customHeight="1">
      <c r="A847" s="413"/>
      <c r="B847" s="413"/>
      <c r="C847" s="413"/>
      <c r="D847" s="413"/>
      <c r="E847" s="413"/>
      <c r="F847" s="413"/>
      <c r="G847" s="413"/>
      <c r="H847" s="413"/>
      <c r="I847" s="413"/>
      <c r="J847" s="413"/>
      <c r="K847" s="413"/>
    </row>
    <row r="848" spans="1:11" ht="47.25" customHeight="1">
      <c r="A848" s="413"/>
      <c r="B848" s="413"/>
      <c r="C848" s="413"/>
      <c r="D848" s="413"/>
      <c r="E848" s="413"/>
      <c r="F848" s="413"/>
      <c r="G848" s="413"/>
      <c r="H848" s="413"/>
      <c r="I848" s="413"/>
      <c r="J848" s="413"/>
      <c r="K848" s="413"/>
    </row>
    <row r="849" spans="1:11" ht="47.25" customHeight="1">
      <c r="A849" s="413"/>
      <c r="B849" s="413"/>
      <c r="C849" s="413"/>
      <c r="D849" s="413"/>
      <c r="E849" s="413"/>
      <c r="F849" s="413"/>
      <c r="G849" s="413"/>
      <c r="H849" s="413"/>
      <c r="I849" s="413"/>
      <c r="J849" s="413"/>
      <c r="K849" s="413"/>
    </row>
    <row r="850" spans="1:11" ht="47.25" customHeight="1">
      <c r="A850" s="413"/>
      <c r="B850" s="413"/>
      <c r="C850" s="413"/>
      <c r="D850" s="413"/>
      <c r="E850" s="413"/>
      <c r="F850" s="413"/>
      <c r="G850" s="413"/>
      <c r="H850" s="413"/>
      <c r="I850" s="413"/>
      <c r="J850" s="413"/>
      <c r="K850" s="413"/>
    </row>
    <row r="851" spans="1:11" ht="47.25" customHeight="1">
      <c r="A851" s="413"/>
      <c r="B851" s="413"/>
      <c r="C851" s="413"/>
      <c r="D851" s="413"/>
      <c r="E851" s="413"/>
      <c r="F851" s="413"/>
      <c r="G851" s="413"/>
      <c r="H851" s="413"/>
      <c r="I851" s="413"/>
      <c r="J851" s="413"/>
      <c r="K851" s="413"/>
    </row>
    <row r="852" spans="1:11" ht="47.25" customHeight="1">
      <c r="A852" s="413"/>
      <c r="B852" s="413"/>
      <c r="C852" s="413"/>
      <c r="D852" s="413"/>
      <c r="E852" s="413"/>
      <c r="F852" s="413"/>
      <c r="G852" s="413"/>
      <c r="H852" s="413"/>
      <c r="I852" s="413"/>
      <c r="J852" s="413"/>
      <c r="K852" s="413"/>
    </row>
    <row r="853" spans="1:11" ht="47.25" customHeight="1">
      <c r="A853" s="413"/>
      <c r="B853" s="413"/>
      <c r="C853" s="413"/>
      <c r="D853" s="413"/>
      <c r="E853" s="413"/>
      <c r="F853" s="413"/>
      <c r="G853" s="413"/>
      <c r="H853" s="413"/>
      <c r="I853" s="413"/>
      <c r="J853" s="413"/>
      <c r="K853" s="413"/>
    </row>
    <row r="854" spans="1:11" ht="47.25" customHeight="1">
      <c r="A854" s="413"/>
      <c r="B854" s="413"/>
      <c r="C854" s="413"/>
      <c r="D854" s="413"/>
      <c r="E854" s="413"/>
      <c r="F854" s="413"/>
      <c r="G854" s="413"/>
      <c r="H854" s="413"/>
      <c r="I854" s="413"/>
      <c r="J854" s="413"/>
      <c r="K854" s="413"/>
    </row>
    <row r="855" spans="1:11" ht="47.25" customHeight="1">
      <c r="A855" s="413"/>
      <c r="B855" s="413"/>
      <c r="C855" s="413"/>
      <c r="D855" s="413"/>
      <c r="E855" s="413"/>
      <c r="F855" s="413"/>
      <c r="G855" s="413"/>
      <c r="H855" s="413"/>
      <c r="I855" s="413"/>
      <c r="J855" s="413"/>
      <c r="K855" s="413"/>
    </row>
    <row r="856" spans="1:11" ht="47.25" customHeight="1">
      <c r="A856" s="413"/>
      <c r="B856" s="413"/>
      <c r="C856" s="413"/>
      <c r="D856" s="413"/>
      <c r="E856" s="413"/>
      <c r="F856" s="413"/>
      <c r="G856" s="413"/>
      <c r="H856" s="413"/>
      <c r="I856" s="413"/>
      <c r="J856" s="413"/>
      <c r="K856" s="413"/>
    </row>
    <row r="857" spans="1:11" ht="47.25" customHeight="1">
      <c r="A857" s="413"/>
      <c r="B857" s="413"/>
      <c r="C857" s="413"/>
      <c r="D857" s="413"/>
      <c r="E857" s="413"/>
      <c r="F857" s="413"/>
      <c r="G857" s="413"/>
      <c r="H857" s="413"/>
      <c r="I857" s="413"/>
      <c r="J857" s="413"/>
      <c r="K857" s="413"/>
    </row>
    <row r="858" spans="1:11" ht="47.25" customHeight="1">
      <c r="A858" s="413"/>
      <c r="B858" s="413"/>
      <c r="C858" s="413"/>
      <c r="D858" s="413"/>
      <c r="E858" s="413"/>
      <c r="F858" s="413"/>
      <c r="G858" s="413"/>
      <c r="H858" s="413"/>
      <c r="I858" s="413"/>
      <c r="J858" s="413"/>
      <c r="K858" s="413"/>
    </row>
    <row r="859" spans="1:11" ht="47.25" customHeight="1">
      <c r="A859" s="413"/>
      <c r="B859" s="413"/>
      <c r="C859" s="413"/>
      <c r="D859" s="413"/>
      <c r="E859" s="413"/>
      <c r="F859" s="413"/>
      <c r="G859" s="413"/>
      <c r="H859" s="413"/>
      <c r="I859" s="413"/>
      <c r="J859" s="413"/>
      <c r="K859" s="413"/>
    </row>
    <row r="860" spans="1:11" ht="47.25" customHeight="1">
      <c r="A860" s="413"/>
      <c r="B860" s="413"/>
      <c r="C860" s="413"/>
      <c r="D860" s="413"/>
      <c r="E860" s="413"/>
      <c r="F860" s="413"/>
      <c r="G860" s="413"/>
      <c r="H860" s="413"/>
      <c r="I860" s="413"/>
      <c r="J860" s="413"/>
      <c r="K860" s="413"/>
    </row>
    <row r="861" spans="1:11" ht="47.25" customHeight="1">
      <c r="A861" s="413"/>
      <c r="B861" s="413"/>
      <c r="C861" s="413"/>
      <c r="D861" s="413"/>
      <c r="E861" s="413"/>
      <c r="F861" s="413"/>
      <c r="G861" s="413"/>
      <c r="H861" s="413"/>
      <c r="I861" s="413"/>
      <c r="J861" s="413"/>
      <c r="K861" s="413"/>
    </row>
    <row r="862" spans="1:11" ht="47.25" customHeight="1">
      <c r="A862" s="413"/>
      <c r="B862" s="413"/>
      <c r="C862" s="413"/>
      <c r="D862" s="413"/>
      <c r="E862" s="413"/>
      <c r="F862" s="413"/>
      <c r="G862" s="413"/>
      <c r="H862" s="413"/>
      <c r="I862" s="413"/>
      <c r="J862" s="413"/>
      <c r="K862" s="413"/>
    </row>
    <row r="863" spans="1:11" ht="47.25" customHeight="1">
      <c r="A863" s="413"/>
      <c r="B863" s="413"/>
      <c r="C863" s="413"/>
      <c r="D863" s="413"/>
      <c r="E863" s="413"/>
      <c r="F863" s="413"/>
      <c r="G863" s="413"/>
      <c r="H863" s="413"/>
      <c r="I863" s="413"/>
      <c r="J863" s="413"/>
      <c r="K863" s="413"/>
    </row>
    <row r="864" spans="1:11" ht="47.25" customHeight="1">
      <c r="A864" s="413"/>
      <c r="B864" s="413"/>
      <c r="C864" s="413"/>
      <c r="D864" s="413"/>
      <c r="E864" s="413"/>
      <c r="F864" s="413"/>
      <c r="G864" s="413"/>
      <c r="H864" s="413"/>
      <c r="I864" s="413"/>
      <c r="J864" s="413"/>
      <c r="K864" s="413"/>
    </row>
    <row r="865" spans="1:11" ht="47.25" customHeight="1">
      <c r="A865" s="413"/>
      <c r="B865" s="413"/>
      <c r="C865" s="413"/>
      <c r="D865" s="413"/>
      <c r="E865" s="413"/>
      <c r="F865" s="413"/>
      <c r="G865" s="413"/>
      <c r="H865" s="413"/>
      <c r="I865" s="413"/>
      <c r="J865" s="413"/>
      <c r="K865" s="413"/>
    </row>
    <row r="866" spans="1:11" ht="47.25" customHeight="1">
      <c r="A866" s="413"/>
      <c r="B866" s="413"/>
      <c r="C866" s="413"/>
      <c r="D866" s="413"/>
      <c r="E866" s="413"/>
      <c r="F866" s="413"/>
      <c r="G866" s="413"/>
      <c r="H866" s="413"/>
      <c r="I866" s="413"/>
      <c r="J866" s="413"/>
      <c r="K866" s="413"/>
    </row>
    <row r="867" spans="1:11" ht="47.25" customHeight="1">
      <c r="A867" s="413"/>
      <c r="B867" s="413"/>
      <c r="C867" s="413"/>
      <c r="D867" s="413"/>
      <c r="E867" s="413"/>
      <c r="F867" s="413"/>
      <c r="G867" s="413"/>
      <c r="H867" s="413"/>
      <c r="I867" s="413"/>
      <c r="J867" s="413"/>
      <c r="K867" s="413"/>
    </row>
    <row r="868" spans="1:11" ht="47.25" customHeight="1">
      <c r="A868" s="413"/>
      <c r="B868" s="413"/>
      <c r="C868" s="413"/>
      <c r="D868" s="413"/>
      <c r="E868" s="413"/>
      <c r="F868" s="413"/>
      <c r="G868" s="413"/>
      <c r="H868" s="413"/>
      <c r="I868" s="413"/>
      <c r="J868" s="413"/>
      <c r="K868" s="413"/>
    </row>
    <row r="869" spans="1:11" ht="47.25" customHeight="1">
      <c r="A869" s="413"/>
      <c r="B869" s="413"/>
      <c r="C869" s="413"/>
      <c r="D869" s="413"/>
      <c r="E869" s="413"/>
      <c r="F869" s="413"/>
      <c r="G869" s="413"/>
      <c r="H869" s="413"/>
      <c r="I869" s="413"/>
      <c r="J869" s="413"/>
      <c r="K869" s="413"/>
    </row>
    <row r="870" spans="1:11" ht="47.25" customHeight="1">
      <c r="A870" s="413"/>
      <c r="B870" s="413"/>
      <c r="C870" s="413"/>
      <c r="D870" s="413"/>
      <c r="E870" s="413"/>
      <c r="F870" s="413"/>
      <c r="G870" s="413"/>
      <c r="H870" s="413"/>
      <c r="I870" s="413"/>
      <c r="J870" s="413"/>
      <c r="K870" s="413"/>
    </row>
    <row r="871" spans="1:11" ht="47.25" customHeight="1">
      <c r="A871" s="413"/>
      <c r="B871" s="413"/>
      <c r="C871" s="413"/>
      <c r="D871" s="413"/>
      <c r="E871" s="413"/>
      <c r="F871" s="413"/>
      <c r="G871" s="413"/>
      <c r="H871" s="413"/>
      <c r="I871" s="413"/>
      <c r="J871" s="413"/>
      <c r="K871" s="413"/>
    </row>
    <row r="872" spans="1:11" ht="47.25" customHeight="1">
      <c r="A872" s="413"/>
      <c r="B872" s="413"/>
      <c r="C872" s="413"/>
      <c r="D872" s="413"/>
      <c r="E872" s="413"/>
      <c r="F872" s="413"/>
      <c r="G872" s="413"/>
      <c r="H872" s="413"/>
      <c r="I872" s="413"/>
      <c r="J872" s="413"/>
      <c r="K872" s="413"/>
    </row>
    <row r="873" spans="1:11" ht="47.25" customHeight="1">
      <c r="A873" s="413"/>
      <c r="B873" s="413"/>
      <c r="C873" s="413"/>
      <c r="D873" s="413"/>
      <c r="E873" s="413"/>
      <c r="F873" s="413"/>
      <c r="G873" s="413"/>
      <c r="H873" s="413"/>
      <c r="I873" s="413"/>
      <c r="J873" s="413"/>
      <c r="K873" s="413"/>
    </row>
    <row r="874" spans="1:11" ht="47.25" customHeight="1">
      <c r="A874" s="413"/>
      <c r="B874" s="413"/>
      <c r="C874" s="413"/>
      <c r="D874" s="413"/>
      <c r="E874" s="413"/>
      <c r="F874" s="413"/>
      <c r="G874" s="413"/>
      <c r="H874" s="413"/>
      <c r="I874" s="413"/>
      <c r="J874" s="413"/>
      <c r="K874" s="413"/>
    </row>
    <row r="875" spans="1:11" ht="47.25" customHeight="1">
      <c r="A875" s="413"/>
      <c r="B875" s="413"/>
      <c r="C875" s="413"/>
      <c r="D875" s="413"/>
      <c r="E875" s="413"/>
      <c r="F875" s="413"/>
      <c r="G875" s="413"/>
      <c r="H875" s="413"/>
      <c r="I875" s="413"/>
      <c r="J875" s="413"/>
      <c r="K875" s="413"/>
    </row>
    <row r="876" spans="1:11" ht="47.25" customHeight="1">
      <c r="A876" s="413"/>
      <c r="B876" s="413"/>
      <c r="C876" s="413"/>
      <c r="D876" s="413"/>
      <c r="E876" s="413"/>
      <c r="F876" s="413"/>
      <c r="G876" s="413"/>
      <c r="H876" s="413"/>
      <c r="I876" s="413"/>
      <c r="J876" s="413"/>
      <c r="K876" s="413"/>
    </row>
    <row r="877" spans="1:11" ht="47.25" customHeight="1">
      <c r="A877" s="413"/>
      <c r="B877" s="413"/>
      <c r="C877" s="413"/>
      <c r="D877" s="413"/>
      <c r="E877" s="413"/>
      <c r="F877" s="413"/>
      <c r="G877" s="413"/>
      <c r="H877" s="413"/>
      <c r="I877" s="413"/>
      <c r="J877" s="413"/>
      <c r="K877" s="413"/>
    </row>
    <row r="878" spans="1:11" ht="47.25" customHeight="1">
      <c r="A878" s="413"/>
      <c r="B878" s="413"/>
      <c r="C878" s="413"/>
      <c r="D878" s="413"/>
      <c r="E878" s="413"/>
      <c r="F878" s="413"/>
      <c r="G878" s="413"/>
      <c r="H878" s="413"/>
      <c r="I878" s="413"/>
      <c r="J878" s="413"/>
      <c r="K878" s="413"/>
    </row>
    <row r="879" spans="1:11" ht="47.25" customHeight="1">
      <c r="A879" s="413"/>
      <c r="B879" s="413"/>
      <c r="C879" s="413"/>
      <c r="D879" s="413"/>
      <c r="E879" s="413"/>
      <c r="F879" s="413"/>
      <c r="G879" s="413"/>
      <c r="H879" s="413"/>
      <c r="I879" s="413"/>
      <c r="J879" s="413"/>
      <c r="K879" s="413"/>
    </row>
    <row r="880" spans="1:11" ht="47.25" customHeight="1">
      <c r="A880" s="413"/>
      <c r="B880" s="413"/>
      <c r="C880" s="413"/>
      <c r="D880" s="413"/>
      <c r="E880" s="413"/>
      <c r="F880" s="413"/>
      <c r="G880" s="413"/>
      <c r="H880" s="413"/>
      <c r="I880" s="413"/>
      <c r="J880" s="413"/>
      <c r="K880" s="413"/>
    </row>
    <row r="881" spans="1:11" ht="47.25" customHeight="1">
      <c r="A881" s="413"/>
      <c r="B881" s="413"/>
      <c r="C881" s="413"/>
      <c r="D881" s="413"/>
      <c r="E881" s="413"/>
      <c r="F881" s="413"/>
      <c r="G881" s="413"/>
      <c r="H881" s="413"/>
      <c r="I881" s="413"/>
      <c r="J881" s="413"/>
      <c r="K881" s="413"/>
    </row>
    <row r="882" spans="1:11" ht="47.25" customHeight="1">
      <c r="A882" s="413"/>
      <c r="B882" s="413"/>
      <c r="C882" s="413"/>
      <c r="D882" s="413"/>
      <c r="E882" s="413"/>
      <c r="F882" s="413"/>
      <c r="G882" s="413"/>
      <c r="H882" s="413"/>
      <c r="I882" s="413"/>
      <c r="J882" s="413"/>
      <c r="K882" s="413"/>
    </row>
    <row r="883" spans="1:11" ht="47.25" customHeight="1">
      <c r="A883" s="413"/>
      <c r="B883" s="413"/>
      <c r="C883" s="413"/>
      <c r="D883" s="413"/>
      <c r="E883" s="413"/>
      <c r="F883" s="413"/>
      <c r="G883" s="413"/>
      <c r="H883" s="413"/>
      <c r="I883" s="413"/>
      <c r="J883" s="413"/>
      <c r="K883" s="413"/>
    </row>
    <row r="884" spans="1:11" ht="47.25" customHeight="1">
      <c r="A884" s="413"/>
      <c r="B884" s="413"/>
      <c r="C884" s="413"/>
      <c r="D884" s="413"/>
      <c r="E884" s="413"/>
      <c r="F884" s="413"/>
      <c r="G884" s="413"/>
      <c r="H884" s="413"/>
      <c r="I884" s="413"/>
      <c r="J884" s="413"/>
      <c r="K884" s="413"/>
    </row>
    <row r="885" spans="1:11" ht="47.25" customHeight="1">
      <c r="A885" s="413"/>
      <c r="B885" s="413"/>
      <c r="C885" s="413"/>
      <c r="D885" s="413"/>
      <c r="E885" s="413"/>
      <c r="F885" s="413"/>
      <c r="G885" s="413"/>
      <c r="H885" s="413"/>
      <c r="I885" s="413"/>
      <c r="J885" s="413"/>
      <c r="K885" s="413"/>
    </row>
    <row r="886" spans="1:11" ht="47.25" customHeight="1">
      <c r="A886" s="413"/>
      <c r="B886" s="413"/>
      <c r="C886" s="413"/>
      <c r="D886" s="413"/>
      <c r="E886" s="413"/>
      <c r="F886" s="413"/>
      <c r="G886" s="413"/>
      <c r="H886" s="413"/>
      <c r="I886" s="413"/>
      <c r="J886" s="413"/>
      <c r="K886" s="413"/>
    </row>
    <row r="887" spans="1:11" ht="47.25" customHeight="1">
      <c r="A887" s="413"/>
      <c r="B887" s="413"/>
      <c r="C887" s="413"/>
      <c r="D887" s="413"/>
      <c r="E887" s="413"/>
      <c r="F887" s="413"/>
      <c r="G887" s="413"/>
      <c r="H887" s="413"/>
      <c r="I887" s="413"/>
      <c r="J887" s="413"/>
      <c r="K887" s="413"/>
    </row>
    <row r="888" spans="1:11" ht="47.25" customHeight="1">
      <c r="A888" s="413"/>
      <c r="B888" s="413"/>
      <c r="C888" s="413"/>
      <c r="D888" s="413"/>
      <c r="E888" s="413"/>
      <c r="F888" s="413"/>
      <c r="G888" s="413"/>
      <c r="H888" s="413"/>
      <c r="I888" s="413"/>
      <c r="J888" s="413"/>
      <c r="K888" s="413"/>
    </row>
    <row r="889" spans="1:11" ht="47.25" customHeight="1">
      <c r="A889" s="413"/>
      <c r="B889" s="413"/>
      <c r="C889" s="413"/>
      <c r="D889" s="413"/>
      <c r="E889" s="413"/>
      <c r="F889" s="413"/>
      <c r="G889" s="413"/>
      <c r="H889" s="413"/>
      <c r="I889" s="413"/>
      <c r="J889" s="413"/>
      <c r="K889" s="413"/>
    </row>
    <row r="890" spans="1:11" ht="47.25" customHeight="1">
      <c r="A890" s="413"/>
      <c r="B890" s="413"/>
      <c r="C890" s="413"/>
      <c r="D890" s="413"/>
      <c r="E890" s="413"/>
      <c r="F890" s="413"/>
      <c r="G890" s="413"/>
      <c r="H890" s="413"/>
      <c r="I890" s="413"/>
      <c r="J890" s="413"/>
      <c r="K890" s="413"/>
    </row>
    <row r="891" spans="1:11" ht="47.25" customHeight="1">
      <c r="A891" s="413"/>
      <c r="B891" s="413"/>
      <c r="C891" s="413"/>
      <c r="D891" s="413"/>
      <c r="E891" s="413"/>
      <c r="F891" s="413"/>
      <c r="G891" s="413"/>
      <c r="H891" s="413"/>
      <c r="I891" s="413"/>
      <c r="J891" s="413"/>
      <c r="K891" s="413"/>
    </row>
    <row r="892" spans="1:11" ht="47.25" customHeight="1">
      <c r="A892" s="413"/>
      <c r="B892" s="413"/>
      <c r="C892" s="413"/>
      <c r="D892" s="413"/>
      <c r="E892" s="413"/>
      <c r="F892" s="413"/>
      <c r="G892" s="413"/>
      <c r="H892" s="413"/>
      <c r="I892" s="413"/>
      <c r="J892" s="413"/>
      <c r="K892" s="413"/>
    </row>
    <row r="893" spans="1:11" ht="47.25" customHeight="1">
      <c r="A893" s="413"/>
      <c r="B893" s="413"/>
      <c r="C893" s="413"/>
      <c r="D893" s="413"/>
      <c r="E893" s="413"/>
      <c r="F893" s="413"/>
      <c r="G893" s="413"/>
      <c r="H893" s="413"/>
      <c r="I893" s="413"/>
      <c r="J893" s="413"/>
      <c r="K893" s="413"/>
    </row>
    <row r="894" spans="1:11" ht="47.25" customHeight="1">
      <c r="A894" s="413"/>
      <c r="B894" s="413"/>
      <c r="C894" s="413"/>
      <c r="D894" s="413"/>
      <c r="E894" s="413"/>
      <c r="F894" s="413"/>
      <c r="G894" s="413"/>
      <c r="H894" s="413"/>
      <c r="I894" s="413"/>
      <c r="J894" s="413"/>
      <c r="K894" s="413"/>
    </row>
    <row r="895" spans="1:11" ht="47.25" customHeight="1">
      <c r="A895" s="413"/>
      <c r="B895" s="413"/>
      <c r="C895" s="413"/>
      <c r="D895" s="413"/>
      <c r="E895" s="413"/>
      <c r="F895" s="413"/>
      <c r="G895" s="413"/>
      <c r="H895" s="413"/>
      <c r="I895" s="413"/>
      <c r="J895" s="413"/>
      <c r="K895" s="413"/>
    </row>
    <row r="896" spans="1:11" ht="47.25" customHeight="1">
      <c r="A896" s="413"/>
      <c r="B896" s="413"/>
      <c r="C896" s="413"/>
      <c r="D896" s="413"/>
      <c r="E896" s="413"/>
      <c r="F896" s="413"/>
      <c r="G896" s="413"/>
      <c r="H896" s="413"/>
      <c r="I896" s="413"/>
      <c r="J896" s="413"/>
      <c r="K896" s="413"/>
    </row>
    <row r="897" spans="1:11" ht="47.25" customHeight="1">
      <c r="A897" s="413"/>
      <c r="B897" s="413"/>
      <c r="C897" s="413"/>
      <c r="D897" s="413"/>
      <c r="E897" s="413"/>
      <c r="F897" s="413"/>
      <c r="G897" s="413"/>
      <c r="H897" s="413"/>
      <c r="I897" s="413"/>
      <c r="J897" s="413"/>
      <c r="K897" s="413"/>
    </row>
    <row r="898" spans="1:11" ht="47.25" customHeight="1">
      <c r="A898" s="413"/>
      <c r="B898" s="413"/>
      <c r="C898" s="413"/>
      <c r="D898" s="413"/>
      <c r="E898" s="413"/>
      <c r="F898" s="413"/>
      <c r="G898" s="413"/>
      <c r="H898" s="413"/>
      <c r="I898" s="413"/>
      <c r="J898" s="413"/>
      <c r="K898" s="413"/>
    </row>
    <row r="899" spans="1:11" ht="47.25" customHeight="1">
      <c r="A899" s="413"/>
      <c r="B899" s="413"/>
      <c r="C899" s="413"/>
      <c r="D899" s="413"/>
      <c r="E899" s="413"/>
      <c r="F899" s="413"/>
      <c r="G899" s="413"/>
      <c r="H899" s="413"/>
      <c r="I899" s="413"/>
      <c r="J899" s="413"/>
      <c r="K899" s="413"/>
    </row>
    <row r="900" spans="1:11" ht="47.25" customHeight="1">
      <c r="A900" s="413"/>
      <c r="B900" s="413"/>
      <c r="C900" s="413"/>
      <c r="D900" s="413"/>
      <c r="E900" s="413"/>
      <c r="F900" s="413"/>
      <c r="G900" s="413"/>
      <c r="H900" s="413"/>
      <c r="I900" s="413"/>
      <c r="J900" s="413"/>
      <c r="K900" s="413"/>
    </row>
    <row r="901" spans="1:11" ht="47.25" customHeight="1">
      <c r="A901" s="413"/>
      <c r="B901" s="413"/>
      <c r="C901" s="413"/>
      <c r="D901" s="413"/>
      <c r="E901" s="413"/>
      <c r="F901" s="413"/>
      <c r="G901" s="413"/>
      <c r="H901" s="413"/>
      <c r="I901" s="413"/>
      <c r="J901" s="413"/>
      <c r="K901" s="413"/>
    </row>
    <row r="902" spans="1:11" ht="47.25" customHeight="1">
      <c r="A902" s="413"/>
      <c r="B902" s="413"/>
      <c r="C902" s="413"/>
      <c r="D902" s="413"/>
      <c r="E902" s="413"/>
      <c r="F902" s="413"/>
      <c r="G902" s="413"/>
      <c r="H902" s="413"/>
      <c r="I902" s="413"/>
      <c r="J902" s="413"/>
      <c r="K902" s="413"/>
    </row>
    <row r="903" spans="1:11" ht="47.25" customHeight="1">
      <c r="A903" s="413"/>
      <c r="B903" s="413"/>
      <c r="C903" s="413"/>
      <c r="D903" s="413"/>
      <c r="E903" s="413"/>
      <c r="F903" s="413"/>
      <c r="G903" s="413"/>
      <c r="H903" s="413"/>
      <c r="I903" s="413"/>
      <c r="J903" s="413"/>
      <c r="K903" s="413"/>
    </row>
    <row r="904" spans="1:11" ht="47.25" customHeight="1">
      <c r="A904" s="413"/>
      <c r="B904" s="413"/>
      <c r="C904" s="413"/>
      <c r="D904" s="413"/>
      <c r="E904" s="413"/>
      <c r="F904" s="413"/>
      <c r="G904" s="413"/>
      <c r="H904" s="413"/>
      <c r="I904" s="413"/>
      <c r="J904" s="413"/>
      <c r="K904" s="413"/>
    </row>
    <row r="905" spans="1:11" ht="47.25" customHeight="1">
      <c r="A905" s="413"/>
      <c r="B905" s="413"/>
      <c r="C905" s="413"/>
      <c r="D905" s="413"/>
      <c r="E905" s="413"/>
      <c r="F905" s="413"/>
      <c r="G905" s="413"/>
      <c r="H905" s="413"/>
      <c r="I905" s="413"/>
      <c r="J905" s="413"/>
      <c r="K905" s="413"/>
    </row>
    <row r="906" spans="1:11" ht="47.25" customHeight="1">
      <c r="A906" s="413"/>
      <c r="B906" s="413"/>
      <c r="C906" s="413"/>
      <c r="D906" s="413"/>
      <c r="E906" s="413"/>
      <c r="F906" s="413"/>
      <c r="G906" s="413"/>
      <c r="H906" s="413"/>
      <c r="I906" s="413"/>
      <c r="J906" s="413"/>
      <c r="K906" s="413"/>
    </row>
    <row r="907" spans="1:11" ht="47.25" customHeight="1">
      <c r="A907" s="413"/>
      <c r="B907" s="413"/>
      <c r="C907" s="413"/>
      <c r="D907" s="413"/>
      <c r="E907" s="413"/>
      <c r="F907" s="413"/>
      <c r="G907" s="413"/>
      <c r="H907" s="413"/>
      <c r="I907" s="413"/>
      <c r="J907" s="413"/>
      <c r="K907" s="413"/>
    </row>
    <row r="908" spans="1:11" ht="47.25" customHeight="1">
      <c r="A908" s="413"/>
      <c r="B908" s="413"/>
      <c r="C908" s="413"/>
      <c r="D908" s="413"/>
      <c r="E908" s="413"/>
      <c r="F908" s="413"/>
      <c r="G908" s="413"/>
      <c r="H908" s="413"/>
      <c r="I908" s="413"/>
      <c r="J908" s="413"/>
      <c r="K908" s="413"/>
    </row>
    <row r="909" spans="1:11" ht="47.25" customHeight="1">
      <c r="A909" s="413"/>
      <c r="B909" s="413"/>
      <c r="C909" s="413"/>
      <c r="D909" s="413"/>
      <c r="E909" s="413"/>
      <c r="F909" s="413"/>
      <c r="G909" s="413"/>
      <c r="H909" s="413"/>
      <c r="I909" s="413"/>
      <c r="J909" s="413"/>
      <c r="K909" s="413"/>
    </row>
    <row r="910" spans="1:11" ht="47.25" customHeight="1">
      <c r="A910" s="413"/>
      <c r="B910" s="413"/>
      <c r="C910" s="413"/>
      <c r="D910" s="413"/>
      <c r="E910" s="413"/>
      <c r="F910" s="413"/>
      <c r="G910" s="413"/>
      <c r="H910" s="413"/>
      <c r="I910" s="413"/>
      <c r="J910" s="413"/>
      <c r="K910" s="413"/>
    </row>
    <row r="911" spans="1:11" ht="47.25" customHeight="1">
      <c r="A911" s="413"/>
      <c r="B911" s="413"/>
      <c r="C911" s="413"/>
      <c r="D911" s="413"/>
      <c r="E911" s="413"/>
      <c r="F911" s="413"/>
      <c r="G911" s="413"/>
      <c r="H911" s="413"/>
      <c r="I911" s="413"/>
      <c r="J911" s="413"/>
      <c r="K911" s="413"/>
    </row>
    <row r="912" spans="1:11" ht="47.25" customHeight="1">
      <c r="A912" s="413"/>
      <c r="B912" s="413"/>
      <c r="C912" s="413"/>
      <c r="D912" s="413"/>
      <c r="E912" s="413"/>
      <c r="F912" s="413"/>
      <c r="G912" s="413"/>
      <c r="H912" s="413"/>
      <c r="I912" s="413"/>
      <c r="J912" s="413"/>
      <c r="K912" s="413"/>
    </row>
    <row r="913" spans="1:11" ht="47.25" customHeight="1">
      <c r="A913" s="413"/>
      <c r="B913" s="413"/>
      <c r="C913" s="413"/>
      <c r="D913" s="413"/>
      <c r="E913" s="413"/>
      <c r="F913" s="413"/>
      <c r="G913" s="413"/>
      <c r="H913" s="413"/>
      <c r="I913" s="413"/>
      <c r="J913" s="413"/>
      <c r="K913" s="413"/>
    </row>
    <row r="914" spans="1:11" ht="47.25" customHeight="1">
      <c r="A914" s="413"/>
      <c r="B914" s="413"/>
      <c r="C914" s="413"/>
      <c r="D914" s="413"/>
      <c r="E914" s="413"/>
      <c r="F914" s="413"/>
      <c r="G914" s="413"/>
      <c r="H914" s="413"/>
      <c r="I914" s="413"/>
      <c r="J914" s="413"/>
      <c r="K914" s="413"/>
    </row>
    <row r="915" spans="1:11" ht="47.25" customHeight="1">
      <c r="A915" s="413"/>
      <c r="B915" s="413"/>
      <c r="C915" s="413"/>
      <c r="D915" s="413"/>
      <c r="E915" s="413"/>
      <c r="F915" s="413"/>
      <c r="G915" s="413"/>
      <c r="H915" s="413"/>
      <c r="I915" s="413"/>
      <c r="J915" s="413"/>
      <c r="K915" s="413"/>
    </row>
    <row r="916" spans="1:11" ht="47.25" customHeight="1">
      <c r="A916" s="413"/>
      <c r="B916" s="413"/>
      <c r="C916" s="413"/>
      <c r="D916" s="413"/>
      <c r="E916" s="413"/>
      <c r="F916" s="413"/>
      <c r="G916" s="413"/>
      <c r="H916" s="413"/>
      <c r="I916" s="413"/>
      <c r="J916" s="413"/>
      <c r="K916" s="413"/>
    </row>
    <row r="917" spans="1:11" ht="47.25" customHeight="1">
      <c r="A917" s="413"/>
      <c r="B917" s="413"/>
      <c r="C917" s="413"/>
      <c r="D917" s="413"/>
      <c r="E917" s="413"/>
      <c r="F917" s="413"/>
      <c r="G917" s="413"/>
      <c r="H917" s="413"/>
      <c r="I917" s="413"/>
      <c r="J917" s="413"/>
      <c r="K917" s="413"/>
    </row>
    <row r="918" spans="1:11" ht="47.25" customHeight="1">
      <c r="A918" s="413"/>
      <c r="B918" s="413"/>
      <c r="C918" s="413"/>
      <c r="D918" s="413"/>
      <c r="E918" s="413"/>
      <c r="F918" s="413"/>
      <c r="G918" s="413"/>
      <c r="H918" s="413"/>
      <c r="I918" s="413"/>
      <c r="J918" s="413"/>
      <c r="K918" s="413"/>
    </row>
    <row r="919" spans="1:11" ht="47.25" customHeight="1">
      <c r="A919" s="413"/>
      <c r="B919" s="413"/>
      <c r="C919" s="413"/>
      <c r="D919" s="413"/>
      <c r="E919" s="413"/>
      <c r="F919" s="413"/>
      <c r="G919" s="413"/>
      <c r="H919" s="413"/>
      <c r="I919" s="413"/>
      <c r="J919" s="413"/>
      <c r="K919" s="413"/>
    </row>
    <row r="920" spans="1:11" ht="47.25" customHeight="1">
      <c r="A920" s="413"/>
      <c r="B920" s="413"/>
      <c r="C920" s="413"/>
      <c r="D920" s="413"/>
      <c r="E920" s="413"/>
      <c r="F920" s="413"/>
      <c r="G920" s="413"/>
      <c r="H920" s="413"/>
      <c r="I920" s="413"/>
      <c r="J920" s="413"/>
      <c r="K920" s="413"/>
    </row>
    <row r="921" spans="1:11" ht="47.25" customHeight="1">
      <c r="A921" s="413"/>
      <c r="B921" s="413"/>
      <c r="C921" s="413"/>
      <c r="D921" s="413"/>
      <c r="E921" s="413"/>
      <c r="F921" s="413"/>
      <c r="G921" s="413"/>
      <c r="H921" s="413"/>
      <c r="I921" s="413"/>
      <c r="J921" s="413"/>
      <c r="K921" s="413"/>
    </row>
    <row r="922" spans="1:11" ht="47.25" customHeight="1">
      <c r="A922" s="413"/>
      <c r="B922" s="413"/>
      <c r="C922" s="413"/>
      <c r="D922" s="413"/>
      <c r="E922" s="413"/>
      <c r="F922" s="413"/>
      <c r="G922" s="413"/>
      <c r="H922" s="413"/>
      <c r="I922" s="413"/>
      <c r="J922" s="413"/>
      <c r="K922" s="413"/>
    </row>
    <row r="923" spans="1:11" ht="47.25" customHeight="1">
      <c r="A923" s="413"/>
      <c r="B923" s="413"/>
      <c r="C923" s="413"/>
      <c r="D923" s="413"/>
      <c r="E923" s="413"/>
      <c r="F923" s="413"/>
      <c r="G923" s="413"/>
      <c r="H923" s="413"/>
      <c r="I923" s="413"/>
      <c r="J923" s="413"/>
      <c r="K923" s="413"/>
    </row>
    <row r="924" spans="1:11" ht="47.25" customHeight="1">
      <c r="A924" s="413"/>
      <c r="B924" s="413"/>
      <c r="C924" s="413"/>
      <c r="D924" s="413"/>
      <c r="E924" s="413"/>
      <c r="F924" s="413"/>
      <c r="G924" s="413"/>
      <c r="H924" s="413"/>
      <c r="I924" s="413"/>
      <c r="J924" s="413"/>
      <c r="K924" s="413"/>
    </row>
    <row r="925" spans="1:11" ht="47.25" customHeight="1">
      <c r="A925" s="413"/>
      <c r="B925" s="413"/>
      <c r="C925" s="413"/>
      <c r="D925" s="413"/>
      <c r="E925" s="413"/>
      <c r="F925" s="413"/>
      <c r="G925" s="413"/>
      <c r="H925" s="413"/>
      <c r="I925" s="413"/>
      <c r="J925" s="413"/>
      <c r="K925" s="413"/>
    </row>
    <row r="926" spans="1:11" ht="47.25" customHeight="1">
      <c r="A926" s="413"/>
      <c r="B926" s="413"/>
      <c r="C926" s="413"/>
      <c r="D926" s="413"/>
      <c r="E926" s="413"/>
      <c r="F926" s="413"/>
      <c r="G926" s="413"/>
      <c r="H926" s="413"/>
      <c r="I926" s="413"/>
      <c r="J926" s="413"/>
      <c r="K926" s="413"/>
    </row>
    <row r="927" spans="1:11" ht="47.25" customHeight="1">
      <c r="A927" s="413"/>
      <c r="B927" s="413"/>
      <c r="C927" s="413"/>
      <c r="D927" s="413"/>
      <c r="E927" s="413"/>
      <c r="F927" s="413"/>
      <c r="G927" s="413"/>
      <c r="H927" s="413"/>
      <c r="I927" s="413"/>
      <c r="J927" s="413"/>
      <c r="K927" s="413"/>
    </row>
    <row r="928" spans="1:11" ht="47.25" customHeight="1">
      <c r="A928" s="413"/>
      <c r="B928" s="413"/>
      <c r="C928" s="413"/>
      <c r="D928" s="413"/>
      <c r="E928" s="413"/>
      <c r="F928" s="413"/>
      <c r="G928" s="413"/>
      <c r="H928" s="413"/>
      <c r="I928" s="413"/>
      <c r="J928" s="413"/>
      <c r="K928" s="413"/>
    </row>
    <row r="929" spans="1:11" ht="47.25" customHeight="1">
      <c r="A929" s="413"/>
      <c r="B929" s="413"/>
      <c r="C929" s="413"/>
      <c r="D929" s="413"/>
      <c r="E929" s="413"/>
      <c r="F929" s="413"/>
      <c r="G929" s="413"/>
      <c r="H929" s="413"/>
      <c r="I929" s="413"/>
      <c r="J929" s="413"/>
      <c r="K929" s="413"/>
    </row>
    <row r="930" spans="1:11" ht="47.25" customHeight="1">
      <c r="A930" s="413"/>
      <c r="B930" s="413"/>
      <c r="C930" s="413"/>
      <c r="D930" s="413"/>
      <c r="E930" s="413"/>
      <c r="F930" s="413"/>
      <c r="G930" s="413"/>
      <c r="H930" s="413"/>
      <c r="I930" s="413"/>
      <c r="J930" s="413"/>
      <c r="K930" s="413"/>
    </row>
    <row r="931" spans="1:11" ht="47.25" customHeight="1">
      <c r="A931" s="413"/>
      <c r="B931" s="413"/>
      <c r="C931" s="413"/>
      <c r="D931" s="413"/>
      <c r="E931" s="413"/>
      <c r="F931" s="413"/>
      <c r="G931" s="413"/>
      <c r="H931" s="413"/>
      <c r="I931" s="413"/>
      <c r="J931" s="413"/>
      <c r="K931" s="413"/>
    </row>
    <row r="932" spans="1:11" ht="47.25" customHeight="1">
      <c r="A932" s="413"/>
      <c r="B932" s="413"/>
      <c r="C932" s="413"/>
      <c r="D932" s="413"/>
      <c r="E932" s="413"/>
      <c r="F932" s="413"/>
      <c r="G932" s="413"/>
      <c r="H932" s="413"/>
      <c r="I932" s="413"/>
      <c r="J932" s="413"/>
      <c r="K932" s="413"/>
    </row>
    <row r="933" spans="1:11" ht="47.25" customHeight="1">
      <c r="A933" s="413"/>
      <c r="B933" s="413"/>
      <c r="C933" s="413"/>
      <c r="D933" s="413"/>
      <c r="E933" s="413"/>
      <c r="F933" s="413"/>
      <c r="G933" s="413"/>
      <c r="H933" s="413"/>
      <c r="I933" s="413"/>
      <c r="J933" s="413"/>
      <c r="K933" s="413"/>
    </row>
    <row r="934" spans="1:11" ht="47.25" customHeight="1">
      <c r="A934" s="413"/>
      <c r="B934" s="413"/>
      <c r="C934" s="413"/>
      <c r="D934" s="413"/>
      <c r="E934" s="413"/>
      <c r="F934" s="413"/>
      <c r="G934" s="413"/>
      <c r="H934" s="413"/>
      <c r="I934" s="413"/>
      <c r="J934" s="413"/>
      <c r="K934" s="413"/>
    </row>
    <row r="935" spans="1:11" ht="47.25" customHeight="1">
      <c r="A935" s="413"/>
      <c r="B935" s="413"/>
      <c r="C935" s="413"/>
      <c r="D935" s="413"/>
      <c r="E935" s="413"/>
      <c r="F935" s="413"/>
      <c r="G935" s="413"/>
      <c r="H935" s="413"/>
      <c r="I935" s="413"/>
      <c r="J935" s="413"/>
      <c r="K935" s="413"/>
    </row>
    <row r="936" spans="1:11" ht="47.25" customHeight="1">
      <c r="A936" s="413"/>
      <c r="B936" s="413"/>
      <c r="C936" s="413"/>
      <c r="D936" s="413"/>
      <c r="E936" s="413"/>
      <c r="F936" s="413"/>
      <c r="G936" s="413"/>
      <c r="H936" s="413"/>
      <c r="I936" s="413"/>
      <c r="J936" s="413"/>
      <c r="K936" s="413"/>
    </row>
    <row r="937" spans="1:11" ht="47.25" customHeight="1">
      <c r="A937" s="413"/>
      <c r="B937" s="413"/>
      <c r="C937" s="413"/>
      <c r="D937" s="413"/>
      <c r="E937" s="413"/>
      <c r="F937" s="413"/>
      <c r="G937" s="413"/>
      <c r="H937" s="413"/>
      <c r="I937" s="413"/>
      <c r="J937" s="413"/>
      <c r="K937" s="413"/>
    </row>
    <row r="938" spans="1:11" ht="47.25" customHeight="1">
      <c r="A938" s="413"/>
      <c r="B938" s="413"/>
      <c r="C938" s="413"/>
      <c r="D938" s="413"/>
      <c r="E938" s="413"/>
      <c r="F938" s="413"/>
      <c r="G938" s="413"/>
      <c r="H938" s="413"/>
      <c r="I938" s="413"/>
      <c r="J938" s="413"/>
      <c r="K938" s="413"/>
    </row>
    <row r="939" spans="1:11" ht="47.25" customHeight="1">
      <c r="A939" s="413"/>
      <c r="B939" s="413"/>
      <c r="C939" s="413"/>
      <c r="D939" s="413"/>
      <c r="E939" s="413"/>
      <c r="F939" s="413"/>
      <c r="G939" s="413"/>
      <c r="H939" s="413"/>
      <c r="I939" s="413"/>
      <c r="J939" s="413"/>
      <c r="K939" s="413"/>
    </row>
    <row r="940" spans="1:11" ht="47.25" customHeight="1">
      <c r="A940" s="413"/>
      <c r="B940" s="413"/>
      <c r="C940" s="413"/>
      <c r="D940" s="413"/>
      <c r="E940" s="413"/>
      <c r="F940" s="413"/>
      <c r="G940" s="413"/>
      <c r="H940" s="413"/>
      <c r="I940" s="413"/>
      <c r="J940" s="413"/>
      <c r="K940" s="413"/>
    </row>
    <row r="941" spans="1:11" ht="47.25" customHeight="1">
      <c r="A941" s="413"/>
      <c r="B941" s="413"/>
      <c r="C941" s="413"/>
      <c r="D941" s="413"/>
      <c r="E941" s="413"/>
      <c r="F941" s="413"/>
      <c r="G941" s="413"/>
      <c r="H941" s="413"/>
      <c r="I941" s="413"/>
      <c r="J941" s="413"/>
      <c r="K941" s="413"/>
    </row>
    <row r="942" spans="1:11" ht="47.25" customHeight="1">
      <c r="A942" s="413"/>
      <c r="B942" s="413"/>
      <c r="C942" s="413"/>
      <c r="D942" s="413"/>
      <c r="E942" s="413"/>
      <c r="F942" s="413"/>
      <c r="G942" s="413"/>
      <c r="H942" s="413"/>
      <c r="I942" s="413"/>
      <c r="J942" s="413"/>
      <c r="K942" s="413"/>
    </row>
    <row r="943" spans="1:11" ht="47.25" customHeight="1">
      <c r="A943" s="413"/>
      <c r="B943" s="413"/>
      <c r="C943" s="413"/>
      <c r="D943" s="413"/>
      <c r="E943" s="413"/>
      <c r="F943" s="413"/>
      <c r="G943" s="413"/>
      <c r="H943" s="413"/>
      <c r="I943" s="413"/>
      <c r="J943" s="413"/>
      <c r="K943" s="413"/>
    </row>
    <row r="944" spans="1:11" ht="47.25" customHeight="1">
      <c r="A944" s="413"/>
      <c r="B944" s="413"/>
      <c r="C944" s="413"/>
      <c r="D944" s="413"/>
      <c r="E944" s="413"/>
      <c r="F944" s="413"/>
      <c r="G944" s="413"/>
      <c r="H944" s="413"/>
      <c r="I944" s="413"/>
      <c r="J944" s="413"/>
      <c r="K944" s="413"/>
    </row>
    <row r="945" spans="1:11" ht="47.25" customHeight="1">
      <c r="A945" s="413"/>
      <c r="B945" s="413"/>
      <c r="C945" s="413"/>
      <c r="D945" s="413"/>
      <c r="E945" s="413"/>
      <c r="F945" s="413"/>
      <c r="G945" s="413"/>
      <c r="H945" s="413"/>
      <c r="I945" s="413"/>
      <c r="J945" s="413"/>
      <c r="K945" s="413"/>
    </row>
    <row r="946" spans="1:11" ht="47.25" customHeight="1">
      <c r="A946" s="413"/>
      <c r="B946" s="413"/>
      <c r="C946" s="413"/>
      <c r="D946" s="413"/>
      <c r="E946" s="413"/>
      <c r="F946" s="413"/>
      <c r="G946" s="413"/>
      <c r="H946" s="413"/>
      <c r="I946" s="413"/>
      <c r="J946" s="413"/>
      <c r="K946" s="413"/>
    </row>
    <row r="947" spans="1:11" ht="47.25" customHeight="1">
      <c r="A947" s="413"/>
      <c r="B947" s="413"/>
      <c r="C947" s="413"/>
      <c r="D947" s="413"/>
      <c r="E947" s="413"/>
      <c r="F947" s="413"/>
      <c r="G947" s="413"/>
      <c r="H947" s="413"/>
      <c r="I947" s="413"/>
      <c r="J947" s="413"/>
      <c r="K947" s="413"/>
    </row>
    <row r="948" spans="1:11" ht="47.25" customHeight="1">
      <c r="A948" s="413"/>
      <c r="B948" s="413"/>
      <c r="C948" s="413"/>
      <c r="D948" s="413"/>
      <c r="E948" s="413"/>
      <c r="F948" s="413"/>
      <c r="G948" s="413"/>
      <c r="H948" s="413"/>
      <c r="I948" s="413"/>
      <c r="J948" s="413"/>
      <c r="K948" s="413"/>
    </row>
    <row r="949" spans="1:11" ht="47.25" customHeight="1">
      <c r="A949" s="413"/>
      <c r="B949" s="413"/>
      <c r="C949" s="413"/>
      <c r="D949" s="413"/>
      <c r="E949" s="413"/>
      <c r="F949" s="413"/>
      <c r="G949" s="413"/>
      <c r="H949" s="413"/>
      <c r="I949" s="413"/>
      <c r="J949" s="413"/>
      <c r="K949" s="413"/>
    </row>
    <row r="950" spans="1:11" ht="47.25" customHeight="1">
      <c r="A950" s="413"/>
      <c r="B950" s="413"/>
      <c r="C950" s="413"/>
      <c r="D950" s="413"/>
      <c r="E950" s="413"/>
      <c r="F950" s="413"/>
      <c r="G950" s="413"/>
      <c r="H950" s="413"/>
      <c r="I950" s="413"/>
      <c r="J950" s="413"/>
      <c r="K950" s="413"/>
    </row>
    <row r="951" spans="1:11" ht="47.25" customHeight="1">
      <c r="A951" s="413"/>
      <c r="B951" s="413"/>
      <c r="C951" s="413"/>
      <c r="D951" s="413"/>
      <c r="E951" s="413"/>
      <c r="F951" s="413"/>
      <c r="G951" s="413"/>
      <c r="H951" s="413"/>
      <c r="I951" s="413"/>
      <c r="J951" s="413"/>
      <c r="K951" s="413"/>
    </row>
    <row r="952" spans="1:11" ht="47.25" customHeight="1">
      <c r="A952" s="413"/>
      <c r="B952" s="413"/>
      <c r="C952" s="413"/>
      <c r="D952" s="413"/>
      <c r="E952" s="413"/>
      <c r="F952" s="413"/>
      <c r="G952" s="413"/>
      <c r="H952" s="413"/>
      <c r="I952" s="413"/>
      <c r="J952" s="413"/>
      <c r="K952" s="413"/>
    </row>
    <row r="953" spans="1:11" ht="47.25" customHeight="1">
      <c r="A953" s="413"/>
      <c r="B953" s="413"/>
      <c r="C953" s="413"/>
      <c r="D953" s="413"/>
      <c r="E953" s="413"/>
      <c r="F953" s="413"/>
      <c r="G953" s="413"/>
      <c r="H953" s="413"/>
      <c r="I953" s="413"/>
      <c r="J953" s="413"/>
      <c r="K953" s="413"/>
    </row>
    <row r="954" spans="1:11" ht="47.25" customHeight="1">
      <c r="A954" s="413"/>
      <c r="B954" s="413"/>
      <c r="C954" s="413"/>
      <c r="D954" s="413"/>
      <c r="E954" s="413"/>
      <c r="F954" s="413"/>
      <c r="G954" s="413"/>
      <c r="H954" s="413"/>
      <c r="I954" s="413"/>
      <c r="J954" s="413"/>
      <c r="K954" s="413"/>
    </row>
    <row r="955" spans="1:11" ht="47.25" customHeight="1">
      <c r="A955" s="413"/>
      <c r="B955" s="413"/>
      <c r="C955" s="413"/>
      <c r="D955" s="413"/>
      <c r="E955" s="413"/>
      <c r="F955" s="413"/>
      <c r="G955" s="413"/>
      <c r="H955" s="413"/>
      <c r="I955" s="413"/>
      <c r="J955" s="413"/>
      <c r="K955" s="413"/>
    </row>
    <row r="956" spans="1:11" ht="47.25" customHeight="1">
      <c r="A956" s="413"/>
      <c r="B956" s="413"/>
      <c r="C956" s="413"/>
      <c r="D956" s="413"/>
      <c r="E956" s="413"/>
      <c r="F956" s="413"/>
      <c r="G956" s="413"/>
      <c r="H956" s="413"/>
      <c r="I956" s="413"/>
      <c r="J956" s="413"/>
      <c r="K956" s="413"/>
    </row>
    <row r="957" spans="1:11" ht="47.25" customHeight="1">
      <c r="A957" s="413"/>
      <c r="B957" s="413"/>
      <c r="C957" s="413"/>
      <c r="D957" s="413"/>
      <c r="E957" s="413"/>
      <c r="F957" s="413"/>
      <c r="G957" s="413"/>
      <c r="H957" s="413"/>
      <c r="I957" s="413"/>
      <c r="J957" s="413"/>
      <c r="K957" s="413"/>
    </row>
    <row r="958" spans="1:11" ht="47.25" customHeight="1">
      <c r="A958" s="413"/>
      <c r="B958" s="413"/>
      <c r="C958" s="413"/>
      <c r="D958" s="413"/>
      <c r="E958" s="413"/>
      <c r="F958" s="413"/>
      <c r="G958" s="413"/>
      <c r="H958" s="413"/>
      <c r="I958" s="413"/>
      <c r="J958" s="413"/>
      <c r="K958" s="413"/>
    </row>
    <row r="959" spans="1:11" ht="47.25" customHeight="1">
      <c r="A959" s="413"/>
      <c r="B959" s="413"/>
      <c r="C959" s="413"/>
      <c r="D959" s="413"/>
      <c r="E959" s="413"/>
      <c r="F959" s="413"/>
      <c r="G959" s="413"/>
      <c r="H959" s="413"/>
      <c r="I959" s="413"/>
      <c r="J959" s="413"/>
      <c r="K959" s="413"/>
    </row>
    <row r="960" spans="1:11" ht="47.25" customHeight="1">
      <c r="A960" s="413"/>
      <c r="B960" s="413"/>
      <c r="C960" s="413"/>
      <c r="D960" s="413"/>
      <c r="E960" s="413"/>
      <c r="F960" s="413"/>
      <c r="G960" s="413"/>
      <c r="H960" s="413"/>
      <c r="I960" s="413"/>
      <c r="J960" s="413"/>
      <c r="K960" s="413"/>
    </row>
    <row r="961" spans="1:11" ht="47.25" customHeight="1">
      <c r="A961" s="413"/>
      <c r="B961" s="413"/>
      <c r="C961" s="413"/>
      <c r="D961" s="413"/>
      <c r="E961" s="413"/>
      <c r="F961" s="413"/>
      <c r="G961" s="413"/>
      <c r="H961" s="413"/>
      <c r="I961" s="413"/>
      <c r="J961" s="413"/>
      <c r="K961" s="413"/>
    </row>
    <row r="962" spans="1:11" ht="47.25" customHeight="1">
      <c r="A962" s="413"/>
      <c r="B962" s="413"/>
      <c r="C962" s="413"/>
      <c r="D962" s="413"/>
      <c r="E962" s="413"/>
      <c r="F962" s="413"/>
      <c r="G962" s="413"/>
      <c r="H962" s="413"/>
      <c r="I962" s="413"/>
      <c r="J962" s="413"/>
      <c r="K962" s="413"/>
    </row>
    <row r="963" spans="1:11" ht="47.25" customHeight="1">
      <c r="A963" s="413"/>
      <c r="B963" s="413"/>
      <c r="C963" s="413"/>
      <c r="D963" s="413"/>
      <c r="E963" s="413"/>
      <c r="F963" s="413"/>
      <c r="G963" s="413"/>
      <c r="H963" s="413"/>
      <c r="I963" s="413"/>
      <c r="J963" s="413"/>
      <c r="K963" s="413"/>
    </row>
    <row r="964" spans="1:11" ht="47.25" customHeight="1">
      <c r="A964" s="413"/>
      <c r="B964" s="413"/>
      <c r="C964" s="413"/>
      <c r="D964" s="413"/>
      <c r="E964" s="413"/>
      <c r="F964" s="413"/>
      <c r="G964" s="413"/>
      <c r="H964" s="413"/>
      <c r="I964" s="413"/>
      <c r="J964" s="413"/>
      <c r="K964" s="413"/>
    </row>
    <row r="965" spans="1:11" ht="47.25" customHeight="1">
      <c r="A965" s="413"/>
      <c r="B965" s="413"/>
      <c r="C965" s="413"/>
      <c r="D965" s="413"/>
      <c r="E965" s="413"/>
      <c r="F965" s="413"/>
      <c r="G965" s="413"/>
      <c r="H965" s="413"/>
      <c r="I965" s="413"/>
      <c r="J965" s="413"/>
      <c r="K965" s="413"/>
    </row>
    <row r="966" spans="1:11" ht="47.25" customHeight="1">
      <c r="A966" s="413"/>
      <c r="B966" s="413"/>
      <c r="C966" s="413"/>
      <c r="D966" s="413"/>
      <c r="E966" s="413"/>
      <c r="F966" s="413"/>
      <c r="G966" s="413"/>
      <c r="H966" s="413"/>
      <c r="I966" s="413"/>
      <c r="J966" s="413"/>
      <c r="K966" s="413"/>
    </row>
    <row r="967" spans="1:11" ht="47.25" customHeight="1">
      <c r="A967" s="413"/>
      <c r="B967" s="413"/>
      <c r="C967" s="413"/>
      <c r="D967" s="413"/>
      <c r="E967" s="413"/>
      <c r="F967" s="413"/>
      <c r="G967" s="413"/>
      <c r="H967" s="413"/>
      <c r="I967" s="413"/>
      <c r="J967" s="413"/>
      <c r="K967" s="413"/>
    </row>
    <row r="968" spans="1:11" ht="47.25" customHeight="1">
      <c r="A968" s="413"/>
      <c r="B968" s="413"/>
      <c r="C968" s="413"/>
      <c r="D968" s="413"/>
      <c r="E968" s="413"/>
      <c r="F968" s="413"/>
      <c r="G968" s="413"/>
      <c r="H968" s="413"/>
      <c r="I968" s="413"/>
      <c r="J968" s="413"/>
      <c r="K968" s="413"/>
    </row>
    <row r="969" spans="1:11" ht="47.25" customHeight="1">
      <c r="A969" s="413"/>
      <c r="B969" s="413"/>
      <c r="C969" s="413"/>
      <c r="D969" s="413"/>
      <c r="E969" s="413"/>
      <c r="F969" s="413"/>
      <c r="G969" s="413"/>
      <c r="H969" s="413"/>
      <c r="I969" s="413"/>
      <c r="J969" s="413"/>
      <c r="K969" s="413"/>
    </row>
    <row r="970" spans="1:11" ht="47.25" customHeight="1">
      <c r="A970" s="413"/>
      <c r="B970" s="413"/>
      <c r="C970" s="413"/>
      <c r="D970" s="413"/>
      <c r="E970" s="413"/>
      <c r="F970" s="413"/>
      <c r="G970" s="413"/>
      <c r="H970" s="413"/>
      <c r="I970" s="413"/>
      <c r="J970" s="413"/>
      <c r="K970" s="413"/>
    </row>
    <row r="971" spans="1:11" ht="47.25" customHeight="1">
      <c r="A971" s="413"/>
      <c r="B971" s="413"/>
      <c r="C971" s="413"/>
      <c r="D971" s="413"/>
      <c r="E971" s="413"/>
      <c r="F971" s="413"/>
      <c r="G971" s="413"/>
      <c r="H971" s="413"/>
      <c r="I971" s="413"/>
      <c r="J971" s="413"/>
      <c r="K971" s="413"/>
    </row>
    <row r="972" spans="1:11" ht="47.25" customHeight="1">
      <c r="A972" s="413"/>
      <c r="B972" s="413"/>
      <c r="C972" s="413"/>
      <c r="D972" s="413"/>
      <c r="E972" s="413"/>
      <c r="F972" s="413"/>
      <c r="G972" s="413"/>
      <c r="H972" s="413"/>
      <c r="I972" s="413"/>
      <c r="J972" s="413"/>
      <c r="K972" s="413"/>
    </row>
    <row r="973" spans="1:11" ht="47.25" customHeight="1">
      <c r="A973" s="413"/>
      <c r="B973" s="413"/>
      <c r="C973" s="413"/>
      <c r="D973" s="413"/>
      <c r="E973" s="413"/>
      <c r="F973" s="413"/>
      <c r="G973" s="413"/>
      <c r="H973" s="413"/>
      <c r="I973" s="413"/>
      <c r="J973" s="413"/>
      <c r="K973" s="413"/>
    </row>
    <row r="974" spans="1:11" ht="47.25" customHeight="1">
      <c r="A974" s="413"/>
      <c r="B974" s="413"/>
      <c r="C974" s="413"/>
      <c r="D974" s="413"/>
      <c r="E974" s="413"/>
      <c r="F974" s="413"/>
      <c r="G974" s="413"/>
      <c r="H974" s="413"/>
      <c r="I974" s="413"/>
      <c r="J974" s="413"/>
      <c r="K974" s="413"/>
    </row>
    <row r="975" spans="1:11" ht="47.25" customHeight="1">
      <c r="A975" s="413"/>
      <c r="B975" s="413"/>
      <c r="C975" s="413"/>
      <c r="D975" s="413"/>
      <c r="E975" s="413"/>
      <c r="F975" s="413"/>
      <c r="G975" s="413"/>
      <c r="H975" s="413"/>
      <c r="I975" s="413"/>
      <c r="J975" s="413"/>
      <c r="K975" s="413"/>
    </row>
    <row r="976" spans="1:11" ht="47.25" customHeight="1">
      <c r="A976" s="413"/>
      <c r="B976" s="413"/>
      <c r="C976" s="413"/>
      <c r="D976" s="413"/>
      <c r="E976" s="413"/>
      <c r="F976" s="413"/>
      <c r="G976" s="413"/>
      <c r="H976" s="413"/>
      <c r="I976" s="413"/>
      <c r="J976" s="413"/>
      <c r="K976" s="413"/>
    </row>
    <row r="977" spans="1:11" ht="47.25" customHeight="1">
      <c r="A977" s="413"/>
      <c r="B977" s="413"/>
      <c r="C977" s="413"/>
      <c r="D977" s="413"/>
      <c r="E977" s="413"/>
      <c r="F977" s="413"/>
      <c r="G977" s="413"/>
      <c r="H977" s="413"/>
      <c r="I977" s="413"/>
      <c r="J977" s="413"/>
      <c r="K977" s="413"/>
    </row>
    <row r="978" spans="1:11" ht="47.25" customHeight="1">
      <c r="A978" s="413"/>
      <c r="B978" s="413"/>
      <c r="C978" s="413"/>
      <c r="D978" s="413"/>
      <c r="E978" s="413"/>
      <c r="F978" s="413"/>
      <c r="G978" s="413"/>
      <c r="H978" s="413"/>
      <c r="I978" s="413"/>
      <c r="J978" s="413"/>
      <c r="K978" s="413"/>
    </row>
    <row r="979" spans="1:11" ht="47.25" customHeight="1">
      <c r="A979" s="413"/>
      <c r="B979" s="413"/>
      <c r="C979" s="413"/>
      <c r="D979" s="413"/>
      <c r="E979" s="413"/>
      <c r="F979" s="413"/>
      <c r="G979" s="413"/>
      <c r="H979" s="413"/>
      <c r="I979" s="413"/>
      <c r="J979" s="413"/>
      <c r="K979" s="413"/>
    </row>
    <row r="980" spans="1:11" ht="47.25" customHeight="1">
      <c r="A980" s="413"/>
      <c r="B980" s="413"/>
      <c r="C980" s="413"/>
      <c r="D980" s="413"/>
      <c r="E980" s="413"/>
      <c r="F980" s="413"/>
      <c r="G980" s="413"/>
      <c r="H980" s="413"/>
      <c r="I980" s="413"/>
      <c r="J980" s="413"/>
      <c r="K980" s="413"/>
    </row>
    <row r="981" spans="1:11" ht="47.25" customHeight="1">
      <c r="A981" s="413"/>
      <c r="B981" s="413"/>
      <c r="C981" s="413"/>
      <c r="D981" s="413"/>
      <c r="E981" s="413"/>
      <c r="F981" s="413"/>
      <c r="G981" s="413"/>
      <c r="H981" s="413"/>
      <c r="I981" s="413"/>
      <c r="J981" s="413"/>
      <c r="K981" s="413"/>
    </row>
    <row r="982" spans="1:11" ht="47.25" customHeight="1">
      <c r="A982" s="413"/>
      <c r="B982" s="413"/>
      <c r="C982" s="413"/>
      <c r="D982" s="413"/>
      <c r="E982" s="413"/>
      <c r="F982" s="413"/>
      <c r="G982" s="413"/>
      <c r="H982" s="413"/>
      <c r="I982" s="413"/>
      <c r="J982" s="413"/>
      <c r="K982" s="413"/>
    </row>
    <row r="983" spans="1:11" ht="47.25" customHeight="1">
      <c r="A983" s="413"/>
      <c r="B983" s="413"/>
      <c r="C983" s="413"/>
      <c r="D983" s="413"/>
      <c r="E983" s="413"/>
      <c r="F983" s="413"/>
      <c r="G983" s="413"/>
      <c r="H983" s="413"/>
      <c r="I983" s="413"/>
      <c r="J983" s="413"/>
      <c r="K983" s="413"/>
    </row>
    <row r="984" spans="1:11" ht="47.25" customHeight="1">
      <c r="A984" s="413"/>
      <c r="B984" s="413"/>
      <c r="C984" s="413"/>
      <c r="D984" s="413"/>
      <c r="E984" s="413"/>
      <c r="F984" s="413"/>
      <c r="G984" s="413"/>
      <c r="H984" s="413"/>
      <c r="I984" s="413"/>
      <c r="J984" s="413"/>
      <c r="K984" s="413"/>
    </row>
    <row r="985" spans="1:11" ht="47.25" customHeight="1">
      <c r="A985" s="413"/>
      <c r="B985" s="413"/>
      <c r="C985" s="413"/>
      <c r="D985" s="413"/>
      <c r="E985" s="413"/>
      <c r="F985" s="413"/>
      <c r="G985" s="413"/>
      <c r="H985" s="413"/>
      <c r="I985" s="413"/>
      <c r="J985" s="413"/>
      <c r="K985" s="413"/>
    </row>
    <row r="986" spans="1:11" ht="47.25" customHeight="1">
      <c r="A986" s="413"/>
      <c r="B986" s="413"/>
      <c r="C986" s="413"/>
      <c r="D986" s="413"/>
      <c r="E986" s="413"/>
      <c r="F986" s="413"/>
      <c r="G986" s="413"/>
      <c r="H986" s="413"/>
      <c r="I986" s="413"/>
      <c r="J986" s="413"/>
      <c r="K986" s="413"/>
    </row>
    <row r="987" spans="1:11" ht="47.25" customHeight="1">
      <c r="A987" s="413"/>
      <c r="B987" s="413"/>
      <c r="C987" s="413"/>
      <c r="D987" s="413"/>
      <c r="E987" s="413"/>
      <c r="F987" s="413"/>
      <c r="G987" s="413"/>
      <c r="H987" s="413"/>
      <c r="I987" s="413"/>
      <c r="J987" s="413"/>
      <c r="K987" s="413"/>
    </row>
    <row r="988" spans="1:11" ht="47.25" customHeight="1">
      <c r="A988" s="413"/>
      <c r="B988" s="413"/>
      <c r="C988" s="413"/>
      <c r="D988" s="413"/>
      <c r="E988" s="413"/>
      <c r="F988" s="413"/>
      <c r="G988" s="413"/>
      <c r="H988" s="413"/>
      <c r="I988" s="413"/>
      <c r="J988" s="413"/>
      <c r="K988" s="413"/>
    </row>
    <row r="989" spans="1:11" ht="47.25" customHeight="1">
      <c r="A989" s="413"/>
      <c r="B989" s="413"/>
      <c r="C989" s="413"/>
      <c r="D989" s="413"/>
      <c r="E989" s="413"/>
      <c r="F989" s="413"/>
      <c r="G989" s="413"/>
      <c r="H989" s="413"/>
      <c r="I989" s="413"/>
      <c r="J989" s="413"/>
      <c r="K989" s="413"/>
    </row>
    <row r="990" spans="1:11" ht="47.25" customHeight="1">
      <c r="A990" s="413"/>
      <c r="B990" s="413"/>
      <c r="C990" s="413"/>
      <c r="D990" s="413"/>
      <c r="E990" s="413"/>
      <c r="F990" s="413"/>
      <c r="G990" s="413"/>
      <c r="H990" s="413"/>
      <c r="I990" s="413"/>
      <c r="J990" s="413"/>
      <c r="K990" s="413"/>
    </row>
    <row r="991" spans="1:11" ht="47.25" customHeight="1">
      <c r="A991" s="413"/>
      <c r="B991" s="413"/>
      <c r="C991" s="413"/>
      <c r="D991" s="413"/>
      <c r="E991" s="413"/>
      <c r="F991" s="413"/>
      <c r="G991" s="413"/>
      <c r="H991" s="413"/>
      <c r="I991" s="413"/>
      <c r="J991" s="413"/>
      <c r="K991" s="413"/>
    </row>
    <row r="992" spans="1:11" ht="47.25" customHeight="1">
      <c r="A992" s="413"/>
      <c r="B992" s="413"/>
      <c r="C992" s="413"/>
      <c r="D992" s="413"/>
      <c r="E992" s="413"/>
      <c r="F992" s="413"/>
      <c r="G992" s="413"/>
      <c r="H992" s="413"/>
      <c r="I992" s="413"/>
      <c r="J992" s="413"/>
      <c r="K992" s="413"/>
    </row>
    <row r="993" spans="1:11" ht="47.25" customHeight="1">
      <c r="A993" s="413"/>
      <c r="B993" s="413"/>
      <c r="C993" s="413"/>
      <c r="D993" s="413"/>
      <c r="E993" s="413"/>
      <c r="F993" s="413"/>
      <c r="G993" s="413"/>
      <c r="H993" s="413"/>
      <c r="I993" s="413"/>
      <c r="J993" s="413"/>
      <c r="K993" s="413"/>
    </row>
    <row r="994" spans="1:11" ht="47.25" customHeight="1">
      <c r="A994" s="413"/>
      <c r="B994" s="413"/>
      <c r="C994" s="413"/>
      <c r="D994" s="413"/>
      <c r="E994" s="413"/>
      <c r="F994" s="413"/>
      <c r="G994" s="413"/>
      <c r="H994" s="413"/>
      <c r="I994" s="413"/>
      <c r="J994" s="413"/>
      <c r="K994" s="413"/>
    </row>
    <row r="995" spans="1:11" ht="47.25" customHeight="1">
      <c r="A995" s="413"/>
      <c r="B995" s="413"/>
      <c r="C995" s="413"/>
      <c r="D995" s="413"/>
      <c r="E995" s="413"/>
      <c r="F995" s="413"/>
      <c r="G995" s="413"/>
      <c r="H995" s="413"/>
      <c r="I995" s="413"/>
      <c r="J995" s="413"/>
      <c r="K995" s="413"/>
    </row>
    <row r="996" spans="1:11" ht="47.25" customHeight="1">
      <c r="A996" s="413"/>
      <c r="B996" s="413"/>
      <c r="C996" s="413"/>
      <c r="D996" s="413"/>
      <c r="E996" s="413"/>
      <c r="F996" s="413"/>
      <c r="G996" s="413"/>
      <c r="H996" s="413"/>
      <c r="I996" s="413"/>
      <c r="J996" s="413"/>
      <c r="K996" s="413"/>
    </row>
    <row r="997" spans="1:11" ht="47.25" customHeight="1">
      <c r="A997" s="413"/>
      <c r="B997" s="413"/>
      <c r="C997" s="413"/>
      <c r="D997" s="413"/>
      <c r="E997" s="413"/>
      <c r="F997" s="413"/>
      <c r="G997" s="413"/>
      <c r="H997" s="413"/>
      <c r="I997" s="413"/>
      <c r="J997" s="413"/>
      <c r="K997" s="413"/>
    </row>
    <row r="998" spans="1:11" ht="47.25" customHeight="1">
      <c r="A998" s="413"/>
      <c r="B998" s="413"/>
      <c r="C998" s="413"/>
      <c r="D998" s="413"/>
      <c r="E998" s="413"/>
      <c r="F998" s="413"/>
      <c r="G998" s="413"/>
      <c r="H998" s="413"/>
      <c r="I998" s="413"/>
      <c r="J998" s="413"/>
      <c r="K998" s="413"/>
    </row>
    <row r="999" spans="1:11" ht="47.25" customHeight="1">
      <c r="A999" s="413"/>
      <c r="B999" s="413"/>
      <c r="C999" s="413"/>
      <c r="D999" s="413"/>
      <c r="E999" s="413"/>
      <c r="F999" s="413"/>
      <c r="G999" s="413"/>
      <c r="H999" s="413"/>
      <c r="I999" s="413"/>
      <c r="J999" s="413"/>
      <c r="K999" s="413"/>
    </row>
    <row r="1000" spans="1:11" ht="47.25" customHeight="1">
      <c r="A1000" s="413"/>
      <c r="B1000" s="413"/>
      <c r="C1000" s="413"/>
      <c r="D1000" s="413"/>
      <c r="E1000" s="413"/>
      <c r="F1000" s="413"/>
      <c r="G1000" s="413"/>
      <c r="H1000" s="413"/>
      <c r="I1000" s="413"/>
      <c r="J1000" s="413"/>
      <c r="K1000" s="413"/>
    </row>
  </sheetData>
  <mergeCells count="271">
    <mergeCell ref="B152:J152"/>
    <mergeCell ref="C153:I153"/>
    <mergeCell ref="C154:I154"/>
    <mergeCell ref="C155:I155"/>
    <mergeCell ref="C156:I156"/>
    <mergeCell ref="C98:H98"/>
    <mergeCell ref="C99:H99"/>
    <mergeCell ref="C100:H100"/>
    <mergeCell ref="C101:I101"/>
    <mergeCell ref="C102:I102"/>
    <mergeCell ref="C103:I103"/>
    <mergeCell ref="C104:I104"/>
    <mergeCell ref="C105:I105"/>
    <mergeCell ref="B144:I144"/>
    <mergeCell ref="B145:J145"/>
    <mergeCell ref="B146:J146"/>
    <mergeCell ref="C147:I147"/>
    <mergeCell ref="C148:I148"/>
    <mergeCell ref="C91:I91"/>
    <mergeCell ref="C92:H92"/>
    <mergeCell ref="C93:H93"/>
    <mergeCell ref="C94:H94"/>
    <mergeCell ref="C95:H95"/>
    <mergeCell ref="C96:H96"/>
    <mergeCell ref="C149:I149"/>
    <mergeCell ref="B150:I150"/>
    <mergeCell ref="B151:J151"/>
    <mergeCell ref="B158:J158"/>
    <mergeCell ref="B157:I157"/>
    <mergeCell ref="C164:H164"/>
    <mergeCell ref="B165:H165"/>
    <mergeCell ref="C166:H166"/>
    <mergeCell ref="B167:H167"/>
    <mergeCell ref="B128:J128"/>
    <mergeCell ref="B130:J130"/>
    <mergeCell ref="B131:J131"/>
    <mergeCell ref="C132:I132"/>
    <mergeCell ref="C133:G133"/>
    <mergeCell ref="C134:I134"/>
    <mergeCell ref="C135:I135"/>
    <mergeCell ref="C136:I136"/>
    <mergeCell ref="C137:I137"/>
    <mergeCell ref="C138:I138"/>
    <mergeCell ref="B139:I139"/>
    <mergeCell ref="B140:J140"/>
    <mergeCell ref="B141:J141"/>
    <mergeCell ref="C142:I142"/>
    <mergeCell ref="C143:I143"/>
    <mergeCell ref="B159:J159"/>
    <mergeCell ref="B161:J161"/>
    <mergeCell ref="C162:H162"/>
    <mergeCell ref="B163:H163"/>
    <mergeCell ref="C168:H168"/>
    <mergeCell ref="C169:H169"/>
    <mergeCell ref="C170:H170"/>
    <mergeCell ref="B18:F18"/>
    <mergeCell ref="G18:H18"/>
    <mergeCell ref="I18:J18"/>
    <mergeCell ref="B19:F19"/>
    <mergeCell ref="G19:H19"/>
    <mergeCell ref="I19:J19"/>
    <mergeCell ref="I20:J20"/>
    <mergeCell ref="B20:H20"/>
    <mergeCell ref="B21:J21"/>
    <mergeCell ref="B22:J22"/>
    <mergeCell ref="B23:J23"/>
    <mergeCell ref="B24:J24"/>
    <mergeCell ref="B25:J25"/>
    <mergeCell ref="B26:J26"/>
    <mergeCell ref="C27:H27"/>
    <mergeCell ref="I27:J27"/>
    <mergeCell ref="C28:H28"/>
    <mergeCell ref="I28:J28"/>
    <mergeCell ref="C29:D29"/>
    <mergeCell ref="I29:J29"/>
    <mergeCell ref="I30:J30"/>
    <mergeCell ref="C30:H30"/>
    <mergeCell ref="C31:H31"/>
    <mergeCell ref="I31:J31"/>
    <mergeCell ref="C32:H32"/>
    <mergeCell ref="I32:J32"/>
    <mergeCell ref="G33:H33"/>
    <mergeCell ref="I33:J33"/>
    <mergeCell ref="B2:J2"/>
    <mergeCell ref="B3:J3"/>
    <mergeCell ref="B4:F4"/>
    <mergeCell ref="G4:J4"/>
    <mergeCell ref="B5:F5"/>
    <mergeCell ref="G5:J5"/>
    <mergeCell ref="B6:J6"/>
    <mergeCell ref="B7:J7"/>
    <mergeCell ref="C8:H8"/>
    <mergeCell ref="I8:J8"/>
    <mergeCell ref="C9:H9"/>
    <mergeCell ref="I9:J9"/>
    <mergeCell ref="C10:H10"/>
    <mergeCell ref="I10:J10"/>
    <mergeCell ref="G14:H14"/>
    <mergeCell ref="I14:J14"/>
    <mergeCell ref="C11:H11"/>
    <mergeCell ref="I11:J11"/>
    <mergeCell ref="B12:J12"/>
    <mergeCell ref="B13:F13"/>
    <mergeCell ref="G13:H13"/>
    <mergeCell ref="I13:J13"/>
    <mergeCell ref="B14:F14"/>
    <mergeCell ref="G17:H17"/>
    <mergeCell ref="I17:J17"/>
    <mergeCell ref="B15:F15"/>
    <mergeCell ref="G15:H15"/>
    <mergeCell ref="I15:J15"/>
    <mergeCell ref="B16:F16"/>
    <mergeCell ref="G16:H16"/>
    <mergeCell ref="I16:J16"/>
    <mergeCell ref="B17:F17"/>
    <mergeCell ref="C33:F33"/>
    <mergeCell ref="C34:F34"/>
    <mergeCell ref="G34:H34"/>
    <mergeCell ref="I34:J34"/>
    <mergeCell ref="C35:F35"/>
    <mergeCell ref="G35:H35"/>
    <mergeCell ref="I35:J35"/>
    <mergeCell ref="C36:H36"/>
    <mergeCell ref="I36:J36"/>
    <mergeCell ref="C37:H37"/>
    <mergeCell ref="I37:J37"/>
    <mergeCell ref="C38:H38"/>
    <mergeCell ref="I38:J38"/>
    <mergeCell ref="I39:J39"/>
    <mergeCell ref="C39:H39"/>
    <mergeCell ref="C40:H40"/>
    <mergeCell ref="I40:J40"/>
    <mergeCell ref="C41:H41"/>
    <mergeCell ref="I41:J41"/>
    <mergeCell ref="B42:J42"/>
    <mergeCell ref="B43:J43"/>
    <mergeCell ref="B44:J44"/>
    <mergeCell ref="B45:J45"/>
    <mergeCell ref="C46:H46"/>
    <mergeCell ref="C47:F47"/>
    <mergeCell ref="C48:E48"/>
    <mergeCell ref="F48:H48"/>
    <mergeCell ref="C49:H49"/>
    <mergeCell ref="C50:F50"/>
    <mergeCell ref="G50:H50"/>
    <mergeCell ref="C51:E51"/>
    <mergeCell ref="C52:I52"/>
    <mergeCell ref="C53:I53"/>
    <mergeCell ref="C54:E54"/>
    <mergeCell ref="C55:E55"/>
    <mergeCell ref="C56:I56"/>
    <mergeCell ref="C57:I57"/>
    <mergeCell ref="B58:I58"/>
    <mergeCell ref="C59:I59"/>
    <mergeCell ref="C60:I60"/>
    <mergeCell ref="B61:I61"/>
    <mergeCell ref="B62:J62"/>
    <mergeCell ref="B63:I63"/>
    <mergeCell ref="B64:J64"/>
    <mergeCell ref="B65:J65"/>
    <mergeCell ref="B66:J66"/>
    <mergeCell ref="C114:I114"/>
    <mergeCell ref="C97:I97"/>
    <mergeCell ref="B67:J67"/>
    <mergeCell ref="B68:J68"/>
    <mergeCell ref="C69:I69"/>
    <mergeCell ref="C70:H70"/>
    <mergeCell ref="C71:H71"/>
    <mergeCell ref="B72:I72"/>
    <mergeCell ref="B73:J73"/>
    <mergeCell ref="B74:J74"/>
    <mergeCell ref="B75:J75"/>
    <mergeCell ref="C77:H77"/>
    <mergeCell ref="C78:H78"/>
    <mergeCell ref="C79:H79"/>
    <mergeCell ref="C80:D80"/>
    <mergeCell ref="C81:H81"/>
    <mergeCell ref="C82:H82"/>
    <mergeCell ref="C83:H83"/>
    <mergeCell ref="C84:H84"/>
    <mergeCell ref="C85:H85"/>
    <mergeCell ref="B86:H86"/>
    <mergeCell ref="B88:J88"/>
    <mergeCell ref="B89:J89"/>
    <mergeCell ref="B90:J90"/>
    <mergeCell ref="C188:I188"/>
    <mergeCell ref="C189:I189"/>
    <mergeCell ref="B76:J76"/>
    <mergeCell ref="C120:I120"/>
    <mergeCell ref="C121:I121"/>
    <mergeCell ref="C122:I122"/>
    <mergeCell ref="C123:H123"/>
    <mergeCell ref="B124:I124"/>
    <mergeCell ref="B125:J125"/>
    <mergeCell ref="B126:J126"/>
    <mergeCell ref="B127:J127"/>
    <mergeCell ref="B115:I115"/>
    <mergeCell ref="B116:J116"/>
    <mergeCell ref="B117:J117"/>
    <mergeCell ref="C118:I118"/>
    <mergeCell ref="C119:I119"/>
    <mergeCell ref="C106:I106"/>
    <mergeCell ref="B107:J107"/>
    <mergeCell ref="B108:J108"/>
    <mergeCell ref="B109:J109"/>
    <mergeCell ref="B110:J110"/>
    <mergeCell ref="C111:I111"/>
    <mergeCell ref="C112:I112"/>
    <mergeCell ref="C113:I113"/>
    <mergeCell ref="B180:C182"/>
    <mergeCell ref="D180:J180"/>
    <mergeCell ref="D181:J181"/>
    <mergeCell ref="D182:J182"/>
    <mergeCell ref="B183:J183"/>
    <mergeCell ref="B184:J184"/>
    <mergeCell ref="B185:J185"/>
    <mergeCell ref="B186:J186"/>
    <mergeCell ref="B187:I187"/>
    <mergeCell ref="C171:H171"/>
    <mergeCell ref="C172:H172"/>
    <mergeCell ref="C173:H173"/>
    <mergeCell ref="C174:H174"/>
    <mergeCell ref="C175:H175"/>
    <mergeCell ref="C176:H176"/>
    <mergeCell ref="B177:I177"/>
    <mergeCell ref="B178:J178"/>
    <mergeCell ref="B179:H179"/>
    <mergeCell ref="B208:J208"/>
    <mergeCell ref="B209:J209"/>
    <mergeCell ref="B215:G215"/>
    <mergeCell ref="H215:J215"/>
    <mergeCell ref="B216:J216"/>
    <mergeCell ref="B210:J210"/>
    <mergeCell ref="B211:G211"/>
    <mergeCell ref="H211:J211"/>
    <mergeCell ref="B212:J212"/>
    <mergeCell ref="B213:G213"/>
    <mergeCell ref="H213:J213"/>
    <mergeCell ref="B214:J214"/>
    <mergeCell ref="C190:I190"/>
    <mergeCell ref="C191:I191"/>
    <mergeCell ref="C192:I192"/>
    <mergeCell ref="B193:I193"/>
    <mergeCell ref="C194:I194"/>
    <mergeCell ref="B195:I195"/>
    <mergeCell ref="B196:J196"/>
    <mergeCell ref="B197:J197"/>
    <mergeCell ref="B199:J199"/>
    <mergeCell ref="B200:E200"/>
    <mergeCell ref="F200:G200"/>
    <mergeCell ref="I200:J200"/>
    <mergeCell ref="B201:E201"/>
    <mergeCell ref="F201:G201"/>
    <mergeCell ref="I201:J201"/>
    <mergeCell ref="I203:J203"/>
    <mergeCell ref="I204:J204"/>
    <mergeCell ref="I205:J205"/>
    <mergeCell ref="B205:E205"/>
    <mergeCell ref="F205:G205"/>
    <mergeCell ref="I206:J206"/>
    <mergeCell ref="I207:J207"/>
    <mergeCell ref="B202:E202"/>
    <mergeCell ref="F202:G202"/>
    <mergeCell ref="I202:J202"/>
    <mergeCell ref="B203:E203"/>
    <mergeCell ref="F203:G203"/>
    <mergeCell ref="B204:E204"/>
    <mergeCell ref="F204:G204"/>
    <mergeCell ref="B207:G207"/>
    <mergeCell ref="B206:E206"/>
    <mergeCell ref="F206:G206"/>
  </mergeCells>
  <conditionalFormatting sqref="I49:I50">
    <cfRule type="cellIs" dxfId="68" priority="1" operator="equal">
      <formula>0</formula>
    </cfRule>
  </conditionalFormatting>
  <conditionalFormatting sqref="I48">
    <cfRule type="cellIs" dxfId="67" priority="2" operator="equal">
      <formula>0</formula>
    </cfRule>
  </conditionalFormatting>
  <pageMargins left="0.51181102362204722" right="0.51181102362204722" top="0.78740157480314965" bottom="0.78740157480314965" header="0" footer="0"/>
  <pageSetup scale="77" orientation="portrait" r:id="rId1"/>
  <headerFooter>
    <oddHeader>&amp;L&amp;F&amp;C&amp;A&amp;R&amp;P de &amp;N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BFBFBF"/>
  </sheetPr>
  <dimension ref="A1:K1000"/>
  <sheetViews>
    <sheetView view="pageBreakPreview" topLeftCell="A23" zoomScaleNormal="100" zoomScaleSheetLayoutView="100" workbookViewId="0">
      <selection activeCell="I29" sqref="I29:J29"/>
    </sheetView>
  </sheetViews>
  <sheetFormatPr defaultColWidth="14.42578125" defaultRowHeight="27.75" customHeight="1" outlineLevelRow="1"/>
  <cols>
    <col min="1" max="1" width="2.28515625" customWidth="1"/>
    <col min="3" max="3" width="11.28515625" customWidth="1"/>
    <col min="4" max="4" width="13.28515625" customWidth="1"/>
    <col min="6" max="6" width="12.42578125" customWidth="1"/>
    <col min="7" max="7" width="13.5703125" customWidth="1"/>
    <col min="8" max="8" width="16.42578125" customWidth="1"/>
    <col min="9" max="9" width="11.28515625" customWidth="1"/>
    <col min="10" max="10" width="16.5703125" customWidth="1"/>
    <col min="11" max="11" width="15.85546875" customWidth="1"/>
  </cols>
  <sheetData>
    <row r="1" spans="1:11" ht="27.75" customHeight="1">
      <c r="A1" s="413"/>
      <c r="B1" s="413"/>
      <c r="C1" s="413"/>
      <c r="D1" s="413"/>
      <c r="E1" s="413"/>
      <c r="F1" s="413"/>
      <c r="G1" s="413"/>
      <c r="H1" s="413"/>
      <c r="I1" s="413"/>
      <c r="J1" s="414"/>
      <c r="K1" s="413"/>
    </row>
    <row r="2" spans="1:11" ht="27.75" customHeight="1">
      <c r="A2" s="415"/>
      <c r="B2" s="863" t="str">
        <f>'1-ABA-DE-CARREGAMENTO'!C11</f>
        <v xml:space="preserve"> S E R V I Ç O S    D I V S.   A P O I O   A D M I N I S T R A T I V O .-2</v>
      </c>
      <c r="C2" s="864"/>
      <c r="D2" s="864"/>
      <c r="E2" s="864"/>
      <c r="F2" s="864"/>
      <c r="G2" s="864"/>
      <c r="H2" s="864"/>
      <c r="I2" s="864"/>
      <c r="J2" s="865"/>
      <c r="K2" s="416"/>
    </row>
    <row r="3" spans="1:11" ht="27.75" customHeight="1">
      <c r="A3" s="415"/>
      <c r="B3" s="866" t="str">
        <f>'1-ABA-DE-CARREGAMENTO'!F33</f>
        <v>INT.LIBRA_CBO.2614-25_20.hs</v>
      </c>
      <c r="C3" s="806"/>
      <c r="D3" s="806"/>
      <c r="E3" s="806"/>
      <c r="F3" s="806"/>
      <c r="G3" s="806"/>
      <c r="H3" s="806"/>
      <c r="I3" s="806"/>
      <c r="J3" s="807"/>
      <c r="K3" s="417"/>
    </row>
    <row r="4" spans="1:11" ht="15">
      <c r="A4" s="415"/>
      <c r="B4" s="861" t="s">
        <v>299</v>
      </c>
      <c r="C4" s="806"/>
      <c r="D4" s="806"/>
      <c r="E4" s="806"/>
      <c r="F4" s="807"/>
      <c r="G4" s="867" t="str">
        <f>'1-ABA-DE-CARREGAMENTO'!C12</f>
        <v>23243.000833/2022-37</v>
      </c>
      <c r="H4" s="806"/>
      <c r="I4" s="806"/>
      <c r="J4" s="807"/>
      <c r="K4" s="418"/>
    </row>
    <row r="5" spans="1:11" ht="15">
      <c r="A5" s="415"/>
      <c r="B5" s="791" t="s">
        <v>300</v>
      </c>
      <c r="C5" s="756"/>
      <c r="D5" s="756"/>
      <c r="E5" s="756"/>
      <c r="F5" s="757"/>
      <c r="G5" s="868" t="str">
        <f>'1-ABA-DE-CARREGAMENTO'!C13</f>
        <v>PE 30 / 2022</v>
      </c>
      <c r="H5" s="756"/>
      <c r="I5" s="756"/>
      <c r="J5" s="757"/>
      <c r="K5" s="418"/>
    </row>
    <row r="6" spans="1:11" ht="15">
      <c r="A6" s="415"/>
      <c r="B6" s="869">
        <f ca="1">'1-ABA-DE-CARREGAMENTO'!C16</f>
        <v>44830</v>
      </c>
      <c r="C6" s="756"/>
      <c r="D6" s="756"/>
      <c r="E6" s="756"/>
      <c r="F6" s="756"/>
      <c r="G6" s="756"/>
      <c r="H6" s="756"/>
      <c r="I6" s="756"/>
      <c r="J6" s="757"/>
      <c r="K6" s="420"/>
    </row>
    <row r="7" spans="1:11" ht="27.75" customHeight="1">
      <c r="A7" s="415"/>
      <c r="B7" s="830" t="s">
        <v>301</v>
      </c>
      <c r="C7" s="756"/>
      <c r="D7" s="756"/>
      <c r="E7" s="756"/>
      <c r="F7" s="756"/>
      <c r="G7" s="756"/>
      <c r="H7" s="756"/>
      <c r="I7" s="756"/>
      <c r="J7" s="757"/>
      <c r="K7" s="421"/>
    </row>
    <row r="8" spans="1:11" ht="15">
      <c r="A8" s="415"/>
      <c r="B8" s="422" t="s">
        <v>264</v>
      </c>
      <c r="C8" s="791" t="s">
        <v>302</v>
      </c>
      <c r="D8" s="756"/>
      <c r="E8" s="756"/>
      <c r="F8" s="756"/>
      <c r="G8" s="756"/>
      <c r="H8" s="757"/>
      <c r="I8" s="870">
        <f ca="1">'1-ABA-DE-CARREGAMENTO'!C16</f>
        <v>44830</v>
      </c>
      <c r="J8" s="757"/>
      <c r="K8" s="423"/>
    </row>
    <row r="9" spans="1:11" ht="15">
      <c r="A9" s="415"/>
      <c r="B9" s="422" t="s">
        <v>265</v>
      </c>
      <c r="C9" s="791" t="s">
        <v>303</v>
      </c>
      <c r="D9" s="756"/>
      <c r="E9" s="756"/>
      <c r="F9" s="756"/>
      <c r="G9" s="756"/>
      <c r="H9" s="757"/>
      <c r="I9" s="868" t="str">
        <f>'1-ABA-DE-CARREGAMENTO'!C14</f>
        <v xml:space="preserve">ALEGRETE </v>
      </c>
      <c r="J9" s="757"/>
      <c r="K9" s="418"/>
    </row>
    <row r="10" spans="1:11" ht="15">
      <c r="A10" s="415"/>
      <c r="B10" s="422" t="s">
        <v>266</v>
      </c>
      <c r="C10" s="791" t="s">
        <v>304</v>
      </c>
      <c r="D10" s="756"/>
      <c r="E10" s="756"/>
      <c r="F10" s="756"/>
      <c r="G10" s="756"/>
      <c r="H10" s="757"/>
      <c r="I10" s="868" t="str">
        <f>'1-ABA-DE-CARREGAMENTO'!F35</f>
        <v>RS005021/2021</v>
      </c>
      <c r="J10" s="757"/>
      <c r="K10" s="418"/>
    </row>
    <row r="11" spans="1:11" ht="15">
      <c r="A11" s="415"/>
      <c r="B11" s="422" t="s">
        <v>267</v>
      </c>
      <c r="C11" s="791" t="s">
        <v>305</v>
      </c>
      <c r="D11" s="756"/>
      <c r="E11" s="756"/>
      <c r="F11" s="756"/>
      <c r="G11" s="756"/>
      <c r="H11" s="757"/>
      <c r="I11" s="855">
        <f>'1-ABA-DE-CARREGAMENTO'!F94</f>
        <v>20</v>
      </c>
      <c r="J11" s="757"/>
      <c r="K11" s="418"/>
    </row>
    <row r="12" spans="1:11" ht="27.75" customHeight="1">
      <c r="A12" s="415"/>
      <c r="B12" s="856" t="s">
        <v>306</v>
      </c>
      <c r="C12" s="756"/>
      <c r="D12" s="756"/>
      <c r="E12" s="756"/>
      <c r="F12" s="756"/>
      <c r="G12" s="756"/>
      <c r="H12" s="756"/>
      <c r="I12" s="756"/>
      <c r="J12" s="757"/>
      <c r="K12" s="424"/>
    </row>
    <row r="13" spans="1:11" ht="32.25" customHeight="1">
      <c r="A13" s="415"/>
      <c r="B13" s="795" t="str">
        <f>'1-ABA-DE-CARREGAMENTO'!C11</f>
        <v xml:space="preserve"> S E R V I Ç O S    D I V S.   A P O I O   A D M I N I S T R A T I V O .-2</v>
      </c>
      <c r="C13" s="756"/>
      <c r="D13" s="756"/>
      <c r="E13" s="756"/>
      <c r="F13" s="756"/>
      <c r="G13" s="795" t="s">
        <v>307</v>
      </c>
      <c r="H13" s="757"/>
      <c r="I13" s="795" t="s">
        <v>308</v>
      </c>
      <c r="J13" s="757"/>
      <c r="K13" s="284"/>
    </row>
    <row r="14" spans="1:11" ht="27.75" hidden="1" customHeight="1" outlineLevel="1">
      <c r="A14" s="415"/>
      <c r="B14" s="857" t="s">
        <v>309</v>
      </c>
      <c r="C14" s="756"/>
      <c r="D14" s="756"/>
      <c r="E14" s="756"/>
      <c r="F14" s="757"/>
      <c r="G14" s="858" t="s">
        <v>310</v>
      </c>
      <c r="H14" s="757"/>
      <c r="I14" s="859" t="s">
        <v>311</v>
      </c>
      <c r="J14" s="757"/>
      <c r="K14" s="425"/>
    </row>
    <row r="15" spans="1:11" ht="27.75" hidden="1" customHeight="1" outlineLevel="1">
      <c r="A15" s="415"/>
      <c r="B15" s="857" t="s">
        <v>312</v>
      </c>
      <c r="C15" s="756"/>
      <c r="D15" s="756"/>
      <c r="E15" s="756"/>
      <c r="F15" s="757"/>
      <c r="G15" s="858" t="s">
        <v>310</v>
      </c>
      <c r="H15" s="757"/>
      <c r="I15" s="859" t="s">
        <v>311</v>
      </c>
      <c r="J15" s="757"/>
      <c r="K15" s="425"/>
    </row>
    <row r="16" spans="1:11" ht="27.75" hidden="1" customHeight="1" outlineLevel="1">
      <c r="A16" s="415"/>
      <c r="B16" s="857" t="s">
        <v>313</v>
      </c>
      <c r="C16" s="756"/>
      <c r="D16" s="756"/>
      <c r="E16" s="756"/>
      <c r="F16" s="757"/>
      <c r="G16" s="858" t="s">
        <v>310</v>
      </c>
      <c r="H16" s="757"/>
      <c r="I16" s="859" t="s">
        <v>311</v>
      </c>
      <c r="J16" s="757"/>
      <c r="K16" s="425"/>
    </row>
    <row r="17" spans="1:11" ht="27.75" customHeight="1" collapsed="1">
      <c r="A17" s="415"/>
      <c r="B17" s="857" t="str">
        <f>B3</f>
        <v>INT.LIBRA_CBO.2614-25_20.hs</v>
      </c>
      <c r="C17" s="756"/>
      <c r="D17" s="756"/>
      <c r="E17" s="756"/>
      <c r="F17" s="757"/>
      <c r="G17" s="858" t="s">
        <v>310</v>
      </c>
      <c r="H17" s="757"/>
      <c r="I17" s="859">
        <f>'1-ABA-DE-CARREGAMENTO'!F92</f>
        <v>2</v>
      </c>
      <c r="J17" s="757"/>
      <c r="K17" s="425"/>
    </row>
    <row r="18" spans="1:11" ht="27.75" hidden="1" customHeight="1" outlineLevel="1">
      <c r="A18" s="415"/>
      <c r="B18" s="857" t="s">
        <v>314</v>
      </c>
      <c r="C18" s="756"/>
      <c r="D18" s="756"/>
      <c r="E18" s="756"/>
      <c r="F18" s="757"/>
      <c r="G18" s="858" t="s">
        <v>310</v>
      </c>
      <c r="H18" s="757"/>
      <c r="I18" s="859" t="s">
        <v>311</v>
      </c>
      <c r="J18" s="757"/>
      <c r="K18" s="425"/>
    </row>
    <row r="19" spans="1:11" ht="27.75" hidden="1" customHeight="1" outlineLevel="1">
      <c r="A19" s="415"/>
      <c r="B19" s="857" t="s">
        <v>616</v>
      </c>
      <c r="C19" s="756"/>
      <c r="D19" s="756"/>
      <c r="E19" s="756"/>
      <c r="F19" s="757"/>
      <c r="G19" s="858" t="s">
        <v>310</v>
      </c>
      <c r="H19" s="757"/>
      <c r="I19" s="859" t="s">
        <v>311</v>
      </c>
      <c r="J19" s="757"/>
      <c r="K19" s="425"/>
    </row>
    <row r="20" spans="1:11" ht="15" collapsed="1">
      <c r="A20" s="415"/>
      <c r="B20" s="872" t="s">
        <v>316</v>
      </c>
      <c r="C20" s="756"/>
      <c r="D20" s="756"/>
      <c r="E20" s="756"/>
      <c r="F20" s="756"/>
      <c r="G20" s="756"/>
      <c r="H20" s="757"/>
      <c r="I20" s="871">
        <f>SUM(I14:I19)</f>
        <v>2</v>
      </c>
      <c r="J20" s="757"/>
      <c r="K20" s="426"/>
    </row>
    <row r="21" spans="1:11" ht="15">
      <c r="A21" s="415"/>
      <c r="B21" s="836"/>
      <c r="C21" s="756"/>
      <c r="D21" s="756"/>
      <c r="E21" s="756"/>
      <c r="F21" s="756"/>
      <c r="G21" s="756"/>
      <c r="H21" s="756"/>
      <c r="I21" s="756"/>
      <c r="J21" s="757"/>
      <c r="K21" s="284"/>
    </row>
    <row r="22" spans="1:11" ht="54" customHeight="1">
      <c r="A22" s="415"/>
      <c r="B22" s="828" t="s">
        <v>317</v>
      </c>
      <c r="C22" s="756"/>
      <c r="D22" s="756"/>
      <c r="E22" s="756"/>
      <c r="F22" s="756"/>
      <c r="G22" s="756"/>
      <c r="H22" s="756"/>
      <c r="I22" s="756"/>
      <c r="J22" s="757"/>
      <c r="K22" s="427"/>
    </row>
    <row r="23" spans="1:11" ht="15">
      <c r="A23" s="415"/>
      <c r="B23" s="836"/>
      <c r="C23" s="756"/>
      <c r="D23" s="756"/>
      <c r="E23" s="756"/>
      <c r="F23" s="756"/>
      <c r="G23" s="756"/>
      <c r="H23" s="756"/>
      <c r="I23" s="756"/>
      <c r="J23" s="757"/>
      <c r="K23" s="284"/>
    </row>
    <row r="24" spans="1:11" ht="51" customHeight="1">
      <c r="A24" s="415"/>
      <c r="B24" s="873" t="s">
        <v>617</v>
      </c>
      <c r="C24" s="756"/>
      <c r="D24" s="756"/>
      <c r="E24" s="756"/>
      <c r="F24" s="756"/>
      <c r="G24" s="756"/>
      <c r="H24" s="756"/>
      <c r="I24" s="756"/>
      <c r="J24" s="757"/>
      <c r="K24" s="428"/>
    </row>
    <row r="25" spans="1:11" ht="15">
      <c r="A25" s="415"/>
      <c r="B25" s="874"/>
      <c r="C25" s="756"/>
      <c r="D25" s="756"/>
      <c r="E25" s="756"/>
      <c r="F25" s="756"/>
      <c r="G25" s="756"/>
      <c r="H25" s="756"/>
      <c r="I25" s="756"/>
      <c r="J25" s="757"/>
      <c r="K25" s="429"/>
    </row>
    <row r="26" spans="1:11" ht="15">
      <c r="A26" s="284"/>
      <c r="B26" s="830" t="s">
        <v>319</v>
      </c>
      <c r="C26" s="756"/>
      <c r="D26" s="756"/>
      <c r="E26" s="756"/>
      <c r="F26" s="756"/>
      <c r="G26" s="756"/>
      <c r="H26" s="756"/>
      <c r="I26" s="756"/>
      <c r="J26" s="757"/>
      <c r="K26" s="421"/>
    </row>
    <row r="27" spans="1:11" ht="27.75" customHeight="1">
      <c r="A27" s="415"/>
      <c r="B27" s="422">
        <v>1</v>
      </c>
      <c r="C27" s="791" t="s">
        <v>320</v>
      </c>
      <c r="D27" s="756"/>
      <c r="E27" s="756"/>
      <c r="F27" s="756"/>
      <c r="G27" s="756"/>
      <c r="H27" s="757"/>
      <c r="I27" s="875" t="str">
        <f>'1-ABA-DE-CARREGAMENTO'!F33</f>
        <v>INT.LIBRA_CBO.2614-25_20.hs</v>
      </c>
      <c r="J27" s="757"/>
      <c r="K27" s="430"/>
    </row>
    <row r="28" spans="1:11" ht="27.75" customHeight="1">
      <c r="A28" s="415"/>
      <c r="B28" s="431">
        <v>2</v>
      </c>
      <c r="C28" s="839" t="s">
        <v>321</v>
      </c>
      <c r="D28" s="756"/>
      <c r="E28" s="756"/>
      <c r="F28" s="756"/>
      <c r="G28" s="756"/>
      <c r="H28" s="757"/>
      <c r="I28" s="877"/>
      <c r="J28" s="757"/>
      <c r="K28" s="432"/>
    </row>
    <row r="29" spans="1:11" ht="36.75" customHeight="1">
      <c r="A29" s="415"/>
      <c r="B29" s="422">
        <v>3</v>
      </c>
      <c r="C29" s="878" t="s">
        <v>618</v>
      </c>
      <c r="D29" s="680"/>
      <c r="E29" s="434">
        <v>220</v>
      </c>
      <c r="F29" s="435">
        <f>'1-ABA-DE-CARREGAMENTO'!F37</f>
        <v>4598.72</v>
      </c>
      <c r="G29" s="419" t="s">
        <v>323</v>
      </c>
      <c r="H29" s="436">
        <f>'1-ABA-DE-CARREGAMENTO'!F52/I40</f>
        <v>50</v>
      </c>
      <c r="I29" s="879">
        <f>F29/E29*H29</f>
        <v>1045.1636363636364</v>
      </c>
      <c r="J29" s="757"/>
      <c r="K29" s="437"/>
    </row>
    <row r="30" spans="1:11" ht="15.75">
      <c r="A30" s="415"/>
      <c r="B30" s="422">
        <v>4</v>
      </c>
      <c r="C30" s="791" t="s">
        <v>324</v>
      </c>
      <c r="D30" s="756"/>
      <c r="E30" s="756"/>
      <c r="F30" s="756"/>
      <c r="G30" s="756"/>
      <c r="H30" s="757"/>
      <c r="I30" s="860"/>
      <c r="J30" s="757"/>
      <c r="K30" s="438"/>
    </row>
    <row r="31" spans="1:11" ht="15">
      <c r="A31" s="415"/>
      <c r="B31" s="422">
        <v>5</v>
      </c>
      <c r="C31" s="791" t="s">
        <v>325</v>
      </c>
      <c r="D31" s="756"/>
      <c r="E31" s="756"/>
      <c r="F31" s="756"/>
      <c r="G31" s="756"/>
      <c r="H31" s="757"/>
      <c r="I31" s="862" t="str">
        <f>'1-ABA-DE-CARREGAMENTO'!F36</f>
        <v>01 de JANEIRO</v>
      </c>
      <c r="J31" s="757"/>
      <c r="K31" s="439"/>
    </row>
    <row r="32" spans="1:11" ht="36" customHeight="1">
      <c r="A32" s="415"/>
      <c r="B32" s="440">
        <v>6</v>
      </c>
      <c r="C32" s="850" t="s">
        <v>619</v>
      </c>
      <c r="D32" s="756"/>
      <c r="E32" s="756"/>
      <c r="F32" s="756"/>
      <c r="G32" s="756"/>
      <c r="H32" s="757"/>
      <c r="I32" s="851">
        <f>ROUND(F29/220,2)</f>
        <v>20.9</v>
      </c>
      <c r="J32" s="757"/>
      <c r="K32" s="441"/>
    </row>
    <row r="33" spans="1:11" ht="35.25" customHeight="1">
      <c r="A33" s="415"/>
      <c r="B33" s="440">
        <v>7</v>
      </c>
      <c r="C33" s="850" t="s">
        <v>620</v>
      </c>
      <c r="D33" s="756"/>
      <c r="E33" s="756"/>
      <c r="F33" s="757"/>
      <c r="G33" s="854"/>
      <c r="H33" s="757"/>
      <c r="I33" s="851">
        <f>SUM(J47:J50)/H47</f>
        <v>20.903272727272729</v>
      </c>
      <c r="J33" s="757"/>
      <c r="K33" s="441"/>
    </row>
    <row r="34" spans="1:11" ht="27.75" customHeight="1">
      <c r="A34" s="415"/>
      <c r="B34" s="440">
        <v>8</v>
      </c>
      <c r="C34" s="850" t="s">
        <v>621</v>
      </c>
      <c r="D34" s="756"/>
      <c r="E34" s="756"/>
      <c r="F34" s="757"/>
      <c r="G34" s="854"/>
      <c r="H34" s="757"/>
      <c r="I34" s="851">
        <f>TRUNC(I32*1.5,2)*0</f>
        <v>0</v>
      </c>
      <c r="J34" s="757"/>
      <c r="K34" s="441"/>
    </row>
    <row r="35" spans="1:11" ht="27.75" customHeight="1">
      <c r="A35" s="415"/>
      <c r="B35" s="440">
        <v>9</v>
      </c>
      <c r="C35" s="850" t="s">
        <v>622</v>
      </c>
      <c r="D35" s="756"/>
      <c r="E35" s="756"/>
      <c r="F35" s="757"/>
      <c r="G35" s="854" t="s">
        <v>330</v>
      </c>
      <c r="H35" s="757"/>
      <c r="I35" s="851">
        <f>I32*1.5</f>
        <v>31.349999999999998</v>
      </c>
      <c r="J35" s="757"/>
      <c r="K35" s="441"/>
    </row>
    <row r="36" spans="1:11" ht="27.75" customHeight="1">
      <c r="A36" s="415"/>
      <c r="B36" s="440">
        <v>10</v>
      </c>
      <c r="C36" s="850" t="s">
        <v>623</v>
      </c>
      <c r="D36" s="756"/>
      <c r="E36" s="756"/>
      <c r="F36" s="756"/>
      <c r="G36" s="756"/>
      <c r="H36" s="757"/>
      <c r="I36" s="851">
        <f>I32*1.2</f>
        <v>25.08</v>
      </c>
      <c r="J36" s="757"/>
      <c r="K36" s="441"/>
    </row>
    <row r="37" spans="1:11" ht="15">
      <c r="A37" s="415"/>
      <c r="B37" s="440">
        <v>11</v>
      </c>
      <c r="C37" s="850" t="s">
        <v>624</v>
      </c>
      <c r="D37" s="756"/>
      <c r="E37" s="756"/>
      <c r="F37" s="756"/>
      <c r="G37" s="756"/>
      <c r="H37" s="757"/>
      <c r="I37" s="851">
        <f>I32*1.75</f>
        <v>36.574999999999996</v>
      </c>
      <c r="J37" s="757"/>
      <c r="K37" s="441"/>
    </row>
    <row r="38" spans="1:11" ht="27.75" customHeight="1">
      <c r="A38" s="415"/>
      <c r="B38" s="440">
        <v>12</v>
      </c>
      <c r="C38" s="850" t="s">
        <v>625</v>
      </c>
      <c r="D38" s="756"/>
      <c r="E38" s="756"/>
      <c r="F38" s="756"/>
      <c r="G38" s="756"/>
      <c r="H38" s="757"/>
      <c r="I38" s="851">
        <f>I32*2</f>
        <v>41.8</v>
      </c>
      <c r="J38" s="757"/>
      <c r="K38" s="441"/>
    </row>
    <row r="39" spans="1:11" ht="15">
      <c r="A39" s="415"/>
      <c r="B39" s="440">
        <v>13</v>
      </c>
      <c r="C39" s="891" t="s">
        <v>334</v>
      </c>
      <c r="D39" s="864"/>
      <c r="E39" s="864"/>
      <c r="F39" s="864"/>
      <c r="G39" s="864"/>
      <c r="H39" s="865"/>
      <c r="I39" s="890">
        <f>ROUND(I32/6,2)*1.3*0</f>
        <v>0</v>
      </c>
      <c r="J39" s="865"/>
      <c r="K39" s="441"/>
    </row>
    <row r="40" spans="1:11" ht="15">
      <c r="A40" s="415"/>
      <c r="B40" s="564">
        <v>14</v>
      </c>
      <c r="C40" s="878" t="s">
        <v>335</v>
      </c>
      <c r="D40" s="680"/>
      <c r="E40" s="680"/>
      <c r="F40" s="680"/>
      <c r="G40" s="680"/>
      <c r="H40" s="892"/>
      <c r="I40" s="893">
        <f>'1-ABA-DE-CARREGAMENTO'!F93</f>
        <v>2</v>
      </c>
      <c r="J40" s="681"/>
      <c r="K40" s="442"/>
    </row>
    <row r="41" spans="1:11" ht="15">
      <c r="A41" s="415"/>
      <c r="B41" s="440">
        <v>15</v>
      </c>
      <c r="C41" s="894" t="s">
        <v>336</v>
      </c>
      <c r="D41" s="806"/>
      <c r="E41" s="806"/>
      <c r="F41" s="806"/>
      <c r="G41" s="806"/>
      <c r="H41" s="807"/>
      <c r="I41" s="895">
        <f>'1-ABA-DE-CARREGAMENTO'!E42</f>
        <v>1212</v>
      </c>
      <c r="J41" s="807"/>
      <c r="K41" s="443"/>
    </row>
    <row r="42" spans="1:11" ht="15">
      <c r="A42" s="415"/>
      <c r="B42" s="836"/>
      <c r="C42" s="756"/>
      <c r="D42" s="756"/>
      <c r="E42" s="756"/>
      <c r="F42" s="756"/>
      <c r="G42" s="756"/>
      <c r="H42" s="756"/>
      <c r="I42" s="756"/>
      <c r="J42" s="757"/>
      <c r="K42" s="284"/>
    </row>
    <row r="43" spans="1:11" ht="27.75" customHeight="1">
      <c r="A43" s="415"/>
      <c r="B43" s="832" t="s">
        <v>337</v>
      </c>
      <c r="C43" s="756"/>
      <c r="D43" s="756"/>
      <c r="E43" s="756"/>
      <c r="F43" s="756"/>
      <c r="G43" s="756"/>
      <c r="H43" s="756"/>
      <c r="I43" s="756"/>
      <c r="J43" s="757"/>
      <c r="K43" s="444"/>
    </row>
    <row r="44" spans="1:11" ht="15">
      <c r="A44" s="415"/>
      <c r="B44" s="811"/>
      <c r="C44" s="756"/>
      <c r="D44" s="756"/>
      <c r="E44" s="756"/>
      <c r="F44" s="756"/>
      <c r="G44" s="756"/>
      <c r="H44" s="756"/>
      <c r="I44" s="756"/>
      <c r="J44" s="757"/>
      <c r="K44" s="445"/>
    </row>
    <row r="45" spans="1:11" ht="27.75" customHeight="1">
      <c r="A45" s="415"/>
      <c r="B45" s="849" t="s">
        <v>338</v>
      </c>
      <c r="C45" s="756"/>
      <c r="D45" s="756"/>
      <c r="E45" s="756"/>
      <c r="F45" s="756"/>
      <c r="G45" s="756"/>
      <c r="H45" s="756"/>
      <c r="I45" s="756"/>
      <c r="J45" s="757"/>
      <c r="K45" s="446"/>
    </row>
    <row r="46" spans="1:11" ht="27.75" customHeight="1">
      <c r="A46" s="447"/>
      <c r="B46" s="448">
        <v>1</v>
      </c>
      <c r="C46" s="835" t="s">
        <v>339</v>
      </c>
      <c r="D46" s="756"/>
      <c r="E46" s="756"/>
      <c r="F46" s="756"/>
      <c r="G46" s="756"/>
      <c r="H46" s="757"/>
      <c r="I46" s="449" t="s">
        <v>340</v>
      </c>
      <c r="J46" s="448" t="s">
        <v>341</v>
      </c>
      <c r="K46" s="424"/>
    </row>
    <row r="47" spans="1:11" ht="27.75" customHeight="1">
      <c r="A47" s="415"/>
      <c r="B47" s="422" t="s">
        <v>264</v>
      </c>
      <c r="C47" s="791" t="s">
        <v>342</v>
      </c>
      <c r="D47" s="756"/>
      <c r="E47" s="756"/>
      <c r="F47" s="757"/>
      <c r="G47" s="450" t="s">
        <v>343</v>
      </c>
      <c r="H47" s="451">
        <f>'1-ABA-DE-CARREGAMENTO'!F52</f>
        <v>100</v>
      </c>
      <c r="I47" s="450"/>
      <c r="J47" s="453">
        <f>I29*I40</f>
        <v>2090.3272727272729</v>
      </c>
      <c r="K47" s="454"/>
    </row>
    <row r="48" spans="1:11" ht="27.75" customHeight="1">
      <c r="A48" s="415"/>
      <c r="B48" s="422" t="s">
        <v>265</v>
      </c>
      <c r="C48" s="791" t="s">
        <v>344</v>
      </c>
      <c r="D48" s="756"/>
      <c r="E48" s="756"/>
      <c r="F48" s="847" t="str">
        <f>'1-ABA-DE-CARREGAMENTO'!F38</f>
        <v>SEM ADICIONAL DE FUNÇÃO</v>
      </c>
      <c r="G48" s="756"/>
      <c r="H48" s="757"/>
      <c r="I48" s="562">
        <f>'1-ABA-DE-CARREGAMENTO'!F39</f>
        <v>0</v>
      </c>
      <c r="J48" s="453">
        <f>J47*I48</f>
        <v>0</v>
      </c>
      <c r="K48" s="454"/>
    </row>
    <row r="49" spans="1:11" ht="27.75" customHeight="1">
      <c r="A49" s="415"/>
      <c r="B49" s="422" t="s">
        <v>266</v>
      </c>
      <c r="C49" s="791" t="s">
        <v>626</v>
      </c>
      <c r="D49" s="756"/>
      <c r="E49" s="756"/>
      <c r="F49" s="756"/>
      <c r="G49" s="756"/>
      <c r="H49" s="757"/>
      <c r="I49" s="539">
        <f>'1-ABA-DE-CARREGAMENTO'!F44</f>
        <v>0</v>
      </c>
      <c r="J49" s="453">
        <f>ROUND(J47*I49,2)</f>
        <v>0</v>
      </c>
      <c r="K49" s="454"/>
    </row>
    <row r="50" spans="1:11" ht="27.75" customHeight="1">
      <c r="A50" s="415"/>
      <c r="B50" s="422" t="s">
        <v>267</v>
      </c>
      <c r="C50" s="791" t="s">
        <v>627</v>
      </c>
      <c r="D50" s="756"/>
      <c r="E50" s="756"/>
      <c r="F50" s="756"/>
      <c r="G50" s="889" t="str">
        <f>'1-ABA-DE-CARREGAMENTO'!F40</f>
        <v>SEM ADICIONAL DE RISCO</v>
      </c>
      <c r="H50" s="865"/>
      <c r="I50" s="565">
        <f>'1-ABA-DE-CARREGAMENTO'!F41</f>
        <v>0</v>
      </c>
      <c r="J50" s="453">
        <f>ROUND(I50*I41,2)</f>
        <v>0</v>
      </c>
      <c r="K50" s="454"/>
    </row>
    <row r="51" spans="1:11" ht="27.75" customHeight="1">
      <c r="A51" s="415"/>
      <c r="B51" s="422" t="s">
        <v>268</v>
      </c>
      <c r="C51" s="848" t="s">
        <v>628</v>
      </c>
      <c r="D51" s="756"/>
      <c r="E51" s="756"/>
      <c r="F51" s="457" t="s">
        <v>348</v>
      </c>
      <c r="G51" s="458">
        <v>0</v>
      </c>
      <c r="H51" s="457" t="s">
        <v>349</v>
      </c>
      <c r="I51" s="459">
        <f>I36</f>
        <v>25.08</v>
      </c>
      <c r="J51" s="460">
        <f>G51*I51</f>
        <v>0</v>
      </c>
      <c r="K51" s="454"/>
    </row>
    <row r="52" spans="1:11" ht="39.75" hidden="1" customHeight="1" outlineLevel="1">
      <c r="A52" s="415"/>
      <c r="B52" s="422" t="s">
        <v>269</v>
      </c>
      <c r="C52" s="839" t="s">
        <v>629</v>
      </c>
      <c r="D52" s="756"/>
      <c r="E52" s="756"/>
      <c r="F52" s="756"/>
      <c r="G52" s="756"/>
      <c r="H52" s="756"/>
      <c r="I52" s="757"/>
      <c r="J52" s="453">
        <f>ROUND(I38*(((12*15)+15)-((44/6)*26))*I35,2)*0+ROUND(2*4.33*I35,2)*0</f>
        <v>0</v>
      </c>
      <c r="K52" s="454"/>
    </row>
    <row r="53" spans="1:11" ht="27.75" hidden="1" customHeight="1" outlineLevel="1">
      <c r="A53" s="415"/>
      <c r="B53" s="422" t="s">
        <v>270</v>
      </c>
      <c r="C53" s="839" t="s">
        <v>630</v>
      </c>
      <c r="D53" s="756"/>
      <c r="E53" s="756"/>
      <c r="F53" s="756"/>
      <c r="G53" s="756"/>
      <c r="H53" s="756"/>
      <c r="I53" s="757"/>
      <c r="J53" s="453">
        <f>ROUND(I39*I40*15,2)*0</f>
        <v>0</v>
      </c>
      <c r="K53" s="454"/>
    </row>
    <row r="54" spans="1:11" ht="27.75" customHeight="1" collapsed="1">
      <c r="A54" s="415"/>
      <c r="B54" s="422" t="s">
        <v>271</v>
      </c>
      <c r="C54" s="839" t="s">
        <v>631</v>
      </c>
      <c r="D54" s="756"/>
      <c r="E54" s="756"/>
      <c r="F54" s="457" t="s">
        <v>353</v>
      </c>
      <c r="G54" s="458">
        <v>0</v>
      </c>
      <c r="H54" s="457" t="s">
        <v>354</v>
      </c>
      <c r="I54" s="459">
        <f>I35</f>
        <v>31.349999999999998</v>
      </c>
      <c r="J54" s="453">
        <f t="shared" ref="J54:J55" si="0">G54*I54</f>
        <v>0</v>
      </c>
      <c r="K54" s="454"/>
    </row>
    <row r="55" spans="1:11" ht="27.75" customHeight="1">
      <c r="A55" s="415"/>
      <c r="B55" s="422" t="s">
        <v>272</v>
      </c>
      <c r="C55" s="839" t="s">
        <v>632</v>
      </c>
      <c r="D55" s="756"/>
      <c r="E55" s="756"/>
      <c r="F55" s="457" t="s">
        <v>356</v>
      </c>
      <c r="G55" s="458">
        <v>0</v>
      </c>
      <c r="H55" s="457" t="s">
        <v>357</v>
      </c>
      <c r="I55" s="459">
        <f>I38</f>
        <v>41.8</v>
      </c>
      <c r="J55" s="453">
        <f t="shared" si="0"/>
        <v>0</v>
      </c>
      <c r="K55" s="454"/>
    </row>
    <row r="56" spans="1:11" ht="36" customHeight="1">
      <c r="A56" s="415"/>
      <c r="B56" s="422" t="s">
        <v>273</v>
      </c>
      <c r="C56" s="791" t="s">
        <v>633</v>
      </c>
      <c r="D56" s="756"/>
      <c r="E56" s="756"/>
      <c r="F56" s="756"/>
      <c r="G56" s="756"/>
      <c r="H56" s="756"/>
      <c r="I56" s="757"/>
      <c r="J56" s="453">
        <f>ROUND(((J54+J55)/25)*5,2)</f>
        <v>0</v>
      </c>
      <c r="K56" s="454"/>
    </row>
    <row r="57" spans="1:11" ht="15">
      <c r="A57" s="415"/>
      <c r="B57" s="422" t="s">
        <v>359</v>
      </c>
      <c r="C57" s="791" t="s">
        <v>360</v>
      </c>
      <c r="D57" s="756"/>
      <c r="E57" s="756"/>
      <c r="F57" s="756"/>
      <c r="G57" s="756"/>
      <c r="H57" s="756"/>
      <c r="I57" s="757"/>
      <c r="J57" s="461" t="s">
        <v>311</v>
      </c>
      <c r="K57" s="462"/>
    </row>
    <row r="58" spans="1:11" ht="27.75" customHeight="1">
      <c r="A58" s="415"/>
      <c r="B58" s="830" t="s">
        <v>361</v>
      </c>
      <c r="C58" s="756"/>
      <c r="D58" s="756"/>
      <c r="E58" s="756"/>
      <c r="F58" s="756"/>
      <c r="G58" s="756"/>
      <c r="H58" s="756"/>
      <c r="I58" s="757"/>
      <c r="J58" s="463">
        <f>SUM(J47:J57)</f>
        <v>2090.3272727272729</v>
      </c>
      <c r="K58" s="464"/>
    </row>
    <row r="59" spans="1:11" ht="15">
      <c r="A59" s="415"/>
      <c r="B59" s="465"/>
      <c r="C59" s="819"/>
      <c r="D59" s="756"/>
      <c r="E59" s="756"/>
      <c r="F59" s="756"/>
      <c r="G59" s="756"/>
      <c r="H59" s="756"/>
      <c r="I59" s="757"/>
      <c r="J59" s="466"/>
      <c r="K59" s="464"/>
    </row>
    <row r="60" spans="1:11" ht="27.75" customHeight="1">
      <c r="A60" s="415"/>
      <c r="B60" s="422" t="s">
        <v>271</v>
      </c>
      <c r="C60" s="791" t="s">
        <v>634</v>
      </c>
      <c r="D60" s="756"/>
      <c r="E60" s="756"/>
      <c r="F60" s="756"/>
      <c r="G60" s="756"/>
      <c r="H60" s="756"/>
      <c r="I60" s="757"/>
      <c r="J60" s="453">
        <f>ROUND(I34*15*I40*0.5,2)*0</f>
        <v>0</v>
      </c>
      <c r="K60" s="454"/>
    </row>
    <row r="61" spans="1:11" ht="27.75" customHeight="1">
      <c r="A61" s="415"/>
      <c r="B61" s="830" t="s">
        <v>635</v>
      </c>
      <c r="C61" s="756"/>
      <c r="D61" s="756"/>
      <c r="E61" s="756"/>
      <c r="F61" s="756"/>
      <c r="G61" s="756"/>
      <c r="H61" s="756"/>
      <c r="I61" s="757"/>
      <c r="J61" s="463">
        <f>J60</f>
        <v>0</v>
      </c>
      <c r="K61" s="464"/>
    </row>
    <row r="62" spans="1:11" ht="15">
      <c r="A62" s="415"/>
      <c r="B62" s="836"/>
      <c r="C62" s="756"/>
      <c r="D62" s="756"/>
      <c r="E62" s="756"/>
      <c r="F62" s="756"/>
      <c r="G62" s="756"/>
      <c r="H62" s="756"/>
      <c r="I62" s="756"/>
      <c r="J62" s="757"/>
      <c r="K62" s="284"/>
    </row>
    <row r="63" spans="1:11" ht="33.75" customHeight="1">
      <c r="A63" s="415"/>
      <c r="B63" s="845" t="s">
        <v>636</v>
      </c>
      <c r="C63" s="756"/>
      <c r="D63" s="756"/>
      <c r="E63" s="756"/>
      <c r="F63" s="756"/>
      <c r="G63" s="756"/>
      <c r="H63" s="756"/>
      <c r="I63" s="757"/>
      <c r="J63" s="467">
        <f>J58+J61</f>
        <v>2090.3272727272729</v>
      </c>
      <c r="K63" s="468"/>
    </row>
    <row r="64" spans="1:11" ht="15">
      <c r="A64" s="415"/>
      <c r="B64" s="819"/>
      <c r="C64" s="756"/>
      <c r="D64" s="756"/>
      <c r="E64" s="756"/>
      <c r="F64" s="756"/>
      <c r="G64" s="756"/>
      <c r="H64" s="756"/>
      <c r="I64" s="756"/>
      <c r="J64" s="757"/>
      <c r="K64" s="327"/>
    </row>
    <row r="65" spans="1:11" ht="27.75" customHeight="1">
      <c r="A65" s="415"/>
      <c r="B65" s="846" t="s">
        <v>365</v>
      </c>
      <c r="C65" s="756"/>
      <c r="D65" s="756"/>
      <c r="E65" s="756"/>
      <c r="F65" s="756"/>
      <c r="G65" s="756"/>
      <c r="H65" s="756"/>
      <c r="I65" s="756"/>
      <c r="J65" s="757"/>
      <c r="K65" s="469"/>
    </row>
    <row r="66" spans="1:11" ht="15">
      <c r="A66" s="415"/>
      <c r="B66" s="819"/>
      <c r="C66" s="756"/>
      <c r="D66" s="756"/>
      <c r="E66" s="756"/>
      <c r="F66" s="756"/>
      <c r="G66" s="756"/>
      <c r="H66" s="756"/>
      <c r="I66" s="756"/>
      <c r="J66" s="757"/>
      <c r="K66" s="327"/>
    </row>
    <row r="67" spans="1:11" ht="27.75" customHeight="1">
      <c r="A67" s="415"/>
      <c r="B67" s="837" t="s">
        <v>366</v>
      </c>
      <c r="C67" s="756"/>
      <c r="D67" s="756"/>
      <c r="E67" s="756"/>
      <c r="F67" s="756"/>
      <c r="G67" s="756"/>
      <c r="H67" s="756"/>
      <c r="I67" s="756"/>
      <c r="J67" s="757"/>
      <c r="K67" s="470"/>
    </row>
    <row r="68" spans="1:11" ht="27.75" customHeight="1">
      <c r="A68" s="415"/>
      <c r="B68" s="840" t="s">
        <v>637</v>
      </c>
      <c r="C68" s="756"/>
      <c r="D68" s="756"/>
      <c r="E68" s="756"/>
      <c r="F68" s="756"/>
      <c r="G68" s="756"/>
      <c r="H68" s="756"/>
      <c r="I68" s="756"/>
      <c r="J68" s="757"/>
      <c r="K68" s="471"/>
    </row>
    <row r="69" spans="1:11" ht="27.75" customHeight="1">
      <c r="A69" s="415"/>
      <c r="B69" s="472" t="s">
        <v>368</v>
      </c>
      <c r="C69" s="841" t="s">
        <v>638</v>
      </c>
      <c r="D69" s="756"/>
      <c r="E69" s="756"/>
      <c r="F69" s="756"/>
      <c r="G69" s="756"/>
      <c r="H69" s="756"/>
      <c r="I69" s="757"/>
      <c r="J69" s="472" t="s">
        <v>370</v>
      </c>
      <c r="K69" s="350"/>
    </row>
    <row r="70" spans="1:11" ht="27.75" customHeight="1">
      <c r="A70" s="415"/>
      <c r="B70" s="472" t="s">
        <v>264</v>
      </c>
      <c r="C70" s="839" t="s">
        <v>639</v>
      </c>
      <c r="D70" s="756"/>
      <c r="E70" s="756"/>
      <c r="F70" s="756"/>
      <c r="G70" s="756"/>
      <c r="H70" s="757"/>
      <c r="I70" s="473">
        <v>8.3299999999999999E-2</v>
      </c>
      <c r="J70" s="474">
        <f>ROUND(J58*I70,2)</f>
        <v>174.12</v>
      </c>
      <c r="K70" s="475"/>
    </row>
    <row r="71" spans="1:11" ht="27.75" customHeight="1">
      <c r="A71" s="415"/>
      <c r="B71" s="472" t="s">
        <v>265</v>
      </c>
      <c r="C71" s="842" t="s">
        <v>640</v>
      </c>
      <c r="D71" s="756"/>
      <c r="E71" s="756"/>
      <c r="F71" s="756"/>
      <c r="G71" s="756"/>
      <c r="H71" s="757"/>
      <c r="I71" s="476">
        <v>3.0249999999999999E-2</v>
      </c>
      <c r="J71" s="474">
        <f>ROUND(J58*I71,2)</f>
        <v>63.23</v>
      </c>
      <c r="K71" s="475"/>
    </row>
    <row r="72" spans="1:11" ht="27.75" customHeight="1">
      <c r="A72" s="415"/>
      <c r="B72" s="833" t="s">
        <v>373</v>
      </c>
      <c r="C72" s="756"/>
      <c r="D72" s="756"/>
      <c r="E72" s="756"/>
      <c r="F72" s="756"/>
      <c r="G72" s="756"/>
      <c r="H72" s="756"/>
      <c r="I72" s="757"/>
      <c r="J72" s="477">
        <f>SUM(J70+J71)</f>
        <v>237.35</v>
      </c>
      <c r="K72" s="478"/>
    </row>
    <row r="73" spans="1:11" ht="15.75">
      <c r="A73" s="415"/>
      <c r="B73" s="843"/>
      <c r="C73" s="756"/>
      <c r="D73" s="756"/>
      <c r="E73" s="756"/>
      <c r="F73" s="756"/>
      <c r="G73" s="756"/>
      <c r="H73" s="756"/>
      <c r="I73" s="756"/>
      <c r="J73" s="757"/>
      <c r="K73" s="479"/>
    </row>
    <row r="74" spans="1:11" ht="93.75" customHeight="1">
      <c r="A74" s="415"/>
      <c r="B74" s="832" t="s">
        <v>641</v>
      </c>
      <c r="C74" s="756"/>
      <c r="D74" s="756"/>
      <c r="E74" s="756"/>
      <c r="F74" s="756"/>
      <c r="G74" s="756"/>
      <c r="H74" s="756"/>
      <c r="I74" s="756"/>
      <c r="J74" s="757"/>
      <c r="K74" s="444"/>
    </row>
    <row r="75" spans="1:11" ht="15">
      <c r="A75" s="415"/>
      <c r="B75" s="844"/>
      <c r="C75" s="756"/>
      <c r="D75" s="756"/>
      <c r="E75" s="756"/>
      <c r="F75" s="756"/>
      <c r="G75" s="756"/>
      <c r="H75" s="756"/>
      <c r="I75" s="756"/>
      <c r="J75" s="757"/>
      <c r="K75" s="444"/>
    </row>
    <row r="76" spans="1:11" ht="27.75" customHeight="1">
      <c r="A76" s="415"/>
      <c r="B76" s="831" t="s">
        <v>642</v>
      </c>
      <c r="C76" s="756"/>
      <c r="D76" s="756"/>
      <c r="E76" s="756"/>
      <c r="F76" s="756"/>
      <c r="G76" s="756"/>
      <c r="H76" s="756"/>
      <c r="I76" s="756"/>
      <c r="J76" s="757"/>
      <c r="K76" s="471"/>
    </row>
    <row r="77" spans="1:11" ht="27.75" customHeight="1">
      <c r="A77" s="415"/>
      <c r="B77" s="480" t="s">
        <v>376</v>
      </c>
      <c r="C77" s="838" t="s">
        <v>377</v>
      </c>
      <c r="D77" s="756"/>
      <c r="E77" s="756"/>
      <c r="F77" s="756"/>
      <c r="G77" s="756"/>
      <c r="H77" s="757"/>
      <c r="I77" s="481" t="s">
        <v>340</v>
      </c>
      <c r="J77" s="482" t="s">
        <v>378</v>
      </c>
      <c r="K77" s="350"/>
    </row>
    <row r="78" spans="1:11" ht="15">
      <c r="A78" s="415"/>
      <c r="B78" s="433" t="s">
        <v>264</v>
      </c>
      <c r="C78" s="791" t="s">
        <v>379</v>
      </c>
      <c r="D78" s="756"/>
      <c r="E78" s="756"/>
      <c r="F78" s="756"/>
      <c r="G78" s="756"/>
      <c r="H78" s="757"/>
      <c r="I78" s="483">
        <v>0.2</v>
      </c>
      <c r="J78" s="484">
        <f>ROUND((J58+J72)*I78,2)</f>
        <v>465.54</v>
      </c>
      <c r="K78" s="478"/>
    </row>
    <row r="79" spans="1:11" ht="15">
      <c r="A79" s="415"/>
      <c r="B79" s="433" t="s">
        <v>265</v>
      </c>
      <c r="C79" s="791" t="s">
        <v>380</v>
      </c>
      <c r="D79" s="756"/>
      <c r="E79" s="756"/>
      <c r="F79" s="756"/>
      <c r="G79" s="756"/>
      <c r="H79" s="757"/>
      <c r="I79" s="483">
        <v>2.5000000000000001E-2</v>
      </c>
      <c r="J79" s="484">
        <f>ROUND((J58+J72)*I79,2)</f>
        <v>58.19</v>
      </c>
      <c r="K79" s="478"/>
    </row>
    <row r="80" spans="1:11" ht="54.75" customHeight="1">
      <c r="A80" s="415"/>
      <c r="B80" s="433" t="s">
        <v>266</v>
      </c>
      <c r="C80" s="791" t="s">
        <v>643</v>
      </c>
      <c r="D80" s="757"/>
      <c r="E80" s="485" t="s">
        <v>382</v>
      </c>
      <c r="F80" s="486">
        <f>'1-ABA-DE-CARREGAMENTO'!F57</f>
        <v>0.03</v>
      </c>
      <c r="G80" s="485" t="s">
        <v>383</v>
      </c>
      <c r="H80" s="487">
        <f>'1-ABA-DE-CARREGAMENTO'!F58</f>
        <v>1</v>
      </c>
      <c r="I80" s="488">
        <f>ROUND((F80*H80),6)</f>
        <v>0.03</v>
      </c>
      <c r="J80" s="484">
        <f>ROUND((J58+J72)*I80,2)</f>
        <v>69.83</v>
      </c>
      <c r="K80" s="478"/>
    </row>
    <row r="81" spans="1:11" ht="15">
      <c r="A81" s="415"/>
      <c r="B81" s="433" t="s">
        <v>267</v>
      </c>
      <c r="C81" s="791" t="s">
        <v>384</v>
      </c>
      <c r="D81" s="756"/>
      <c r="E81" s="756"/>
      <c r="F81" s="756"/>
      <c r="G81" s="756"/>
      <c r="H81" s="757"/>
      <c r="I81" s="483">
        <v>1.4999999999999999E-2</v>
      </c>
      <c r="J81" s="484">
        <f>ROUND((J58+J72)*I81,2)</f>
        <v>34.92</v>
      </c>
      <c r="K81" s="478"/>
    </row>
    <row r="82" spans="1:11" ht="15">
      <c r="A82" s="415"/>
      <c r="B82" s="433" t="s">
        <v>268</v>
      </c>
      <c r="C82" s="791" t="s">
        <v>385</v>
      </c>
      <c r="D82" s="756"/>
      <c r="E82" s="756"/>
      <c r="F82" s="756"/>
      <c r="G82" s="756"/>
      <c r="H82" s="757"/>
      <c r="I82" s="483">
        <v>0.01</v>
      </c>
      <c r="J82" s="484">
        <f>ROUND((J58+J72)*I82,2)</f>
        <v>23.28</v>
      </c>
      <c r="K82" s="478"/>
    </row>
    <row r="83" spans="1:11" ht="15">
      <c r="A83" s="415"/>
      <c r="B83" s="433" t="s">
        <v>269</v>
      </c>
      <c r="C83" s="791" t="s">
        <v>386</v>
      </c>
      <c r="D83" s="756"/>
      <c r="E83" s="756"/>
      <c r="F83" s="756"/>
      <c r="G83" s="756"/>
      <c r="H83" s="757"/>
      <c r="I83" s="483">
        <v>6.0000000000000001E-3</v>
      </c>
      <c r="J83" s="484">
        <f>ROUND((J58+J72)*I83,2)</f>
        <v>13.97</v>
      </c>
      <c r="K83" s="478"/>
    </row>
    <row r="84" spans="1:11" ht="15">
      <c r="A84" s="415"/>
      <c r="B84" s="433" t="s">
        <v>270</v>
      </c>
      <c r="C84" s="791" t="s">
        <v>387</v>
      </c>
      <c r="D84" s="756"/>
      <c r="E84" s="756"/>
      <c r="F84" s="756"/>
      <c r="G84" s="756"/>
      <c r="H84" s="757"/>
      <c r="I84" s="483">
        <v>2E-3</v>
      </c>
      <c r="J84" s="484">
        <f>ROUND((J58+J72)*I84,2)</f>
        <v>4.66</v>
      </c>
      <c r="K84" s="478"/>
    </row>
    <row r="85" spans="1:11" ht="15">
      <c r="A85" s="415"/>
      <c r="B85" s="433" t="s">
        <v>271</v>
      </c>
      <c r="C85" s="791" t="s">
        <v>388</v>
      </c>
      <c r="D85" s="756"/>
      <c r="E85" s="756"/>
      <c r="F85" s="756"/>
      <c r="G85" s="756"/>
      <c r="H85" s="757"/>
      <c r="I85" s="483">
        <v>0.08</v>
      </c>
      <c r="J85" s="484">
        <f>ROUND((J58+J72)*I85,2)</f>
        <v>186.21</v>
      </c>
      <c r="K85" s="478"/>
    </row>
    <row r="86" spans="1:11" ht="15">
      <c r="A86" s="415"/>
      <c r="B86" s="818" t="s">
        <v>373</v>
      </c>
      <c r="C86" s="756"/>
      <c r="D86" s="756"/>
      <c r="E86" s="756"/>
      <c r="F86" s="756"/>
      <c r="G86" s="756"/>
      <c r="H86" s="757"/>
      <c r="I86" s="489">
        <f t="shared" ref="I86:J86" si="1">SUM(I78:I85)</f>
        <v>0.36800000000000005</v>
      </c>
      <c r="J86" s="477">
        <f t="shared" si="1"/>
        <v>856.6</v>
      </c>
      <c r="K86" s="478"/>
    </row>
    <row r="87" spans="1:11" ht="15">
      <c r="A87" s="415"/>
      <c r="B87" s="490"/>
      <c r="C87" s="491"/>
      <c r="D87" s="491"/>
      <c r="E87" s="491"/>
      <c r="F87" s="491"/>
      <c r="G87" s="491"/>
      <c r="H87" s="491"/>
      <c r="I87" s="492"/>
      <c r="J87" s="493"/>
      <c r="K87" s="478"/>
    </row>
    <row r="88" spans="1:11" ht="50.25" customHeight="1">
      <c r="A88" s="415"/>
      <c r="B88" s="832" t="s">
        <v>389</v>
      </c>
      <c r="C88" s="756"/>
      <c r="D88" s="756"/>
      <c r="E88" s="756"/>
      <c r="F88" s="756"/>
      <c r="G88" s="756"/>
      <c r="H88" s="756"/>
      <c r="I88" s="756"/>
      <c r="J88" s="757"/>
      <c r="K88" s="444"/>
    </row>
    <row r="89" spans="1:11" ht="15">
      <c r="A89" s="415"/>
      <c r="B89" s="836"/>
      <c r="C89" s="756"/>
      <c r="D89" s="756"/>
      <c r="E89" s="756"/>
      <c r="F89" s="756"/>
      <c r="G89" s="756"/>
      <c r="H89" s="756"/>
      <c r="I89" s="756"/>
      <c r="J89" s="757"/>
      <c r="K89" s="284"/>
    </row>
    <row r="90" spans="1:11" ht="27.75" customHeight="1">
      <c r="A90" s="415"/>
      <c r="B90" s="831" t="s">
        <v>390</v>
      </c>
      <c r="C90" s="756"/>
      <c r="D90" s="756"/>
      <c r="E90" s="756"/>
      <c r="F90" s="756"/>
      <c r="G90" s="756"/>
      <c r="H90" s="756"/>
      <c r="I90" s="756"/>
      <c r="J90" s="757"/>
      <c r="K90" s="471"/>
    </row>
    <row r="91" spans="1:11" ht="27.75" customHeight="1">
      <c r="A91" s="415"/>
      <c r="B91" s="494" t="s">
        <v>391</v>
      </c>
      <c r="C91" s="835" t="s">
        <v>392</v>
      </c>
      <c r="D91" s="756"/>
      <c r="E91" s="756"/>
      <c r="F91" s="756"/>
      <c r="G91" s="756"/>
      <c r="H91" s="756"/>
      <c r="I91" s="757"/>
      <c r="J91" s="494" t="s">
        <v>370</v>
      </c>
      <c r="K91" s="424"/>
    </row>
    <row r="92" spans="1:11" ht="27.75" customHeight="1">
      <c r="A92" s="415"/>
      <c r="B92" s="422" t="s">
        <v>264</v>
      </c>
      <c r="C92" s="791" t="s">
        <v>644</v>
      </c>
      <c r="D92" s="756"/>
      <c r="E92" s="756"/>
      <c r="F92" s="756"/>
      <c r="G92" s="756"/>
      <c r="H92" s="757"/>
      <c r="I92" s="457">
        <f>J47</f>
        <v>2090.3272727272729</v>
      </c>
      <c r="J92" s="495">
        <f>IF(ROUND((I93*I95*I94)-(J47*I96),2)&lt;0,0,ROUND((I93*I95*I94)-(J47*I96),2))</f>
        <v>61.58</v>
      </c>
      <c r="K92" s="478"/>
    </row>
    <row r="93" spans="1:11" ht="27.75" customHeight="1">
      <c r="A93" s="415"/>
      <c r="B93" s="422" t="s">
        <v>265</v>
      </c>
      <c r="C93" s="791" t="s">
        <v>645</v>
      </c>
      <c r="D93" s="756"/>
      <c r="E93" s="756"/>
      <c r="F93" s="756"/>
      <c r="G93" s="756"/>
      <c r="H93" s="756"/>
      <c r="I93" s="496">
        <f>'1-ABA-DE-CARREGAMENTO'!F72</f>
        <v>4.25</v>
      </c>
      <c r="J93" s="502" t="s">
        <v>311</v>
      </c>
      <c r="K93" s="462"/>
    </row>
    <row r="94" spans="1:11" ht="27.75" customHeight="1">
      <c r="A94" s="415"/>
      <c r="B94" s="422" t="s">
        <v>266</v>
      </c>
      <c r="C94" s="791" t="s">
        <v>646</v>
      </c>
      <c r="D94" s="756"/>
      <c r="E94" s="756"/>
      <c r="F94" s="756"/>
      <c r="G94" s="756"/>
      <c r="H94" s="757"/>
      <c r="I94" s="498">
        <f>'1-ABA-DE-CARREGAMENTO'!F73</f>
        <v>2</v>
      </c>
      <c r="J94" s="502" t="s">
        <v>311</v>
      </c>
      <c r="K94" s="462"/>
    </row>
    <row r="95" spans="1:11" ht="27.75" customHeight="1">
      <c r="A95" s="415"/>
      <c r="B95" s="422" t="s">
        <v>267</v>
      </c>
      <c r="C95" s="850" t="s">
        <v>396</v>
      </c>
      <c r="D95" s="756"/>
      <c r="E95" s="756"/>
      <c r="F95" s="756"/>
      <c r="G95" s="756"/>
      <c r="H95" s="757"/>
      <c r="I95" s="498">
        <f>'1-ABA-DE-CARREGAMENTO'!F74</f>
        <v>22</v>
      </c>
      <c r="J95" s="502" t="s">
        <v>311</v>
      </c>
      <c r="K95" s="462"/>
    </row>
    <row r="96" spans="1:11" ht="27.75" customHeight="1">
      <c r="A96" s="415"/>
      <c r="B96" s="422" t="s">
        <v>268</v>
      </c>
      <c r="C96" s="850" t="s">
        <v>647</v>
      </c>
      <c r="D96" s="756"/>
      <c r="E96" s="756"/>
      <c r="F96" s="756"/>
      <c r="G96" s="756"/>
      <c r="H96" s="757"/>
      <c r="I96" s="499">
        <f>'1-ABA-DE-CARREGAMENTO'!F75</f>
        <v>0.06</v>
      </c>
      <c r="J96" s="504" t="s">
        <v>311</v>
      </c>
      <c r="K96" s="462"/>
    </row>
    <row r="97" spans="1:11" ht="27.75" customHeight="1">
      <c r="A97" s="415"/>
      <c r="B97" s="422" t="s">
        <v>269</v>
      </c>
      <c r="C97" s="791" t="s">
        <v>648</v>
      </c>
      <c r="D97" s="756"/>
      <c r="E97" s="756"/>
      <c r="F97" s="756"/>
      <c r="G97" s="756"/>
      <c r="H97" s="756"/>
      <c r="I97" s="756"/>
      <c r="J97" s="495">
        <f>ROUND(I98*I99,2)-ROUND((I98*I99)*I100,2)</f>
        <v>179.79999999999998</v>
      </c>
      <c r="K97" s="478"/>
    </row>
    <row r="98" spans="1:11" ht="27.75" customHeight="1">
      <c r="A98" s="415"/>
      <c r="B98" s="422" t="s">
        <v>270</v>
      </c>
      <c r="C98" s="791" t="s">
        <v>649</v>
      </c>
      <c r="D98" s="756"/>
      <c r="E98" s="756"/>
      <c r="F98" s="756"/>
      <c r="G98" s="756"/>
      <c r="H98" s="756"/>
      <c r="I98" s="496">
        <f>IF('1-ABA-DE-CARREGAMENTO'!F60&gt;0,'1-ABA-DE-CARREGAMENTO'!F60,'1-ABA-DE-CARREGAMENTO'!F63)</f>
        <v>10.09</v>
      </c>
      <c r="J98" s="502"/>
      <c r="K98" s="462"/>
    </row>
    <row r="99" spans="1:11" ht="27.75" customHeight="1">
      <c r="A99" s="415"/>
      <c r="B99" s="422" t="s">
        <v>271</v>
      </c>
      <c r="C99" s="791" t="s">
        <v>650</v>
      </c>
      <c r="D99" s="756"/>
      <c r="E99" s="756"/>
      <c r="F99" s="756"/>
      <c r="G99" s="756"/>
      <c r="H99" s="756"/>
      <c r="I99" s="498">
        <f>'1-ABA-DE-CARREGAMENTO'!F62</f>
        <v>22</v>
      </c>
      <c r="J99" s="502"/>
      <c r="K99" s="462"/>
    </row>
    <row r="100" spans="1:11" ht="27.75" customHeight="1">
      <c r="A100" s="415"/>
      <c r="B100" s="422" t="s">
        <v>272</v>
      </c>
      <c r="C100" s="885" t="s">
        <v>651</v>
      </c>
      <c r="D100" s="756"/>
      <c r="E100" s="756"/>
      <c r="F100" s="756"/>
      <c r="G100" s="756"/>
      <c r="H100" s="757"/>
      <c r="I100" s="499">
        <f>'1-ABA-DE-CARREGAMENTO'!F61</f>
        <v>0.19</v>
      </c>
      <c r="J100" s="504"/>
      <c r="K100" s="462"/>
    </row>
    <row r="101" spans="1:11" ht="27.75" customHeight="1">
      <c r="A101" s="415"/>
      <c r="B101" s="422" t="s">
        <v>273</v>
      </c>
      <c r="C101" s="791" t="s">
        <v>402</v>
      </c>
      <c r="D101" s="756"/>
      <c r="E101" s="756"/>
      <c r="F101" s="756"/>
      <c r="G101" s="756"/>
      <c r="H101" s="756"/>
      <c r="I101" s="756"/>
      <c r="J101" s="484">
        <v>0</v>
      </c>
      <c r="K101" s="478"/>
    </row>
    <row r="102" spans="1:11" ht="41.25" customHeight="1">
      <c r="A102" s="415"/>
      <c r="B102" s="422" t="s">
        <v>359</v>
      </c>
      <c r="C102" s="791" t="s">
        <v>652</v>
      </c>
      <c r="D102" s="756"/>
      <c r="E102" s="756"/>
      <c r="F102" s="756"/>
      <c r="G102" s="756"/>
      <c r="H102" s="756"/>
      <c r="I102" s="756"/>
      <c r="J102" s="484">
        <f>'1-ABA-DE-CARREGAMENTO'!F77</f>
        <v>0</v>
      </c>
      <c r="K102" s="478"/>
    </row>
    <row r="103" spans="1:11" ht="40.5" customHeight="1">
      <c r="A103" s="415"/>
      <c r="B103" s="422" t="s">
        <v>404</v>
      </c>
      <c r="C103" s="791" t="s">
        <v>653</v>
      </c>
      <c r="D103" s="756"/>
      <c r="E103" s="756"/>
      <c r="F103" s="756"/>
      <c r="G103" s="756"/>
      <c r="H103" s="756"/>
      <c r="I103" s="757"/>
      <c r="J103" s="484">
        <f>'1-ABA-DE-CARREGAMENTO'!F78</f>
        <v>0</v>
      </c>
      <c r="K103" s="478"/>
    </row>
    <row r="104" spans="1:11" ht="15">
      <c r="A104" s="415"/>
      <c r="B104" s="422" t="s">
        <v>406</v>
      </c>
      <c r="C104" s="791" t="s">
        <v>595</v>
      </c>
      <c r="D104" s="756"/>
      <c r="E104" s="756"/>
      <c r="F104" s="756"/>
      <c r="G104" s="756"/>
      <c r="H104" s="756"/>
      <c r="I104" s="757"/>
      <c r="J104" s="484">
        <f>'1-ABA-DE-CARREGAMENTO'!F76</f>
        <v>17.32</v>
      </c>
      <c r="K104" s="478"/>
    </row>
    <row r="105" spans="1:11" ht="15">
      <c r="A105" s="415"/>
      <c r="B105" s="422" t="s">
        <v>152</v>
      </c>
      <c r="C105" s="791" t="s">
        <v>408</v>
      </c>
      <c r="D105" s="756"/>
      <c r="E105" s="756"/>
      <c r="F105" s="756"/>
      <c r="G105" s="756"/>
      <c r="H105" s="756"/>
      <c r="I105" s="756"/>
      <c r="J105" s="484">
        <v>0</v>
      </c>
      <c r="K105" s="478"/>
    </row>
    <row r="106" spans="1:11" ht="15">
      <c r="A106" s="415"/>
      <c r="B106" s="506"/>
      <c r="C106" s="818" t="s">
        <v>373</v>
      </c>
      <c r="D106" s="756"/>
      <c r="E106" s="756"/>
      <c r="F106" s="756"/>
      <c r="G106" s="756"/>
      <c r="H106" s="756"/>
      <c r="I106" s="756"/>
      <c r="J106" s="477">
        <f>SUM(J92:J105)</f>
        <v>258.7</v>
      </c>
      <c r="K106" s="478"/>
    </row>
    <row r="107" spans="1:11" ht="15">
      <c r="A107" s="415"/>
      <c r="B107" s="836"/>
      <c r="C107" s="756"/>
      <c r="D107" s="756"/>
      <c r="E107" s="756"/>
      <c r="F107" s="756"/>
      <c r="G107" s="756"/>
      <c r="H107" s="756"/>
      <c r="I107" s="756"/>
      <c r="J107" s="757"/>
      <c r="K107" s="284"/>
    </row>
    <row r="108" spans="1:11" ht="54" customHeight="1">
      <c r="A108" s="415"/>
      <c r="B108" s="832" t="s">
        <v>409</v>
      </c>
      <c r="C108" s="756"/>
      <c r="D108" s="756"/>
      <c r="E108" s="756"/>
      <c r="F108" s="756"/>
      <c r="G108" s="756"/>
      <c r="H108" s="756"/>
      <c r="I108" s="756"/>
      <c r="J108" s="757"/>
      <c r="K108" s="444"/>
    </row>
    <row r="109" spans="1:11" ht="15">
      <c r="A109" s="415"/>
      <c r="B109" s="836"/>
      <c r="C109" s="756"/>
      <c r="D109" s="756"/>
      <c r="E109" s="756"/>
      <c r="F109" s="756"/>
      <c r="G109" s="756"/>
      <c r="H109" s="756"/>
      <c r="I109" s="756"/>
      <c r="J109" s="757"/>
      <c r="K109" s="284"/>
    </row>
    <row r="110" spans="1:11" ht="27.75" customHeight="1">
      <c r="A110" s="415"/>
      <c r="B110" s="837" t="s">
        <v>410</v>
      </c>
      <c r="C110" s="756"/>
      <c r="D110" s="756"/>
      <c r="E110" s="756"/>
      <c r="F110" s="756"/>
      <c r="G110" s="756"/>
      <c r="H110" s="756"/>
      <c r="I110" s="756"/>
      <c r="J110" s="757"/>
      <c r="K110" s="470"/>
    </row>
    <row r="111" spans="1:11" ht="27.75" customHeight="1">
      <c r="A111" s="415"/>
      <c r="B111" s="482">
        <v>2</v>
      </c>
      <c r="C111" s="838" t="s">
        <v>411</v>
      </c>
      <c r="D111" s="756"/>
      <c r="E111" s="756"/>
      <c r="F111" s="756"/>
      <c r="G111" s="756"/>
      <c r="H111" s="756"/>
      <c r="I111" s="757"/>
      <c r="J111" s="482" t="s">
        <v>370</v>
      </c>
      <c r="K111" s="350"/>
    </row>
    <row r="112" spans="1:11" ht="27.75" customHeight="1">
      <c r="A112" s="415"/>
      <c r="B112" s="431" t="s">
        <v>368</v>
      </c>
      <c r="C112" s="839" t="s">
        <v>654</v>
      </c>
      <c r="D112" s="756"/>
      <c r="E112" s="756"/>
      <c r="F112" s="756"/>
      <c r="G112" s="756"/>
      <c r="H112" s="756"/>
      <c r="I112" s="757"/>
      <c r="J112" s="507">
        <f>J72</f>
        <v>237.35</v>
      </c>
      <c r="K112" s="508"/>
    </row>
    <row r="113" spans="1:11" ht="27.75" customHeight="1">
      <c r="A113" s="415"/>
      <c r="B113" s="431" t="s">
        <v>376</v>
      </c>
      <c r="C113" s="839" t="s">
        <v>377</v>
      </c>
      <c r="D113" s="756"/>
      <c r="E113" s="756"/>
      <c r="F113" s="756"/>
      <c r="G113" s="756"/>
      <c r="H113" s="756"/>
      <c r="I113" s="757"/>
      <c r="J113" s="507">
        <f>J86</f>
        <v>856.6</v>
      </c>
      <c r="K113" s="508"/>
    </row>
    <row r="114" spans="1:11" ht="27.75" customHeight="1">
      <c r="A114" s="415"/>
      <c r="B114" s="431" t="s">
        <v>391</v>
      </c>
      <c r="C114" s="839" t="s">
        <v>392</v>
      </c>
      <c r="D114" s="756"/>
      <c r="E114" s="756"/>
      <c r="F114" s="756"/>
      <c r="G114" s="756"/>
      <c r="H114" s="756"/>
      <c r="I114" s="757"/>
      <c r="J114" s="507">
        <f>J106</f>
        <v>258.7</v>
      </c>
      <c r="K114" s="508"/>
    </row>
    <row r="115" spans="1:11" ht="15">
      <c r="A115" s="415"/>
      <c r="B115" s="833" t="s">
        <v>373</v>
      </c>
      <c r="C115" s="756"/>
      <c r="D115" s="756"/>
      <c r="E115" s="756"/>
      <c r="F115" s="756"/>
      <c r="G115" s="756"/>
      <c r="H115" s="756"/>
      <c r="I115" s="757"/>
      <c r="J115" s="509">
        <f>SUM(J112+J113+J114)</f>
        <v>1352.65</v>
      </c>
      <c r="K115" s="508"/>
    </row>
    <row r="116" spans="1:11" ht="15">
      <c r="A116" s="415"/>
      <c r="B116" s="834"/>
      <c r="C116" s="756"/>
      <c r="D116" s="756"/>
      <c r="E116" s="756"/>
      <c r="F116" s="756"/>
      <c r="G116" s="756"/>
      <c r="H116" s="756"/>
      <c r="I116" s="756"/>
      <c r="J116" s="757"/>
      <c r="K116" s="510"/>
    </row>
    <row r="117" spans="1:11" ht="27.75" customHeight="1">
      <c r="A117" s="415"/>
      <c r="B117" s="829" t="s">
        <v>413</v>
      </c>
      <c r="C117" s="756"/>
      <c r="D117" s="756"/>
      <c r="E117" s="756"/>
      <c r="F117" s="756"/>
      <c r="G117" s="756"/>
      <c r="H117" s="756"/>
      <c r="I117" s="756"/>
      <c r="J117" s="757"/>
      <c r="K117" s="511"/>
    </row>
    <row r="118" spans="1:11" ht="27.75" customHeight="1">
      <c r="A118" s="415"/>
      <c r="B118" s="494">
        <v>3</v>
      </c>
      <c r="C118" s="835" t="s">
        <v>414</v>
      </c>
      <c r="D118" s="756"/>
      <c r="E118" s="756"/>
      <c r="F118" s="756"/>
      <c r="G118" s="756"/>
      <c r="H118" s="756"/>
      <c r="I118" s="757"/>
      <c r="J118" s="494" t="s">
        <v>370</v>
      </c>
      <c r="K118" s="424"/>
    </row>
    <row r="119" spans="1:11" ht="48" customHeight="1">
      <c r="A119" s="415"/>
      <c r="B119" s="422" t="s">
        <v>264</v>
      </c>
      <c r="C119" s="791" t="s">
        <v>655</v>
      </c>
      <c r="D119" s="756"/>
      <c r="E119" s="756"/>
      <c r="F119" s="756"/>
      <c r="G119" s="756"/>
      <c r="H119" s="756"/>
      <c r="I119" s="757"/>
      <c r="J119" s="484">
        <f>ROUND((($J$58/12)+($J$70/12)+(J58/12/12)+($J$71/12))*(30/30)*0.05,2)</f>
        <v>10.42</v>
      </c>
      <c r="K119" s="478"/>
    </row>
    <row r="120" spans="1:11" ht="27.75" customHeight="1">
      <c r="A120" s="415"/>
      <c r="B120" s="422" t="s">
        <v>265</v>
      </c>
      <c r="C120" s="791" t="s">
        <v>416</v>
      </c>
      <c r="D120" s="756"/>
      <c r="E120" s="756"/>
      <c r="F120" s="756"/>
      <c r="G120" s="756"/>
      <c r="H120" s="756"/>
      <c r="I120" s="757"/>
      <c r="J120" s="484">
        <f>ROUND($I$85*J119,2)</f>
        <v>0.83</v>
      </c>
      <c r="K120" s="478"/>
    </row>
    <row r="121" spans="1:11" ht="39.75" customHeight="1">
      <c r="A121" s="415"/>
      <c r="B121" s="422" t="s">
        <v>266</v>
      </c>
      <c r="C121" s="791" t="s">
        <v>656</v>
      </c>
      <c r="D121" s="756"/>
      <c r="E121" s="756"/>
      <c r="F121" s="756"/>
      <c r="G121" s="756"/>
      <c r="H121" s="756"/>
      <c r="I121" s="757"/>
      <c r="J121" s="484">
        <f>ROUND(((7/30)/$I$11)*$J$58*1,2)</f>
        <v>24.39</v>
      </c>
      <c r="K121" s="478"/>
    </row>
    <row r="122" spans="1:11" ht="27.75" customHeight="1">
      <c r="A122" s="415"/>
      <c r="B122" s="422" t="s">
        <v>267</v>
      </c>
      <c r="C122" s="791" t="s">
        <v>418</v>
      </c>
      <c r="D122" s="756"/>
      <c r="E122" s="756"/>
      <c r="F122" s="756"/>
      <c r="G122" s="756"/>
      <c r="H122" s="756"/>
      <c r="I122" s="757"/>
      <c r="J122" s="484">
        <f>ROUND($I$86*J121,2)</f>
        <v>8.98</v>
      </c>
      <c r="K122" s="478"/>
    </row>
    <row r="123" spans="1:11" ht="40.5" customHeight="1">
      <c r="A123" s="415"/>
      <c r="B123" s="422" t="s">
        <v>268</v>
      </c>
      <c r="C123" s="791" t="s">
        <v>657</v>
      </c>
      <c r="D123" s="756"/>
      <c r="E123" s="756"/>
      <c r="F123" s="756"/>
      <c r="G123" s="756"/>
      <c r="H123" s="757"/>
      <c r="I123" s="512">
        <v>0.04</v>
      </c>
      <c r="J123" s="484">
        <f>ROUND(J58*I123,2)</f>
        <v>83.61</v>
      </c>
      <c r="K123" s="478"/>
    </row>
    <row r="124" spans="1:11" ht="15">
      <c r="A124" s="415"/>
      <c r="B124" s="818" t="s">
        <v>420</v>
      </c>
      <c r="C124" s="756"/>
      <c r="D124" s="756"/>
      <c r="E124" s="756"/>
      <c r="F124" s="756"/>
      <c r="G124" s="756"/>
      <c r="H124" s="756"/>
      <c r="I124" s="757"/>
      <c r="J124" s="477">
        <f>SUM(J119:J123)</f>
        <v>128.23000000000002</v>
      </c>
      <c r="K124" s="478"/>
    </row>
    <row r="125" spans="1:11" ht="15">
      <c r="A125" s="415"/>
      <c r="B125" s="819"/>
      <c r="C125" s="756"/>
      <c r="D125" s="756"/>
      <c r="E125" s="756"/>
      <c r="F125" s="756"/>
      <c r="G125" s="756"/>
      <c r="H125" s="756"/>
      <c r="I125" s="756"/>
      <c r="J125" s="757"/>
      <c r="K125" s="327"/>
    </row>
    <row r="126" spans="1:11" ht="27.75" customHeight="1">
      <c r="A126" s="415"/>
      <c r="B126" s="829" t="s">
        <v>421</v>
      </c>
      <c r="C126" s="756"/>
      <c r="D126" s="756"/>
      <c r="E126" s="756"/>
      <c r="F126" s="756"/>
      <c r="G126" s="756"/>
      <c r="H126" s="756"/>
      <c r="I126" s="756"/>
      <c r="J126" s="757"/>
      <c r="K126" s="511"/>
    </row>
    <row r="127" spans="1:11" ht="27.75" customHeight="1">
      <c r="A127" s="415"/>
      <c r="B127" s="832" t="s">
        <v>422</v>
      </c>
      <c r="C127" s="756"/>
      <c r="D127" s="756"/>
      <c r="E127" s="756"/>
      <c r="F127" s="756"/>
      <c r="G127" s="756"/>
      <c r="H127" s="756"/>
      <c r="I127" s="756"/>
      <c r="J127" s="757"/>
      <c r="K127" s="444"/>
    </row>
    <row r="128" spans="1:11" ht="27.75" customHeight="1">
      <c r="A128" s="415"/>
      <c r="B128" s="831" t="s">
        <v>658</v>
      </c>
      <c r="C128" s="756"/>
      <c r="D128" s="756"/>
      <c r="E128" s="756"/>
      <c r="F128" s="756"/>
      <c r="G128" s="756"/>
      <c r="H128" s="756"/>
      <c r="I128" s="756"/>
      <c r="J128" s="757"/>
      <c r="K128" s="471"/>
    </row>
    <row r="129" spans="1:11" ht="33" customHeight="1">
      <c r="A129" s="415"/>
      <c r="B129" s="513" t="s">
        <v>424</v>
      </c>
      <c r="C129" s="514">
        <f>J58</f>
        <v>2090.3272727272729</v>
      </c>
      <c r="D129" s="515" t="s">
        <v>425</v>
      </c>
      <c r="E129" s="513" t="s">
        <v>659</v>
      </c>
      <c r="F129" s="514">
        <f>J115-J92-J97</f>
        <v>1111.2700000000002</v>
      </c>
      <c r="G129" s="515" t="s">
        <v>425</v>
      </c>
      <c r="H129" s="513" t="s">
        <v>427</v>
      </c>
      <c r="I129" s="514">
        <f>J124</f>
        <v>128.23000000000002</v>
      </c>
      <c r="J129" s="516">
        <f>C129+F129+I129</f>
        <v>3329.8272727272729</v>
      </c>
      <c r="K129" s="517"/>
    </row>
    <row r="130" spans="1:11" ht="15">
      <c r="A130" s="415"/>
      <c r="B130" s="882"/>
      <c r="C130" s="756"/>
      <c r="D130" s="756"/>
      <c r="E130" s="756"/>
      <c r="F130" s="756"/>
      <c r="G130" s="756"/>
      <c r="H130" s="756"/>
      <c r="I130" s="756"/>
      <c r="J130" s="757"/>
      <c r="K130" s="518"/>
    </row>
    <row r="131" spans="1:11" ht="27.75" customHeight="1">
      <c r="A131" s="415"/>
      <c r="B131" s="881" t="s">
        <v>428</v>
      </c>
      <c r="C131" s="756"/>
      <c r="D131" s="756"/>
      <c r="E131" s="756"/>
      <c r="F131" s="756"/>
      <c r="G131" s="756"/>
      <c r="H131" s="756"/>
      <c r="I131" s="756"/>
      <c r="J131" s="757"/>
      <c r="K131" s="519"/>
    </row>
    <row r="132" spans="1:11" ht="27.75" customHeight="1">
      <c r="A132" s="415"/>
      <c r="B132" s="520" t="s">
        <v>429</v>
      </c>
      <c r="C132" s="835" t="s">
        <v>430</v>
      </c>
      <c r="D132" s="756"/>
      <c r="E132" s="756"/>
      <c r="F132" s="756"/>
      <c r="G132" s="756"/>
      <c r="H132" s="756"/>
      <c r="I132" s="757"/>
      <c r="J132" s="520" t="s">
        <v>370</v>
      </c>
      <c r="K132" s="521"/>
    </row>
    <row r="133" spans="1:11" ht="56.25" customHeight="1">
      <c r="A133" s="415"/>
      <c r="B133" s="422" t="s">
        <v>264</v>
      </c>
      <c r="C133" s="839" t="s">
        <v>660</v>
      </c>
      <c r="D133" s="756"/>
      <c r="E133" s="756"/>
      <c r="F133" s="756"/>
      <c r="G133" s="756"/>
      <c r="H133" s="522">
        <v>9.0749999999999997E-2</v>
      </c>
      <c r="I133" s="473">
        <f>I86</f>
        <v>0.36800000000000005</v>
      </c>
      <c r="J133" s="484">
        <f>ROUND(H133*J58,2)*(1+I133)</f>
        <v>259.50959999999998</v>
      </c>
      <c r="K133" s="478"/>
    </row>
    <row r="134" spans="1:11" ht="27.75" customHeight="1">
      <c r="A134" s="415"/>
      <c r="B134" s="422" t="s">
        <v>265</v>
      </c>
      <c r="C134" s="791" t="s">
        <v>661</v>
      </c>
      <c r="D134" s="756"/>
      <c r="E134" s="756"/>
      <c r="F134" s="756"/>
      <c r="G134" s="756"/>
      <c r="H134" s="756"/>
      <c r="I134" s="757"/>
      <c r="J134" s="484">
        <f>ROUND((1/30)/12*(J129),2)</f>
        <v>9.25</v>
      </c>
      <c r="K134" s="478"/>
    </row>
    <row r="135" spans="1:11" ht="27.75" customHeight="1">
      <c r="A135" s="415"/>
      <c r="B135" s="422" t="s">
        <v>266</v>
      </c>
      <c r="C135" s="791" t="s">
        <v>662</v>
      </c>
      <c r="D135" s="756"/>
      <c r="E135" s="756"/>
      <c r="F135" s="756"/>
      <c r="G135" s="756"/>
      <c r="H135" s="756"/>
      <c r="I135" s="757"/>
      <c r="J135" s="484">
        <f>ROUND((5/30)/12*0.015*(J129),2)</f>
        <v>0.69</v>
      </c>
      <c r="K135" s="478"/>
    </row>
    <row r="136" spans="1:11" ht="40.5" customHeight="1">
      <c r="A136" s="415"/>
      <c r="B136" s="422" t="s">
        <v>267</v>
      </c>
      <c r="C136" s="791" t="s">
        <v>663</v>
      </c>
      <c r="D136" s="756"/>
      <c r="E136" s="756"/>
      <c r="F136" s="756"/>
      <c r="G136" s="756"/>
      <c r="H136" s="756"/>
      <c r="I136" s="757"/>
      <c r="J136" s="484">
        <f>ROUND(((15/30)/12)*0.0078*(J129),2)</f>
        <v>1.08</v>
      </c>
      <c r="K136" s="478"/>
    </row>
    <row r="137" spans="1:11" ht="41.25" customHeight="1">
      <c r="A137" s="415"/>
      <c r="B137" s="523" t="s">
        <v>268</v>
      </c>
      <c r="C137" s="883" t="s">
        <v>664</v>
      </c>
      <c r="D137" s="756"/>
      <c r="E137" s="756"/>
      <c r="F137" s="756"/>
      <c r="G137" s="756"/>
      <c r="H137" s="756"/>
      <c r="I137" s="757"/>
      <c r="J137" s="524">
        <f>ROUND(((((C129+C129/3)+(I86)*(C129+C129/3))*(4/12))/12)*0.02,2) + ((J106 -J92-J97+ J124)*4/12)*0.02</f>
        <v>3.0903333333333336</v>
      </c>
      <c r="K137" s="525"/>
    </row>
    <row r="138" spans="1:11" ht="55.5" customHeight="1">
      <c r="A138" s="415"/>
      <c r="B138" s="422" t="s">
        <v>269</v>
      </c>
      <c r="C138" s="791" t="s">
        <v>665</v>
      </c>
      <c r="D138" s="756"/>
      <c r="E138" s="756"/>
      <c r="F138" s="756"/>
      <c r="G138" s="756"/>
      <c r="H138" s="756"/>
      <c r="I138" s="757"/>
      <c r="J138" s="484">
        <f>ROUND(((3/30)/12)*(J129),2)</f>
        <v>27.75</v>
      </c>
      <c r="K138" s="478"/>
    </row>
    <row r="139" spans="1:11" ht="15">
      <c r="A139" s="415"/>
      <c r="B139" s="818" t="s">
        <v>373</v>
      </c>
      <c r="C139" s="756"/>
      <c r="D139" s="756"/>
      <c r="E139" s="756"/>
      <c r="F139" s="756"/>
      <c r="G139" s="756"/>
      <c r="H139" s="756"/>
      <c r="I139" s="757"/>
      <c r="J139" s="477">
        <f>SUM(J133:J138)</f>
        <v>301.36993333333328</v>
      </c>
      <c r="K139" s="478"/>
    </row>
    <row r="140" spans="1:11" ht="15">
      <c r="A140" s="415"/>
      <c r="B140" s="819"/>
      <c r="C140" s="756"/>
      <c r="D140" s="756"/>
      <c r="E140" s="756"/>
      <c r="F140" s="756"/>
      <c r="G140" s="756"/>
      <c r="H140" s="756"/>
      <c r="I140" s="756"/>
      <c r="J140" s="757"/>
      <c r="K140" s="327"/>
    </row>
    <row r="141" spans="1:11" ht="15">
      <c r="A141" s="415"/>
      <c r="B141" s="831" t="s">
        <v>437</v>
      </c>
      <c r="C141" s="756"/>
      <c r="D141" s="756"/>
      <c r="E141" s="756"/>
      <c r="F141" s="756"/>
      <c r="G141" s="756"/>
      <c r="H141" s="756"/>
      <c r="I141" s="756"/>
      <c r="J141" s="757"/>
      <c r="K141" s="471"/>
    </row>
    <row r="142" spans="1:11" ht="15">
      <c r="A142" s="415"/>
      <c r="B142" s="482" t="s">
        <v>438</v>
      </c>
      <c r="C142" s="838" t="s">
        <v>439</v>
      </c>
      <c r="D142" s="756"/>
      <c r="E142" s="756"/>
      <c r="F142" s="756"/>
      <c r="G142" s="756"/>
      <c r="H142" s="756"/>
      <c r="I142" s="757"/>
      <c r="J142" s="526" t="s">
        <v>370</v>
      </c>
      <c r="K142" s="527"/>
    </row>
    <row r="143" spans="1:11" ht="15">
      <c r="A143" s="415"/>
      <c r="B143" s="431" t="s">
        <v>264</v>
      </c>
      <c r="C143" s="839" t="s">
        <v>440</v>
      </c>
      <c r="D143" s="756"/>
      <c r="E143" s="756"/>
      <c r="F143" s="756"/>
      <c r="G143" s="756"/>
      <c r="H143" s="756"/>
      <c r="I143" s="757"/>
      <c r="J143" s="507">
        <v>0</v>
      </c>
      <c r="K143" s="508"/>
    </row>
    <row r="144" spans="1:11" ht="15">
      <c r="A144" s="415"/>
      <c r="B144" s="833" t="s">
        <v>373</v>
      </c>
      <c r="C144" s="756"/>
      <c r="D144" s="756"/>
      <c r="E144" s="756"/>
      <c r="F144" s="756"/>
      <c r="G144" s="756"/>
      <c r="H144" s="756"/>
      <c r="I144" s="757"/>
      <c r="J144" s="509">
        <v>0</v>
      </c>
      <c r="K144" s="508"/>
    </row>
    <row r="145" spans="1:11" ht="15">
      <c r="A145" s="415"/>
      <c r="B145" s="884"/>
      <c r="C145" s="756"/>
      <c r="D145" s="756"/>
      <c r="E145" s="756"/>
      <c r="F145" s="756"/>
      <c r="G145" s="756"/>
      <c r="H145" s="756"/>
      <c r="I145" s="756"/>
      <c r="J145" s="757"/>
      <c r="K145" s="528"/>
    </row>
    <row r="146" spans="1:11" ht="15.75">
      <c r="A146" s="415"/>
      <c r="B146" s="837" t="s">
        <v>441</v>
      </c>
      <c r="C146" s="756"/>
      <c r="D146" s="756"/>
      <c r="E146" s="756"/>
      <c r="F146" s="756"/>
      <c r="G146" s="756"/>
      <c r="H146" s="756"/>
      <c r="I146" s="756"/>
      <c r="J146" s="757"/>
      <c r="K146" s="470"/>
    </row>
    <row r="147" spans="1:11" ht="15">
      <c r="A147" s="415"/>
      <c r="B147" s="482">
        <v>4</v>
      </c>
      <c r="C147" s="838" t="s">
        <v>442</v>
      </c>
      <c r="D147" s="756"/>
      <c r="E147" s="756"/>
      <c r="F147" s="756"/>
      <c r="G147" s="756"/>
      <c r="H147" s="756"/>
      <c r="I147" s="757"/>
      <c r="J147" s="526" t="s">
        <v>370</v>
      </c>
      <c r="K147" s="527"/>
    </row>
    <row r="148" spans="1:11" ht="15">
      <c r="A148" s="415"/>
      <c r="B148" s="431" t="s">
        <v>429</v>
      </c>
      <c r="C148" s="839" t="s">
        <v>430</v>
      </c>
      <c r="D148" s="756"/>
      <c r="E148" s="756"/>
      <c r="F148" s="756"/>
      <c r="G148" s="756"/>
      <c r="H148" s="756"/>
      <c r="I148" s="757"/>
      <c r="J148" s="507">
        <f>J139</f>
        <v>301.36993333333328</v>
      </c>
      <c r="K148" s="508"/>
    </row>
    <row r="149" spans="1:11" ht="15">
      <c r="A149" s="415"/>
      <c r="B149" s="431" t="s">
        <v>443</v>
      </c>
      <c r="C149" s="839" t="s">
        <v>439</v>
      </c>
      <c r="D149" s="756"/>
      <c r="E149" s="756"/>
      <c r="F149" s="756"/>
      <c r="G149" s="756"/>
      <c r="H149" s="756"/>
      <c r="I149" s="757"/>
      <c r="J149" s="507">
        <f>J144</f>
        <v>0</v>
      </c>
      <c r="K149" s="508"/>
    </row>
    <row r="150" spans="1:11" ht="15">
      <c r="A150" s="415"/>
      <c r="B150" s="833" t="s">
        <v>373</v>
      </c>
      <c r="C150" s="756"/>
      <c r="D150" s="756"/>
      <c r="E150" s="756"/>
      <c r="F150" s="756"/>
      <c r="G150" s="756"/>
      <c r="H150" s="756"/>
      <c r="I150" s="757"/>
      <c r="J150" s="509">
        <f>SUM(J148+J149)</f>
        <v>301.36993333333328</v>
      </c>
      <c r="K150" s="508"/>
    </row>
    <row r="151" spans="1:11" ht="15">
      <c r="A151" s="415"/>
      <c r="B151" s="884"/>
      <c r="C151" s="756"/>
      <c r="D151" s="756"/>
      <c r="E151" s="756"/>
      <c r="F151" s="756"/>
      <c r="G151" s="756"/>
      <c r="H151" s="756"/>
      <c r="I151" s="756"/>
      <c r="J151" s="757"/>
      <c r="K151" s="528"/>
    </row>
    <row r="152" spans="1:11" ht="15.75">
      <c r="A152" s="415"/>
      <c r="B152" s="829" t="s">
        <v>444</v>
      </c>
      <c r="C152" s="756"/>
      <c r="D152" s="756"/>
      <c r="E152" s="756"/>
      <c r="F152" s="756"/>
      <c r="G152" s="756"/>
      <c r="H152" s="756"/>
      <c r="I152" s="756"/>
      <c r="J152" s="757"/>
      <c r="K152" s="511"/>
    </row>
    <row r="153" spans="1:11" ht="15">
      <c r="A153" s="415"/>
      <c r="B153" s="494">
        <v>3</v>
      </c>
      <c r="C153" s="835" t="s">
        <v>445</v>
      </c>
      <c r="D153" s="756"/>
      <c r="E153" s="756"/>
      <c r="F153" s="756"/>
      <c r="G153" s="756"/>
      <c r="H153" s="756"/>
      <c r="I153" s="757"/>
      <c r="J153" s="494" t="s">
        <v>370</v>
      </c>
      <c r="K153" s="424"/>
    </row>
    <row r="154" spans="1:11" ht="15">
      <c r="A154" s="415"/>
      <c r="B154" s="422" t="s">
        <v>264</v>
      </c>
      <c r="C154" s="791" t="s">
        <v>547</v>
      </c>
      <c r="D154" s="756"/>
      <c r="E154" s="756"/>
      <c r="F154" s="756"/>
      <c r="G154" s="756"/>
      <c r="H154" s="756"/>
      <c r="I154" s="757"/>
      <c r="J154" s="484">
        <f>'Uniformes - EPIs_TODOS'!G20+'Uniformes - EPIs_TODOS'!G15</f>
        <v>6.66</v>
      </c>
      <c r="K154" s="478"/>
    </row>
    <row r="155" spans="1:11" ht="15">
      <c r="A155" s="415"/>
      <c r="B155" s="422" t="s">
        <v>265</v>
      </c>
      <c r="C155" s="791" t="s">
        <v>548</v>
      </c>
      <c r="D155" s="756"/>
      <c r="E155" s="756"/>
      <c r="F155" s="756"/>
      <c r="G155" s="756"/>
      <c r="H155" s="756"/>
      <c r="I155" s="757"/>
      <c r="J155" s="484">
        <v>0</v>
      </c>
      <c r="K155" s="478"/>
    </row>
    <row r="156" spans="1:11" ht="15">
      <c r="A156" s="415"/>
      <c r="B156" s="422" t="s">
        <v>266</v>
      </c>
      <c r="C156" s="791" t="s">
        <v>408</v>
      </c>
      <c r="D156" s="756"/>
      <c r="E156" s="756"/>
      <c r="F156" s="756"/>
      <c r="G156" s="756"/>
      <c r="H156" s="756"/>
      <c r="I156" s="757"/>
      <c r="J156" s="484" t="s">
        <v>448</v>
      </c>
      <c r="K156" s="478"/>
    </row>
    <row r="157" spans="1:11" ht="15">
      <c r="A157" s="415"/>
      <c r="B157" s="818" t="s">
        <v>449</v>
      </c>
      <c r="C157" s="756"/>
      <c r="D157" s="756"/>
      <c r="E157" s="756"/>
      <c r="F157" s="756"/>
      <c r="G157" s="756"/>
      <c r="H157" s="756"/>
      <c r="I157" s="757"/>
      <c r="J157" s="477">
        <f>ROUND(SUM(J154:J156),2)</f>
        <v>6.66</v>
      </c>
      <c r="K157" s="478"/>
    </row>
    <row r="158" spans="1:11" ht="18">
      <c r="A158" s="415"/>
      <c r="B158" s="880"/>
      <c r="C158" s="756"/>
      <c r="D158" s="756"/>
      <c r="E158" s="756"/>
      <c r="F158" s="756"/>
      <c r="G158" s="756"/>
      <c r="H158" s="756"/>
      <c r="I158" s="756"/>
      <c r="J158" s="757"/>
      <c r="K158" s="529"/>
    </row>
    <row r="159" spans="1:11" ht="15">
      <c r="A159" s="415"/>
      <c r="B159" s="828" t="s">
        <v>450</v>
      </c>
      <c r="C159" s="756"/>
      <c r="D159" s="756"/>
      <c r="E159" s="756"/>
      <c r="F159" s="756"/>
      <c r="G159" s="756"/>
      <c r="H159" s="756"/>
      <c r="I159" s="756"/>
      <c r="J159" s="757"/>
      <c r="K159" s="427"/>
    </row>
    <row r="160" spans="1:11" ht="18">
      <c r="A160" s="415"/>
      <c r="B160" s="530"/>
      <c r="C160" s="531"/>
      <c r="D160" s="531"/>
      <c r="E160" s="531"/>
      <c r="F160" s="531"/>
      <c r="G160" s="531"/>
      <c r="H160" s="531"/>
      <c r="I160" s="531"/>
      <c r="J160" s="532"/>
      <c r="K160" s="533"/>
    </row>
    <row r="161" spans="1:11" ht="15.75">
      <c r="A161" s="415"/>
      <c r="B161" s="829" t="s">
        <v>451</v>
      </c>
      <c r="C161" s="756"/>
      <c r="D161" s="756"/>
      <c r="E161" s="756"/>
      <c r="F161" s="756"/>
      <c r="G161" s="756"/>
      <c r="H161" s="756"/>
      <c r="I161" s="756"/>
      <c r="J161" s="757"/>
      <c r="K161" s="511"/>
    </row>
    <row r="162" spans="1:11" ht="27.75" customHeight="1">
      <c r="A162" s="415"/>
      <c r="B162" s="494">
        <v>6</v>
      </c>
      <c r="C162" s="835" t="s">
        <v>452</v>
      </c>
      <c r="D162" s="756"/>
      <c r="E162" s="756"/>
      <c r="F162" s="756"/>
      <c r="G162" s="756"/>
      <c r="H162" s="757"/>
      <c r="I162" s="506" t="s">
        <v>340</v>
      </c>
      <c r="J162" s="534" t="s">
        <v>378</v>
      </c>
      <c r="K162" s="535"/>
    </row>
    <row r="163" spans="1:11" ht="54" customHeight="1">
      <c r="A163" s="415"/>
      <c r="B163" s="850" t="s">
        <v>453</v>
      </c>
      <c r="C163" s="756"/>
      <c r="D163" s="756"/>
      <c r="E163" s="756"/>
      <c r="F163" s="756"/>
      <c r="G163" s="756"/>
      <c r="H163" s="757"/>
      <c r="I163" s="536" t="s">
        <v>311</v>
      </c>
      <c r="J163" s="537">
        <f>SUM(J63+J115+J124+J150+J157)</f>
        <v>3879.2372060606062</v>
      </c>
      <c r="K163" s="443"/>
    </row>
    <row r="164" spans="1:11" ht="15">
      <c r="A164" s="415"/>
      <c r="B164" s="422" t="s">
        <v>264</v>
      </c>
      <c r="C164" s="881" t="s">
        <v>454</v>
      </c>
      <c r="D164" s="756"/>
      <c r="E164" s="756"/>
      <c r="F164" s="756"/>
      <c r="G164" s="756"/>
      <c r="H164" s="757"/>
      <c r="I164" s="483">
        <f>'1-ABA-DE-CARREGAMENTO'!F85</f>
        <v>0.06</v>
      </c>
      <c r="J164" s="484">
        <f>ROUND(I164*J163,2)</f>
        <v>232.75</v>
      </c>
      <c r="K164" s="478"/>
    </row>
    <row r="165" spans="1:11" ht="57.75" customHeight="1">
      <c r="A165" s="415"/>
      <c r="B165" s="850" t="s">
        <v>455</v>
      </c>
      <c r="C165" s="756"/>
      <c r="D165" s="756"/>
      <c r="E165" s="756"/>
      <c r="F165" s="756"/>
      <c r="G165" s="756"/>
      <c r="H165" s="757"/>
      <c r="I165" s="538" t="s">
        <v>311</v>
      </c>
      <c r="J165" s="537">
        <f>SUM(J63+J115+J124+J150+J157+J164)</f>
        <v>4111.9872060606067</v>
      </c>
      <c r="K165" s="443"/>
    </row>
    <row r="166" spans="1:11" ht="15">
      <c r="A166" s="415"/>
      <c r="B166" s="422" t="s">
        <v>265</v>
      </c>
      <c r="C166" s="881" t="s">
        <v>237</v>
      </c>
      <c r="D166" s="756"/>
      <c r="E166" s="756"/>
      <c r="F166" s="756"/>
      <c r="G166" s="756"/>
      <c r="H166" s="757"/>
      <c r="I166" s="483">
        <f>'1-ABA-DE-CARREGAMENTO'!F86</f>
        <v>0.06</v>
      </c>
      <c r="J166" s="484">
        <f>ROUND(I166*J165,2)</f>
        <v>246.72</v>
      </c>
      <c r="K166" s="478"/>
    </row>
    <row r="167" spans="1:11" ht="55.5" customHeight="1">
      <c r="A167" s="415"/>
      <c r="B167" s="850" t="s">
        <v>456</v>
      </c>
      <c r="C167" s="756"/>
      <c r="D167" s="756"/>
      <c r="E167" s="756"/>
      <c r="F167" s="756"/>
      <c r="G167" s="756"/>
      <c r="H167" s="757"/>
      <c r="I167" s="538" t="s">
        <v>311</v>
      </c>
      <c r="J167" s="537">
        <f>SUM(J163+J164+J166)</f>
        <v>4358.7072060606069</v>
      </c>
      <c r="K167" s="443"/>
    </row>
    <row r="168" spans="1:11" ht="15.75">
      <c r="A168" s="415"/>
      <c r="B168" s="452" t="s">
        <v>266</v>
      </c>
      <c r="C168" s="829" t="s">
        <v>457</v>
      </c>
      <c r="D168" s="756"/>
      <c r="E168" s="756"/>
      <c r="F168" s="756"/>
      <c r="G168" s="756"/>
      <c r="H168" s="757"/>
      <c r="I168" s="539" t="s">
        <v>311</v>
      </c>
      <c r="J168" s="461" t="s">
        <v>311</v>
      </c>
      <c r="K168" s="462"/>
    </row>
    <row r="169" spans="1:11" ht="15">
      <c r="A169" s="415"/>
      <c r="B169" s="422"/>
      <c r="C169" s="791" t="s">
        <v>458</v>
      </c>
      <c r="D169" s="756"/>
      <c r="E169" s="756"/>
      <c r="F169" s="756"/>
      <c r="G169" s="756"/>
      <c r="H169" s="757"/>
      <c r="I169" s="539" t="s">
        <v>311</v>
      </c>
      <c r="J169" s="461" t="s">
        <v>311</v>
      </c>
      <c r="K169" s="462"/>
    </row>
    <row r="170" spans="1:11" ht="27.75" customHeight="1">
      <c r="A170" s="415"/>
      <c r="B170" s="422"/>
      <c r="C170" s="817" t="s">
        <v>666</v>
      </c>
      <c r="D170" s="756"/>
      <c r="E170" s="756"/>
      <c r="F170" s="756"/>
      <c r="G170" s="756"/>
      <c r="H170" s="757"/>
      <c r="I170" s="455">
        <f>'1-ABA-DE-CARREGAMENTO'!E28</f>
        <v>1.6500000000000001E-2</v>
      </c>
      <c r="J170" s="540">
        <f t="shared" ref="J170:J171" si="2">ROUND(($J$167/(1-$I$179))*I170,2)</f>
        <v>81.96</v>
      </c>
      <c r="K170" s="541"/>
    </row>
    <row r="171" spans="1:11" ht="27.75" customHeight="1">
      <c r="A171" s="415"/>
      <c r="B171" s="422"/>
      <c r="C171" s="817" t="s">
        <v>667</v>
      </c>
      <c r="D171" s="756"/>
      <c r="E171" s="756"/>
      <c r="F171" s="756"/>
      <c r="G171" s="756"/>
      <c r="H171" s="757"/>
      <c r="I171" s="455">
        <f>'1-ABA-DE-CARREGAMENTO'!F28</f>
        <v>7.5999999999999998E-2</v>
      </c>
      <c r="J171" s="540">
        <f t="shared" si="2"/>
        <v>377.51</v>
      </c>
      <c r="K171" s="541"/>
    </row>
    <row r="172" spans="1:11" ht="27.75" customHeight="1">
      <c r="A172" s="415"/>
      <c r="B172" s="422"/>
      <c r="C172" s="791" t="s">
        <v>668</v>
      </c>
      <c r="D172" s="756"/>
      <c r="E172" s="756"/>
      <c r="F172" s="756"/>
      <c r="G172" s="756"/>
      <c r="H172" s="757"/>
      <c r="I172" s="539" t="s">
        <v>311</v>
      </c>
      <c r="J172" s="461" t="s">
        <v>311</v>
      </c>
      <c r="K172" s="462"/>
    </row>
    <row r="173" spans="1:11" ht="27.75" customHeight="1">
      <c r="A173" s="415"/>
      <c r="B173" s="422"/>
      <c r="C173" s="791" t="s">
        <v>669</v>
      </c>
      <c r="D173" s="756"/>
      <c r="E173" s="756"/>
      <c r="F173" s="756"/>
      <c r="G173" s="756"/>
      <c r="H173" s="757"/>
      <c r="I173" s="539" t="s">
        <v>311</v>
      </c>
      <c r="J173" s="461" t="s">
        <v>311</v>
      </c>
      <c r="K173" s="462"/>
    </row>
    <row r="174" spans="1:11" ht="15">
      <c r="A174" s="415"/>
      <c r="B174" s="422"/>
      <c r="C174" s="791" t="s">
        <v>463</v>
      </c>
      <c r="D174" s="756"/>
      <c r="E174" s="756"/>
      <c r="F174" s="756"/>
      <c r="G174" s="756"/>
      <c r="H174" s="756"/>
      <c r="I174" s="542" t="s">
        <v>311</v>
      </c>
      <c r="J174" s="543" t="s">
        <v>311</v>
      </c>
      <c r="K174" s="544"/>
    </row>
    <row r="175" spans="1:11" ht="15">
      <c r="A175" s="415"/>
      <c r="B175" s="422"/>
      <c r="C175" s="791" t="s">
        <v>464</v>
      </c>
      <c r="D175" s="756"/>
      <c r="E175" s="756"/>
      <c r="F175" s="756"/>
      <c r="G175" s="756"/>
      <c r="H175" s="756"/>
      <c r="I175" s="542" t="s">
        <v>311</v>
      </c>
      <c r="J175" s="543" t="s">
        <v>311</v>
      </c>
      <c r="K175" s="544"/>
    </row>
    <row r="176" spans="1:11" ht="15">
      <c r="A176" s="415"/>
      <c r="B176" s="422"/>
      <c r="C176" s="791" t="s">
        <v>670</v>
      </c>
      <c r="D176" s="756"/>
      <c r="E176" s="756"/>
      <c r="F176" s="756"/>
      <c r="G176" s="756"/>
      <c r="H176" s="757"/>
      <c r="I176" s="483">
        <f>'1-ABA-DE-CARREGAMENTO'!D87</f>
        <v>0.03</v>
      </c>
      <c r="J176" s="540">
        <f>ROUND(($J$167/(1-$I$179))*I176,2)</f>
        <v>149.02000000000001</v>
      </c>
      <c r="K176" s="541"/>
    </row>
    <row r="177" spans="1:11" ht="15">
      <c r="A177" s="415"/>
      <c r="B177" s="818" t="s">
        <v>420</v>
      </c>
      <c r="C177" s="756"/>
      <c r="D177" s="756"/>
      <c r="E177" s="756"/>
      <c r="F177" s="756"/>
      <c r="G177" s="756"/>
      <c r="H177" s="756"/>
      <c r="I177" s="757"/>
      <c r="J177" s="477">
        <f>SUM(J164+J166+J170+J171+J176)</f>
        <v>1087.96</v>
      </c>
      <c r="K177" s="478"/>
    </row>
    <row r="178" spans="1:11" ht="15">
      <c r="A178" s="415"/>
      <c r="B178" s="819"/>
      <c r="C178" s="756"/>
      <c r="D178" s="756"/>
      <c r="E178" s="756"/>
      <c r="F178" s="756"/>
      <c r="G178" s="756"/>
      <c r="H178" s="756"/>
      <c r="I178" s="756"/>
      <c r="J178" s="757"/>
      <c r="K178" s="327"/>
    </row>
    <row r="179" spans="1:11" ht="15">
      <c r="A179" s="415"/>
      <c r="B179" s="820" t="s">
        <v>466</v>
      </c>
      <c r="C179" s="756"/>
      <c r="D179" s="756"/>
      <c r="E179" s="756"/>
      <c r="F179" s="756"/>
      <c r="G179" s="756"/>
      <c r="H179" s="757"/>
      <c r="I179" s="545">
        <f t="shared" ref="I179:J179" si="3">SUM(I170:I176)</f>
        <v>0.1225</v>
      </c>
      <c r="J179" s="537">
        <f t="shared" si="3"/>
        <v>608.49</v>
      </c>
      <c r="K179" s="443"/>
    </row>
    <row r="180" spans="1:11" ht="15">
      <c r="A180" s="415"/>
      <c r="B180" s="821" t="s">
        <v>467</v>
      </c>
      <c r="C180" s="754"/>
      <c r="D180" s="824" t="s">
        <v>468</v>
      </c>
      <c r="E180" s="754"/>
      <c r="F180" s="754"/>
      <c r="G180" s="754"/>
      <c r="H180" s="754"/>
      <c r="I180" s="754"/>
      <c r="J180" s="801"/>
      <c r="K180" s="546"/>
    </row>
    <row r="181" spans="1:11" ht="15">
      <c r="A181" s="415"/>
      <c r="B181" s="822"/>
      <c r="C181" s="754"/>
      <c r="D181" s="825" t="s">
        <v>469</v>
      </c>
      <c r="E181" s="754"/>
      <c r="F181" s="754"/>
      <c r="G181" s="754"/>
      <c r="H181" s="754"/>
      <c r="I181" s="754"/>
      <c r="J181" s="801"/>
      <c r="K181" s="547"/>
    </row>
    <row r="182" spans="1:11" ht="15">
      <c r="A182" s="415"/>
      <c r="B182" s="823"/>
      <c r="C182" s="806"/>
      <c r="D182" s="826" t="s">
        <v>470</v>
      </c>
      <c r="E182" s="806"/>
      <c r="F182" s="806"/>
      <c r="G182" s="806"/>
      <c r="H182" s="806"/>
      <c r="I182" s="806"/>
      <c r="J182" s="807"/>
      <c r="K182" s="546"/>
    </row>
    <row r="183" spans="1:11" ht="15">
      <c r="A183" s="415"/>
      <c r="B183" s="827"/>
      <c r="C183" s="756"/>
      <c r="D183" s="756"/>
      <c r="E183" s="756"/>
      <c r="F183" s="756"/>
      <c r="G183" s="756"/>
      <c r="H183" s="756"/>
      <c r="I183" s="756"/>
      <c r="J183" s="757"/>
      <c r="K183" s="548"/>
    </row>
    <row r="184" spans="1:11" ht="29.25" customHeight="1">
      <c r="A184" s="415"/>
      <c r="B184" s="828" t="s">
        <v>471</v>
      </c>
      <c r="C184" s="756"/>
      <c r="D184" s="756"/>
      <c r="E184" s="756"/>
      <c r="F184" s="756"/>
      <c r="G184" s="756"/>
      <c r="H184" s="756"/>
      <c r="I184" s="756"/>
      <c r="J184" s="757"/>
      <c r="K184" s="427"/>
    </row>
    <row r="185" spans="1:11" ht="15">
      <c r="A185" s="415"/>
      <c r="B185" s="819"/>
      <c r="C185" s="756"/>
      <c r="D185" s="756"/>
      <c r="E185" s="756"/>
      <c r="F185" s="756"/>
      <c r="G185" s="756"/>
      <c r="H185" s="756"/>
      <c r="I185" s="756"/>
      <c r="J185" s="757"/>
      <c r="K185" s="327"/>
    </row>
    <row r="186" spans="1:11" ht="27.75" customHeight="1">
      <c r="A186" s="415"/>
      <c r="B186" s="829" t="s">
        <v>671</v>
      </c>
      <c r="C186" s="756"/>
      <c r="D186" s="756"/>
      <c r="E186" s="756"/>
      <c r="F186" s="756"/>
      <c r="G186" s="756"/>
      <c r="H186" s="756"/>
      <c r="I186" s="756"/>
      <c r="J186" s="757"/>
      <c r="K186" s="511"/>
    </row>
    <row r="187" spans="1:11" ht="27.75" customHeight="1">
      <c r="A187" s="415"/>
      <c r="B187" s="830" t="s">
        <v>473</v>
      </c>
      <c r="C187" s="756"/>
      <c r="D187" s="756"/>
      <c r="E187" s="756"/>
      <c r="F187" s="756"/>
      <c r="G187" s="756"/>
      <c r="H187" s="756"/>
      <c r="I187" s="757"/>
      <c r="J187" s="506" t="s">
        <v>370</v>
      </c>
      <c r="K187" s="284"/>
    </row>
    <row r="188" spans="1:11" ht="15">
      <c r="A188" s="415"/>
      <c r="B188" s="549" t="s">
        <v>264</v>
      </c>
      <c r="C188" s="796" t="s">
        <v>474</v>
      </c>
      <c r="D188" s="756"/>
      <c r="E188" s="756"/>
      <c r="F188" s="756"/>
      <c r="G188" s="756"/>
      <c r="H188" s="756"/>
      <c r="I188" s="756"/>
      <c r="J188" s="484">
        <f>J63</f>
        <v>2090.3272727272729</v>
      </c>
      <c r="K188" s="478"/>
    </row>
    <row r="189" spans="1:11" ht="15">
      <c r="A189" s="415"/>
      <c r="B189" s="549" t="s">
        <v>265</v>
      </c>
      <c r="C189" s="796" t="s">
        <v>475</v>
      </c>
      <c r="D189" s="756"/>
      <c r="E189" s="756"/>
      <c r="F189" s="756"/>
      <c r="G189" s="756"/>
      <c r="H189" s="756"/>
      <c r="I189" s="756"/>
      <c r="J189" s="484">
        <f>J115</f>
        <v>1352.65</v>
      </c>
      <c r="K189" s="478"/>
    </row>
    <row r="190" spans="1:11" ht="15">
      <c r="A190" s="415"/>
      <c r="B190" s="549" t="s">
        <v>266</v>
      </c>
      <c r="C190" s="796" t="s">
        <v>476</v>
      </c>
      <c r="D190" s="756"/>
      <c r="E190" s="756"/>
      <c r="F190" s="756"/>
      <c r="G190" s="756"/>
      <c r="H190" s="756"/>
      <c r="I190" s="756"/>
      <c r="J190" s="484">
        <f>J124</f>
        <v>128.23000000000002</v>
      </c>
      <c r="K190" s="478"/>
    </row>
    <row r="191" spans="1:11" ht="15">
      <c r="A191" s="415"/>
      <c r="B191" s="549" t="s">
        <v>267</v>
      </c>
      <c r="C191" s="796" t="s">
        <v>477</v>
      </c>
      <c r="D191" s="756"/>
      <c r="E191" s="756"/>
      <c r="F191" s="756"/>
      <c r="G191" s="756"/>
      <c r="H191" s="756"/>
      <c r="I191" s="756"/>
      <c r="J191" s="484">
        <f>J150</f>
        <v>301.36993333333328</v>
      </c>
      <c r="K191" s="478"/>
    </row>
    <row r="192" spans="1:11" ht="15">
      <c r="A192" s="415"/>
      <c r="B192" s="549" t="s">
        <v>268</v>
      </c>
      <c r="C192" s="796" t="s">
        <v>478</v>
      </c>
      <c r="D192" s="756"/>
      <c r="E192" s="756"/>
      <c r="F192" s="756"/>
      <c r="G192" s="756"/>
      <c r="H192" s="756"/>
      <c r="I192" s="756"/>
      <c r="J192" s="484">
        <f>J157</f>
        <v>6.66</v>
      </c>
      <c r="K192" s="478"/>
    </row>
    <row r="193" spans="1:11" ht="15">
      <c r="A193" s="415"/>
      <c r="B193" s="797" t="s">
        <v>479</v>
      </c>
      <c r="C193" s="756"/>
      <c r="D193" s="756"/>
      <c r="E193" s="756"/>
      <c r="F193" s="756"/>
      <c r="G193" s="756"/>
      <c r="H193" s="756"/>
      <c r="I193" s="756"/>
      <c r="J193" s="477">
        <f>ROUND(SUM(J188:J192),2)</f>
        <v>3879.24</v>
      </c>
      <c r="K193" s="478"/>
    </row>
    <row r="194" spans="1:11" ht="15">
      <c r="A194" s="415"/>
      <c r="B194" s="550" t="s">
        <v>269</v>
      </c>
      <c r="C194" s="796" t="s">
        <v>451</v>
      </c>
      <c r="D194" s="756"/>
      <c r="E194" s="756"/>
      <c r="F194" s="756"/>
      <c r="G194" s="756"/>
      <c r="H194" s="756"/>
      <c r="I194" s="756"/>
      <c r="J194" s="484">
        <f>J177</f>
        <v>1087.96</v>
      </c>
      <c r="K194" s="478"/>
    </row>
    <row r="195" spans="1:11" ht="27.75" customHeight="1">
      <c r="A195" s="415"/>
      <c r="B195" s="797" t="s">
        <v>480</v>
      </c>
      <c r="C195" s="756"/>
      <c r="D195" s="756"/>
      <c r="E195" s="756"/>
      <c r="F195" s="756"/>
      <c r="G195" s="756"/>
      <c r="H195" s="756"/>
      <c r="I195" s="756"/>
      <c r="J195" s="477">
        <f>J193+J194</f>
        <v>4967.2</v>
      </c>
      <c r="K195" s="478"/>
    </row>
    <row r="196" spans="1:11" ht="40.5" customHeight="1">
      <c r="A196" s="415"/>
      <c r="B196" s="798" t="s">
        <v>481</v>
      </c>
      <c r="C196" s="756"/>
      <c r="D196" s="756"/>
      <c r="E196" s="756"/>
      <c r="F196" s="756"/>
      <c r="G196" s="756"/>
      <c r="H196" s="756"/>
      <c r="I196" s="756"/>
      <c r="J196" s="757"/>
      <c r="K196" s="551"/>
    </row>
    <row r="197" spans="1:11" ht="15">
      <c r="A197" s="415"/>
      <c r="B197" s="886"/>
      <c r="C197" s="756"/>
      <c r="D197" s="756"/>
      <c r="E197" s="756"/>
      <c r="F197" s="756"/>
      <c r="G197" s="756"/>
      <c r="H197" s="756"/>
      <c r="I197" s="756"/>
      <c r="J197" s="757"/>
      <c r="K197" s="552"/>
    </row>
    <row r="198" spans="1:11" ht="15">
      <c r="A198" s="415"/>
      <c r="B198" s="553"/>
      <c r="C198" s="420"/>
      <c r="D198" s="420"/>
      <c r="E198" s="420"/>
      <c r="F198" s="420"/>
      <c r="G198" s="420"/>
      <c r="H198" s="420"/>
      <c r="I198" s="554"/>
      <c r="J198" s="555"/>
      <c r="K198" s="554"/>
    </row>
    <row r="199" spans="1:11" ht="27.75" customHeight="1">
      <c r="A199" s="415"/>
      <c r="B199" s="800" t="s">
        <v>482</v>
      </c>
      <c r="C199" s="754"/>
      <c r="D199" s="754"/>
      <c r="E199" s="754"/>
      <c r="F199" s="754"/>
      <c r="G199" s="754"/>
      <c r="H199" s="754"/>
      <c r="I199" s="754"/>
      <c r="J199" s="801"/>
      <c r="K199" s="421"/>
    </row>
    <row r="200" spans="1:11" ht="27.75" customHeight="1">
      <c r="A200" s="415"/>
      <c r="B200" s="795" t="s">
        <v>483</v>
      </c>
      <c r="C200" s="756"/>
      <c r="D200" s="756"/>
      <c r="E200" s="757"/>
      <c r="F200" s="795" t="s">
        <v>484</v>
      </c>
      <c r="G200" s="757"/>
      <c r="H200" s="506" t="s">
        <v>485</v>
      </c>
      <c r="I200" s="795" t="s">
        <v>486</v>
      </c>
      <c r="J200" s="757"/>
      <c r="K200" s="284"/>
    </row>
    <row r="201" spans="1:11" ht="41.25" hidden="1" customHeight="1" outlineLevel="1">
      <c r="A201" s="415"/>
      <c r="B201" s="791" t="s">
        <v>487</v>
      </c>
      <c r="C201" s="756"/>
      <c r="D201" s="756"/>
      <c r="E201" s="757"/>
      <c r="F201" s="789">
        <v>0</v>
      </c>
      <c r="G201" s="757"/>
      <c r="H201" s="556">
        <f t="shared" ref="H201:H202" si="4">E201*F201</f>
        <v>0</v>
      </c>
      <c r="I201" s="789">
        <f t="shared" ref="I201:I203" si="5">F201*H201</f>
        <v>0</v>
      </c>
      <c r="J201" s="757"/>
      <c r="K201" s="462"/>
    </row>
    <row r="202" spans="1:11" ht="41.25" hidden="1" customHeight="1" outlineLevel="1">
      <c r="A202" s="415"/>
      <c r="B202" s="791" t="s">
        <v>488</v>
      </c>
      <c r="C202" s="756"/>
      <c r="D202" s="756"/>
      <c r="E202" s="757"/>
      <c r="F202" s="789">
        <v>0</v>
      </c>
      <c r="G202" s="757"/>
      <c r="H202" s="556">
        <f t="shared" si="4"/>
        <v>0</v>
      </c>
      <c r="I202" s="789">
        <f t="shared" si="5"/>
        <v>0</v>
      </c>
      <c r="J202" s="757"/>
      <c r="K202" s="462"/>
    </row>
    <row r="203" spans="1:11" ht="27.75" customHeight="1" collapsed="1">
      <c r="A203" s="415"/>
      <c r="B203" s="792" t="str">
        <f>B3</f>
        <v>INT.LIBRA_CBO.2614-25_20.hs</v>
      </c>
      <c r="C203" s="756"/>
      <c r="D203" s="756"/>
      <c r="E203" s="757"/>
      <c r="F203" s="793">
        <f>J195</f>
        <v>4967.2</v>
      </c>
      <c r="G203" s="757"/>
      <c r="H203" s="556">
        <f>I17</f>
        <v>2</v>
      </c>
      <c r="I203" s="789">
        <f t="shared" si="5"/>
        <v>9934.4</v>
      </c>
      <c r="J203" s="757"/>
      <c r="K203" s="462"/>
    </row>
    <row r="204" spans="1:11" ht="48" hidden="1" customHeight="1" outlineLevel="1">
      <c r="A204" s="415"/>
      <c r="B204" s="791" t="s">
        <v>489</v>
      </c>
      <c r="C204" s="756"/>
      <c r="D204" s="756"/>
      <c r="E204" s="757"/>
      <c r="F204" s="793">
        <v>0</v>
      </c>
      <c r="G204" s="757"/>
      <c r="H204" s="556">
        <f t="shared" ref="H204:I204" si="6">E204*G204</f>
        <v>0</v>
      </c>
      <c r="I204" s="789">
        <f t="shared" si="6"/>
        <v>0</v>
      </c>
      <c r="J204" s="757"/>
      <c r="K204" s="462"/>
    </row>
    <row r="205" spans="1:11" ht="46.5" hidden="1" customHeight="1" outlineLevel="1">
      <c r="A205" s="415"/>
      <c r="B205" s="791" t="s">
        <v>490</v>
      </c>
      <c r="C205" s="756"/>
      <c r="D205" s="756"/>
      <c r="E205" s="757"/>
      <c r="F205" s="793">
        <v>0</v>
      </c>
      <c r="G205" s="757"/>
      <c r="H205" s="556">
        <f t="shared" ref="H205:I205" si="7">E205*G205</f>
        <v>0</v>
      </c>
      <c r="I205" s="789">
        <f t="shared" si="7"/>
        <v>0</v>
      </c>
      <c r="J205" s="757"/>
      <c r="K205" s="462"/>
    </row>
    <row r="206" spans="1:11" ht="27.75" hidden="1" customHeight="1" outlineLevel="1">
      <c r="A206" s="415"/>
      <c r="B206" s="816" t="s">
        <v>672</v>
      </c>
      <c r="C206" s="756"/>
      <c r="D206" s="756"/>
      <c r="E206" s="757"/>
      <c r="F206" s="789">
        <v>0</v>
      </c>
      <c r="G206" s="757"/>
      <c r="H206" s="556">
        <f t="shared" ref="H206:I206" si="8">E206*G206</f>
        <v>0</v>
      </c>
      <c r="I206" s="789">
        <f t="shared" si="8"/>
        <v>0</v>
      </c>
      <c r="J206" s="757"/>
      <c r="K206" s="462"/>
    </row>
    <row r="207" spans="1:11" ht="27.75" customHeight="1" collapsed="1">
      <c r="A207" s="415"/>
      <c r="B207" s="794" t="s">
        <v>492</v>
      </c>
      <c r="C207" s="756"/>
      <c r="D207" s="756"/>
      <c r="E207" s="756"/>
      <c r="F207" s="756"/>
      <c r="G207" s="757"/>
      <c r="H207" s="557">
        <f>SUM(H201:H206)</f>
        <v>2</v>
      </c>
      <c r="I207" s="790">
        <f>SUM(I201:J206)</f>
        <v>9934.4</v>
      </c>
      <c r="J207" s="757"/>
      <c r="K207" s="558"/>
    </row>
    <row r="208" spans="1:11" ht="15">
      <c r="A208" s="415"/>
      <c r="B208" s="802"/>
      <c r="C208" s="803"/>
      <c r="D208" s="803"/>
      <c r="E208" s="803"/>
      <c r="F208" s="803"/>
      <c r="G208" s="803"/>
      <c r="H208" s="803"/>
      <c r="I208" s="803"/>
      <c r="J208" s="804"/>
      <c r="K208" s="327"/>
    </row>
    <row r="209" spans="1:11" ht="27.75" customHeight="1">
      <c r="A209" s="415"/>
      <c r="B209" s="805" t="s">
        <v>493</v>
      </c>
      <c r="C209" s="806"/>
      <c r="D209" s="806"/>
      <c r="E209" s="806"/>
      <c r="F209" s="806"/>
      <c r="G209" s="806"/>
      <c r="H209" s="806"/>
      <c r="I209" s="806"/>
      <c r="J209" s="807"/>
      <c r="K209" s="427"/>
    </row>
    <row r="210" spans="1:11" ht="15">
      <c r="A210" s="415"/>
      <c r="B210" s="811"/>
      <c r="C210" s="756"/>
      <c r="D210" s="756"/>
      <c r="E210" s="756"/>
      <c r="F210" s="756"/>
      <c r="G210" s="756"/>
      <c r="H210" s="756"/>
      <c r="I210" s="756"/>
      <c r="J210" s="757"/>
      <c r="K210" s="445"/>
    </row>
    <row r="211" spans="1:11" ht="27.75" customHeight="1">
      <c r="A211" s="415"/>
      <c r="B211" s="808" t="s">
        <v>494</v>
      </c>
      <c r="C211" s="756"/>
      <c r="D211" s="756"/>
      <c r="E211" s="756"/>
      <c r="F211" s="756"/>
      <c r="G211" s="757"/>
      <c r="H211" s="809">
        <f>$I$207</f>
        <v>9934.4</v>
      </c>
      <c r="I211" s="756"/>
      <c r="J211" s="757"/>
      <c r="K211" s="559"/>
    </row>
    <row r="212" spans="1:11" ht="18">
      <c r="A212" s="415"/>
      <c r="B212" s="812"/>
      <c r="C212" s="760"/>
      <c r="D212" s="760"/>
      <c r="E212" s="760"/>
      <c r="F212" s="760"/>
      <c r="G212" s="760"/>
      <c r="H212" s="760"/>
      <c r="I212" s="760"/>
      <c r="J212" s="813"/>
      <c r="K212" s="390"/>
    </row>
    <row r="213" spans="1:11" ht="27.75" customHeight="1">
      <c r="A213" s="415"/>
      <c r="B213" s="808" t="s">
        <v>495</v>
      </c>
      <c r="C213" s="756"/>
      <c r="D213" s="756"/>
      <c r="E213" s="756"/>
      <c r="F213" s="756"/>
      <c r="G213" s="757"/>
      <c r="H213" s="814">
        <f>$I$11</f>
        <v>20</v>
      </c>
      <c r="I213" s="756"/>
      <c r="J213" s="757"/>
      <c r="K213" s="560"/>
    </row>
    <row r="214" spans="1:11" ht="18">
      <c r="A214" s="415"/>
      <c r="B214" s="815"/>
      <c r="C214" s="756"/>
      <c r="D214" s="756"/>
      <c r="E214" s="756"/>
      <c r="F214" s="756"/>
      <c r="G214" s="756"/>
      <c r="H214" s="756"/>
      <c r="I214" s="756"/>
      <c r="J214" s="757"/>
      <c r="K214" s="561"/>
    </row>
    <row r="215" spans="1:11" ht="27.75" customHeight="1">
      <c r="A215" s="415"/>
      <c r="B215" s="808" t="s">
        <v>673</v>
      </c>
      <c r="C215" s="756"/>
      <c r="D215" s="756"/>
      <c r="E215" s="756"/>
      <c r="F215" s="756"/>
      <c r="G215" s="757"/>
      <c r="H215" s="809">
        <f>ROUND(H211*H213,2)</f>
        <v>198688</v>
      </c>
      <c r="I215" s="756"/>
      <c r="J215" s="757"/>
      <c r="K215" s="559"/>
    </row>
    <row r="216" spans="1:11" ht="15">
      <c r="A216" s="415"/>
      <c r="B216" s="810"/>
      <c r="C216" s="756"/>
      <c r="D216" s="756"/>
      <c r="E216" s="756"/>
      <c r="F216" s="756"/>
      <c r="G216" s="756"/>
      <c r="H216" s="756"/>
      <c r="I216" s="756"/>
      <c r="J216" s="757"/>
      <c r="K216" s="420"/>
    </row>
    <row r="217" spans="1:11" ht="27.75" customHeight="1">
      <c r="A217" s="413"/>
      <c r="B217" s="413"/>
      <c r="C217" s="413"/>
      <c r="D217" s="413"/>
      <c r="E217" s="413"/>
      <c r="F217" s="413"/>
      <c r="G217" s="413"/>
      <c r="H217" s="413"/>
      <c r="I217" s="413"/>
      <c r="J217" s="413"/>
      <c r="K217" s="413"/>
    </row>
    <row r="218" spans="1:11" ht="27.75" customHeight="1">
      <c r="A218" s="413"/>
      <c r="B218" s="413"/>
      <c r="C218" s="413"/>
      <c r="D218" s="413"/>
      <c r="E218" s="413"/>
      <c r="F218" s="413"/>
      <c r="G218" s="413"/>
      <c r="H218" s="413"/>
      <c r="I218" s="413"/>
      <c r="J218" s="413"/>
      <c r="K218" s="413"/>
    </row>
    <row r="219" spans="1:11" ht="27.75" customHeight="1">
      <c r="A219" s="413"/>
      <c r="B219" s="413"/>
      <c r="C219" s="413"/>
      <c r="D219" s="413"/>
      <c r="E219" s="413"/>
      <c r="F219" s="413"/>
      <c r="G219" s="413"/>
      <c r="H219" s="413"/>
      <c r="I219" s="413"/>
      <c r="J219" s="413"/>
      <c r="K219" s="413"/>
    </row>
    <row r="220" spans="1:11" ht="27.75" customHeight="1">
      <c r="A220" s="413"/>
      <c r="B220" s="413"/>
      <c r="C220" s="413"/>
      <c r="D220" s="413"/>
      <c r="E220" s="413"/>
      <c r="F220" s="413"/>
      <c r="G220" s="413"/>
      <c r="H220" s="413"/>
      <c r="I220" s="413"/>
      <c r="J220" s="413"/>
      <c r="K220" s="413"/>
    </row>
    <row r="221" spans="1:11" ht="27.75" customHeight="1">
      <c r="A221" s="413"/>
      <c r="B221" s="413"/>
      <c r="C221" s="413"/>
      <c r="D221" s="413"/>
      <c r="E221" s="413"/>
      <c r="F221" s="413"/>
      <c r="G221" s="413"/>
      <c r="H221" s="413"/>
      <c r="I221" s="413"/>
      <c r="J221" s="413"/>
      <c r="K221" s="413"/>
    </row>
    <row r="222" spans="1:11" ht="27.75" customHeight="1">
      <c r="A222" s="413"/>
      <c r="B222" s="413"/>
      <c r="C222" s="413"/>
      <c r="D222" s="413"/>
      <c r="E222" s="413"/>
      <c r="F222" s="413"/>
      <c r="G222" s="413"/>
      <c r="H222" s="413"/>
      <c r="I222" s="413"/>
      <c r="J222" s="413"/>
      <c r="K222" s="413"/>
    </row>
    <row r="223" spans="1:11" ht="27.75" customHeight="1">
      <c r="A223" s="413"/>
      <c r="B223" s="413"/>
      <c r="C223" s="413"/>
      <c r="D223" s="413"/>
      <c r="E223" s="413"/>
      <c r="F223" s="413"/>
      <c r="G223" s="413"/>
      <c r="H223" s="413"/>
      <c r="I223" s="413"/>
      <c r="J223" s="413"/>
      <c r="K223" s="413"/>
    </row>
    <row r="224" spans="1:11" ht="27.75" customHeight="1">
      <c r="A224" s="413"/>
      <c r="B224" s="413"/>
      <c r="C224" s="413"/>
      <c r="D224" s="413"/>
      <c r="E224" s="413"/>
      <c r="F224" s="413"/>
      <c r="G224" s="413"/>
      <c r="H224" s="413"/>
      <c r="I224" s="413"/>
      <c r="J224" s="413"/>
      <c r="K224" s="413"/>
    </row>
    <row r="225" spans="1:11" ht="27.75" customHeight="1">
      <c r="A225" s="413"/>
      <c r="B225" s="413"/>
      <c r="C225" s="413"/>
      <c r="D225" s="413"/>
      <c r="E225" s="413"/>
      <c r="F225" s="413"/>
      <c r="G225" s="413"/>
      <c r="H225" s="413"/>
      <c r="I225" s="413"/>
      <c r="J225" s="413"/>
      <c r="K225" s="413"/>
    </row>
    <row r="226" spans="1:11" ht="27.75" customHeight="1">
      <c r="A226" s="413"/>
      <c r="B226" s="413"/>
      <c r="C226" s="413"/>
      <c r="D226" s="413"/>
      <c r="E226" s="413"/>
      <c r="F226" s="413"/>
      <c r="G226" s="413"/>
      <c r="H226" s="413"/>
      <c r="I226" s="413"/>
      <c r="J226" s="413"/>
      <c r="K226" s="413"/>
    </row>
    <row r="227" spans="1:11" ht="27.75" customHeight="1">
      <c r="A227" s="413"/>
      <c r="B227" s="413"/>
      <c r="C227" s="413"/>
      <c r="D227" s="413"/>
      <c r="E227" s="413"/>
      <c r="F227" s="413"/>
      <c r="G227" s="413"/>
      <c r="H227" s="413"/>
      <c r="I227" s="413"/>
      <c r="J227" s="413"/>
      <c r="K227" s="413"/>
    </row>
    <row r="228" spans="1:11" ht="27.75" customHeight="1">
      <c r="A228" s="413"/>
      <c r="B228" s="413"/>
      <c r="C228" s="413"/>
      <c r="D228" s="413"/>
      <c r="E228" s="413"/>
      <c r="F228" s="413"/>
      <c r="G228" s="413"/>
      <c r="H228" s="413"/>
      <c r="I228" s="413"/>
      <c r="J228" s="413"/>
      <c r="K228" s="413"/>
    </row>
    <row r="229" spans="1:11" ht="27.75" customHeight="1">
      <c r="A229" s="413"/>
      <c r="B229" s="413"/>
      <c r="C229" s="413"/>
      <c r="D229" s="413"/>
      <c r="E229" s="413"/>
      <c r="F229" s="413"/>
      <c r="G229" s="413"/>
      <c r="H229" s="413"/>
      <c r="I229" s="413"/>
      <c r="J229" s="413"/>
      <c r="K229" s="413"/>
    </row>
    <row r="230" spans="1:11" ht="27.75" customHeight="1">
      <c r="A230" s="413"/>
      <c r="B230" s="413"/>
      <c r="C230" s="413"/>
      <c r="D230" s="413"/>
      <c r="E230" s="413"/>
      <c r="F230" s="413"/>
      <c r="G230" s="413"/>
      <c r="H230" s="413"/>
      <c r="I230" s="413"/>
      <c r="J230" s="413"/>
      <c r="K230" s="413"/>
    </row>
    <row r="231" spans="1:11" ht="27.75" customHeight="1">
      <c r="A231" s="413"/>
      <c r="B231" s="413"/>
      <c r="C231" s="413"/>
      <c r="D231" s="413"/>
      <c r="E231" s="413"/>
      <c r="F231" s="413"/>
      <c r="G231" s="413"/>
      <c r="H231" s="413"/>
      <c r="I231" s="413"/>
      <c r="J231" s="413"/>
      <c r="K231" s="413"/>
    </row>
    <row r="232" spans="1:11" ht="27.75" customHeight="1">
      <c r="A232" s="413"/>
      <c r="B232" s="413"/>
      <c r="C232" s="413"/>
      <c r="D232" s="413"/>
      <c r="E232" s="413"/>
      <c r="F232" s="413"/>
      <c r="G232" s="413"/>
      <c r="H232" s="413"/>
      <c r="I232" s="413"/>
      <c r="J232" s="413"/>
      <c r="K232" s="413"/>
    </row>
    <row r="233" spans="1:11" ht="27.75" customHeight="1">
      <c r="A233" s="413"/>
      <c r="B233" s="413"/>
      <c r="C233" s="413"/>
      <c r="D233" s="413"/>
      <c r="E233" s="413"/>
      <c r="F233" s="413"/>
      <c r="G233" s="413"/>
      <c r="H233" s="413"/>
      <c r="I233" s="413"/>
      <c r="J233" s="413"/>
      <c r="K233" s="413"/>
    </row>
    <row r="234" spans="1:11" ht="27.75" customHeight="1">
      <c r="A234" s="413"/>
      <c r="B234" s="413"/>
      <c r="C234" s="413"/>
      <c r="D234" s="413"/>
      <c r="E234" s="413"/>
      <c r="F234" s="413"/>
      <c r="G234" s="413"/>
      <c r="H234" s="413"/>
      <c r="I234" s="413"/>
      <c r="J234" s="413"/>
      <c r="K234" s="413"/>
    </row>
    <row r="235" spans="1:11" ht="27.75" customHeight="1">
      <c r="A235" s="413"/>
      <c r="B235" s="413"/>
      <c r="C235" s="413"/>
      <c r="D235" s="413"/>
      <c r="E235" s="413"/>
      <c r="F235" s="413"/>
      <c r="G235" s="413"/>
      <c r="H235" s="413"/>
      <c r="I235" s="413"/>
      <c r="J235" s="413"/>
      <c r="K235" s="413"/>
    </row>
    <row r="236" spans="1:11" ht="27.75" customHeight="1">
      <c r="A236" s="413"/>
      <c r="B236" s="413"/>
      <c r="C236" s="413"/>
      <c r="D236" s="413"/>
      <c r="E236" s="413"/>
      <c r="F236" s="413"/>
      <c r="G236" s="413"/>
      <c r="H236" s="413"/>
      <c r="I236" s="413"/>
      <c r="J236" s="413"/>
      <c r="K236" s="413"/>
    </row>
    <row r="237" spans="1:11" ht="27.75" customHeight="1">
      <c r="A237" s="413"/>
      <c r="B237" s="413"/>
      <c r="C237" s="413"/>
      <c r="D237" s="413"/>
      <c r="E237" s="413"/>
      <c r="F237" s="413"/>
      <c r="G237" s="413"/>
      <c r="H237" s="413"/>
      <c r="I237" s="413"/>
      <c r="J237" s="413"/>
      <c r="K237" s="413"/>
    </row>
    <row r="238" spans="1:11" ht="27.75" customHeight="1">
      <c r="A238" s="413"/>
      <c r="B238" s="413"/>
      <c r="C238" s="413"/>
      <c r="D238" s="413"/>
      <c r="E238" s="413"/>
      <c r="F238" s="413"/>
      <c r="G238" s="413"/>
      <c r="H238" s="413"/>
      <c r="I238" s="413"/>
      <c r="J238" s="413"/>
      <c r="K238" s="413"/>
    </row>
    <row r="239" spans="1:11" ht="27.75" customHeight="1">
      <c r="A239" s="413"/>
      <c r="B239" s="413"/>
      <c r="C239" s="413"/>
      <c r="D239" s="413"/>
      <c r="E239" s="413"/>
      <c r="F239" s="413"/>
      <c r="G239" s="413"/>
      <c r="H239" s="413"/>
      <c r="I239" s="413"/>
      <c r="J239" s="413"/>
      <c r="K239" s="413"/>
    </row>
    <row r="240" spans="1:11" ht="27.75" customHeight="1">
      <c r="A240" s="413"/>
      <c r="B240" s="413"/>
      <c r="C240" s="413"/>
      <c r="D240" s="413"/>
      <c r="E240" s="413"/>
      <c r="F240" s="413"/>
      <c r="G240" s="413"/>
      <c r="H240" s="413"/>
      <c r="I240" s="413"/>
      <c r="J240" s="413"/>
      <c r="K240" s="413"/>
    </row>
    <row r="241" spans="1:11" ht="27.75" customHeight="1">
      <c r="A241" s="413"/>
      <c r="B241" s="413"/>
      <c r="C241" s="413"/>
      <c r="D241" s="413"/>
      <c r="E241" s="413"/>
      <c r="F241" s="413"/>
      <c r="G241" s="413"/>
      <c r="H241" s="413"/>
      <c r="I241" s="413"/>
      <c r="J241" s="413"/>
      <c r="K241" s="413"/>
    </row>
    <row r="242" spans="1:11" ht="27.75" customHeight="1">
      <c r="A242" s="413"/>
      <c r="B242" s="413"/>
      <c r="C242" s="413"/>
      <c r="D242" s="413"/>
      <c r="E242" s="413"/>
      <c r="F242" s="413"/>
      <c r="G242" s="413"/>
      <c r="H242" s="413"/>
      <c r="I242" s="413"/>
      <c r="J242" s="413"/>
      <c r="K242" s="413"/>
    </row>
    <row r="243" spans="1:11" ht="27.75" customHeight="1">
      <c r="A243" s="413"/>
      <c r="B243" s="413"/>
      <c r="C243" s="413"/>
      <c r="D243" s="413"/>
      <c r="E243" s="413"/>
      <c r="F243" s="413"/>
      <c r="G243" s="413"/>
      <c r="H243" s="413"/>
      <c r="I243" s="413"/>
      <c r="J243" s="413"/>
      <c r="K243" s="413"/>
    </row>
    <row r="244" spans="1:11" ht="27.75" customHeight="1">
      <c r="A244" s="413"/>
      <c r="B244" s="413"/>
      <c r="C244" s="413"/>
      <c r="D244" s="413"/>
      <c r="E244" s="413"/>
      <c r="F244" s="413"/>
      <c r="G244" s="413"/>
      <c r="H244" s="413"/>
      <c r="I244" s="413"/>
      <c r="J244" s="413"/>
      <c r="K244" s="413"/>
    </row>
    <row r="245" spans="1:11" ht="27.75" customHeight="1">
      <c r="A245" s="413"/>
      <c r="B245" s="413"/>
      <c r="C245" s="413"/>
      <c r="D245" s="413"/>
      <c r="E245" s="413"/>
      <c r="F245" s="413"/>
      <c r="G245" s="413"/>
      <c r="H245" s="413"/>
      <c r="I245" s="413"/>
      <c r="J245" s="413"/>
      <c r="K245" s="413"/>
    </row>
    <row r="246" spans="1:11" ht="27.75" customHeight="1">
      <c r="A246" s="413"/>
      <c r="B246" s="413"/>
      <c r="C246" s="413"/>
      <c r="D246" s="413"/>
      <c r="E246" s="413"/>
      <c r="F246" s="413"/>
      <c r="G246" s="413"/>
      <c r="H246" s="413"/>
      <c r="I246" s="413"/>
      <c r="J246" s="413"/>
      <c r="K246" s="413"/>
    </row>
    <row r="247" spans="1:11" ht="27.75" customHeight="1">
      <c r="A247" s="413"/>
      <c r="B247" s="413"/>
      <c r="C247" s="413"/>
      <c r="D247" s="413"/>
      <c r="E247" s="413"/>
      <c r="F247" s="413"/>
      <c r="G247" s="413"/>
      <c r="H247" s="413"/>
      <c r="I247" s="413"/>
      <c r="J247" s="413"/>
      <c r="K247" s="413"/>
    </row>
    <row r="248" spans="1:11" ht="27.75" customHeight="1">
      <c r="A248" s="413"/>
      <c r="B248" s="413"/>
      <c r="C248" s="413"/>
      <c r="D248" s="413"/>
      <c r="E248" s="413"/>
      <c r="F248" s="413"/>
      <c r="G248" s="413"/>
      <c r="H248" s="413"/>
      <c r="I248" s="413"/>
      <c r="J248" s="413"/>
      <c r="K248" s="413"/>
    </row>
    <row r="249" spans="1:11" ht="27.75" customHeight="1">
      <c r="A249" s="413"/>
      <c r="B249" s="413"/>
      <c r="C249" s="413"/>
      <c r="D249" s="413"/>
      <c r="E249" s="413"/>
      <c r="F249" s="413"/>
      <c r="G249" s="413"/>
      <c r="H249" s="413"/>
      <c r="I249" s="413"/>
      <c r="J249" s="413"/>
      <c r="K249" s="413"/>
    </row>
    <row r="250" spans="1:11" ht="27.75" customHeight="1">
      <c r="A250" s="413"/>
      <c r="B250" s="413"/>
      <c r="C250" s="413"/>
      <c r="D250" s="413"/>
      <c r="E250" s="413"/>
      <c r="F250" s="413"/>
      <c r="G250" s="413"/>
      <c r="H250" s="413"/>
      <c r="I250" s="413"/>
      <c r="J250" s="413"/>
      <c r="K250" s="413"/>
    </row>
    <row r="251" spans="1:11" ht="27.75" customHeight="1">
      <c r="A251" s="413"/>
      <c r="B251" s="413"/>
      <c r="C251" s="413"/>
      <c r="D251" s="413"/>
      <c r="E251" s="413"/>
      <c r="F251" s="413"/>
      <c r="G251" s="413"/>
      <c r="H251" s="413"/>
      <c r="I251" s="413"/>
      <c r="J251" s="413"/>
      <c r="K251" s="413"/>
    </row>
    <row r="252" spans="1:11" ht="27.75" customHeight="1">
      <c r="A252" s="413"/>
      <c r="B252" s="413"/>
      <c r="C252" s="413"/>
      <c r="D252" s="413"/>
      <c r="E252" s="413"/>
      <c r="F252" s="413"/>
      <c r="G252" s="413"/>
      <c r="H252" s="413"/>
      <c r="I252" s="413"/>
      <c r="J252" s="413"/>
      <c r="K252" s="413"/>
    </row>
    <row r="253" spans="1:11" ht="27.75" customHeight="1">
      <c r="A253" s="413"/>
      <c r="B253" s="413"/>
      <c r="C253" s="413"/>
      <c r="D253" s="413"/>
      <c r="E253" s="413"/>
      <c r="F253" s="413"/>
      <c r="G253" s="413"/>
      <c r="H253" s="413"/>
      <c r="I253" s="413"/>
      <c r="J253" s="413"/>
      <c r="K253" s="413"/>
    </row>
    <row r="254" spans="1:11" ht="27.75" customHeight="1">
      <c r="A254" s="413"/>
      <c r="B254" s="413"/>
      <c r="C254" s="413"/>
      <c r="D254" s="413"/>
      <c r="E254" s="413"/>
      <c r="F254" s="413"/>
      <c r="G254" s="413"/>
      <c r="H254" s="413"/>
      <c r="I254" s="413"/>
      <c r="J254" s="413"/>
      <c r="K254" s="413"/>
    </row>
    <row r="255" spans="1:11" ht="27.75" customHeight="1">
      <c r="A255" s="413"/>
      <c r="B255" s="413"/>
      <c r="C255" s="413"/>
      <c r="D255" s="413"/>
      <c r="E255" s="413"/>
      <c r="F255" s="413"/>
      <c r="G255" s="413"/>
      <c r="H255" s="413"/>
      <c r="I255" s="413"/>
      <c r="J255" s="413"/>
      <c r="K255" s="413"/>
    </row>
    <row r="256" spans="1:11" ht="27.75" customHeight="1">
      <c r="A256" s="413"/>
      <c r="B256" s="413"/>
      <c r="C256" s="413"/>
      <c r="D256" s="413"/>
      <c r="E256" s="413"/>
      <c r="F256" s="413"/>
      <c r="G256" s="413"/>
      <c r="H256" s="413"/>
      <c r="I256" s="413"/>
      <c r="J256" s="413"/>
      <c r="K256" s="413"/>
    </row>
    <row r="257" spans="1:11" ht="27.75" customHeight="1">
      <c r="A257" s="413"/>
      <c r="B257" s="413"/>
      <c r="C257" s="413"/>
      <c r="D257" s="413"/>
      <c r="E257" s="413"/>
      <c r="F257" s="413"/>
      <c r="G257" s="413"/>
      <c r="H257" s="413"/>
      <c r="I257" s="413"/>
      <c r="J257" s="413"/>
      <c r="K257" s="413"/>
    </row>
    <row r="258" spans="1:11" ht="27.75" customHeight="1">
      <c r="A258" s="413"/>
      <c r="B258" s="413"/>
      <c r="C258" s="413"/>
      <c r="D258" s="413"/>
      <c r="E258" s="413"/>
      <c r="F258" s="413"/>
      <c r="G258" s="413"/>
      <c r="H258" s="413"/>
      <c r="I258" s="413"/>
      <c r="J258" s="413"/>
      <c r="K258" s="413"/>
    </row>
    <row r="259" spans="1:11" ht="27.75" customHeight="1">
      <c r="A259" s="413"/>
      <c r="B259" s="413"/>
      <c r="C259" s="413"/>
      <c r="D259" s="413"/>
      <c r="E259" s="413"/>
      <c r="F259" s="413"/>
      <c r="G259" s="413"/>
      <c r="H259" s="413"/>
      <c r="I259" s="413"/>
      <c r="J259" s="413"/>
      <c r="K259" s="413"/>
    </row>
    <row r="260" spans="1:11" ht="27.75" customHeight="1">
      <c r="A260" s="413"/>
      <c r="B260" s="413"/>
      <c r="C260" s="413"/>
      <c r="D260" s="413"/>
      <c r="E260" s="413"/>
      <c r="F260" s="413"/>
      <c r="G260" s="413"/>
      <c r="H260" s="413"/>
      <c r="I260" s="413"/>
      <c r="J260" s="413"/>
      <c r="K260" s="413"/>
    </row>
    <row r="261" spans="1:11" ht="27.75" customHeight="1">
      <c r="A261" s="413"/>
      <c r="B261" s="413"/>
      <c r="C261" s="413"/>
      <c r="D261" s="413"/>
      <c r="E261" s="413"/>
      <c r="F261" s="413"/>
      <c r="G261" s="413"/>
      <c r="H261" s="413"/>
      <c r="I261" s="413"/>
      <c r="J261" s="413"/>
      <c r="K261" s="413"/>
    </row>
    <row r="262" spans="1:11" ht="27.75" customHeight="1">
      <c r="A262" s="413"/>
      <c r="B262" s="413"/>
      <c r="C262" s="413"/>
      <c r="D262" s="413"/>
      <c r="E262" s="413"/>
      <c r="F262" s="413"/>
      <c r="G262" s="413"/>
      <c r="H262" s="413"/>
      <c r="I262" s="413"/>
      <c r="J262" s="413"/>
      <c r="K262" s="413"/>
    </row>
    <row r="263" spans="1:11" ht="27.75" customHeight="1">
      <c r="A263" s="413"/>
      <c r="B263" s="413"/>
      <c r="C263" s="413"/>
      <c r="D263" s="413"/>
      <c r="E263" s="413"/>
      <c r="F263" s="413"/>
      <c r="G263" s="413"/>
      <c r="H263" s="413"/>
      <c r="I263" s="413"/>
      <c r="J263" s="413"/>
      <c r="K263" s="413"/>
    </row>
    <row r="264" spans="1:11" ht="27.75" customHeight="1">
      <c r="A264" s="413"/>
      <c r="B264" s="413"/>
      <c r="C264" s="413"/>
      <c r="D264" s="413"/>
      <c r="E264" s="413"/>
      <c r="F264" s="413"/>
      <c r="G264" s="413"/>
      <c r="H264" s="413"/>
      <c r="I264" s="413"/>
      <c r="J264" s="413"/>
      <c r="K264" s="413"/>
    </row>
    <row r="265" spans="1:11" ht="27.75" customHeight="1">
      <c r="A265" s="413"/>
      <c r="B265" s="413"/>
      <c r="C265" s="413"/>
      <c r="D265" s="413"/>
      <c r="E265" s="413"/>
      <c r="F265" s="413"/>
      <c r="G265" s="413"/>
      <c r="H265" s="413"/>
      <c r="I265" s="413"/>
      <c r="J265" s="413"/>
      <c r="K265" s="413"/>
    </row>
    <row r="266" spans="1:11" ht="27.75" customHeight="1">
      <c r="A266" s="413"/>
      <c r="B266" s="413"/>
      <c r="C266" s="413"/>
      <c r="D266" s="413"/>
      <c r="E266" s="413"/>
      <c r="F266" s="413"/>
      <c r="G266" s="413"/>
      <c r="H266" s="413"/>
      <c r="I266" s="413"/>
      <c r="J266" s="413"/>
      <c r="K266" s="413"/>
    </row>
    <row r="267" spans="1:11" ht="27.75" customHeight="1">
      <c r="A267" s="413"/>
      <c r="B267" s="413"/>
      <c r="C267" s="413"/>
      <c r="D267" s="413"/>
      <c r="E267" s="413"/>
      <c r="F267" s="413"/>
      <c r="G267" s="413"/>
      <c r="H267" s="413"/>
      <c r="I267" s="413"/>
      <c r="J267" s="413"/>
      <c r="K267" s="413"/>
    </row>
    <row r="268" spans="1:11" ht="27.75" customHeight="1">
      <c r="A268" s="413"/>
      <c r="B268" s="413"/>
      <c r="C268" s="413"/>
      <c r="D268" s="413"/>
      <c r="E268" s="413"/>
      <c r="F268" s="413"/>
      <c r="G268" s="413"/>
      <c r="H268" s="413"/>
      <c r="I268" s="413"/>
      <c r="J268" s="413"/>
      <c r="K268" s="413"/>
    </row>
    <row r="269" spans="1:11" ht="27.75" customHeight="1">
      <c r="A269" s="413"/>
      <c r="B269" s="413"/>
      <c r="C269" s="413"/>
      <c r="D269" s="413"/>
      <c r="E269" s="413"/>
      <c r="F269" s="413"/>
      <c r="G269" s="413"/>
      <c r="H269" s="413"/>
      <c r="I269" s="413"/>
      <c r="J269" s="413"/>
      <c r="K269" s="413"/>
    </row>
    <row r="270" spans="1:11" ht="27.75" customHeight="1">
      <c r="A270" s="413"/>
      <c r="B270" s="413"/>
      <c r="C270" s="413"/>
      <c r="D270" s="413"/>
      <c r="E270" s="413"/>
      <c r="F270" s="413"/>
      <c r="G270" s="413"/>
      <c r="H270" s="413"/>
      <c r="I270" s="413"/>
      <c r="J270" s="413"/>
      <c r="K270" s="413"/>
    </row>
    <row r="271" spans="1:11" ht="27.75" customHeight="1">
      <c r="A271" s="413"/>
      <c r="B271" s="413"/>
      <c r="C271" s="413"/>
      <c r="D271" s="413"/>
      <c r="E271" s="413"/>
      <c r="F271" s="413"/>
      <c r="G271" s="413"/>
      <c r="H271" s="413"/>
      <c r="I271" s="413"/>
      <c r="J271" s="413"/>
      <c r="K271" s="413"/>
    </row>
    <row r="272" spans="1:11" ht="27.75" customHeight="1">
      <c r="A272" s="413"/>
      <c r="B272" s="413"/>
      <c r="C272" s="413"/>
      <c r="D272" s="413"/>
      <c r="E272" s="413"/>
      <c r="F272" s="413"/>
      <c r="G272" s="413"/>
      <c r="H272" s="413"/>
      <c r="I272" s="413"/>
      <c r="J272" s="413"/>
      <c r="K272" s="413"/>
    </row>
    <row r="273" spans="1:11" ht="27.75" customHeight="1">
      <c r="A273" s="413"/>
      <c r="B273" s="413"/>
      <c r="C273" s="413"/>
      <c r="D273" s="413"/>
      <c r="E273" s="413"/>
      <c r="F273" s="413"/>
      <c r="G273" s="413"/>
      <c r="H273" s="413"/>
      <c r="I273" s="413"/>
      <c r="J273" s="413"/>
      <c r="K273" s="413"/>
    </row>
    <row r="274" spans="1:11" ht="27.75" customHeight="1">
      <c r="A274" s="413"/>
      <c r="B274" s="413"/>
      <c r="C274" s="413"/>
      <c r="D274" s="413"/>
      <c r="E274" s="413"/>
      <c r="F274" s="413"/>
      <c r="G274" s="413"/>
      <c r="H274" s="413"/>
      <c r="I274" s="413"/>
      <c r="J274" s="413"/>
      <c r="K274" s="413"/>
    </row>
    <row r="275" spans="1:11" ht="27.75" customHeight="1">
      <c r="A275" s="413"/>
      <c r="B275" s="413"/>
      <c r="C275" s="413"/>
      <c r="D275" s="413"/>
      <c r="E275" s="413"/>
      <c r="F275" s="413"/>
      <c r="G275" s="413"/>
      <c r="H275" s="413"/>
      <c r="I275" s="413"/>
      <c r="J275" s="413"/>
      <c r="K275" s="413"/>
    </row>
    <row r="276" spans="1:11" ht="27.75" customHeight="1">
      <c r="A276" s="413"/>
      <c r="B276" s="413"/>
      <c r="C276" s="413"/>
      <c r="D276" s="413"/>
      <c r="E276" s="413"/>
      <c r="F276" s="413"/>
      <c r="G276" s="413"/>
      <c r="H276" s="413"/>
      <c r="I276" s="413"/>
      <c r="J276" s="413"/>
      <c r="K276" s="413"/>
    </row>
    <row r="277" spans="1:11" ht="27.75" customHeight="1">
      <c r="A277" s="413"/>
      <c r="B277" s="413"/>
      <c r="C277" s="413"/>
      <c r="D277" s="413"/>
      <c r="E277" s="413"/>
      <c r="F277" s="413"/>
      <c r="G277" s="413"/>
      <c r="H277" s="413"/>
      <c r="I277" s="413"/>
      <c r="J277" s="413"/>
      <c r="K277" s="413"/>
    </row>
    <row r="278" spans="1:11" ht="27.75" customHeight="1">
      <c r="A278" s="413"/>
      <c r="B278" s="413"/>
      <c r="C278" s="413"/>
      <c r="D278" s="413"/>
      <c r="E278" s="413"/>
      <c r="F278" s="413"/>
      <c r="G278" s="413"/>
      <c r="H278" s="413"/>
      <c r="I278" s="413"/>
      <c r="J278" s="413"/>
      <c r="K278" s="413"/>
    </row>
    <row r="279" spans="1:11" ht="27.75" customHeight="1">
      <c r="A279" s="413"/>
      <c r="B279" s="413"/>
      <c r="C279" s="413"/>
      <c r="D279" s="413"/>
      <c r="E279" s="413"/>
      <c r="F279" s="413"/>
      <c r="G279" s="413"/>
      <c r="H279" s="413"/>
      <c r="I279" s="413"/>
      <c r="J279" s="413"/>
      <c r="K279" s="413"/>
    </row>
    <row r="280" spans="1:11" ht="27.75" customHeight="1">
      <c r="A280" s="413"/>
      <c r="B280" s="413"/>
      <c r="C280" s="413"/>
      <c r="D280" s="413"/>
      <c r="E280" s="413"/>
      <c r="F280" s="413"/>
      <c r="G280" s="413"/>
      <c r="H280" s="413"/>
      <c r="I280" s="413"/>
      <c r="J280" s="413"/>
      <c r="K280" s="413"/>
    </row>
    <row r="281" spans="1:11" ht="27.75" customHeight="1">
      <c r="A281" s="413"/>
      <c r="B281" s="413"/>
      <c r="C281" s="413"/>
      <c r="D281" s="413"/>
      <c r="E281" s="413"/>
      <c r="F281" s="413"/>
      <c r="G281" s="413"/>
      <c r="H281" s="413"/>
      <c r="I281" s="413"/>
      <c r="J281" s="413"/>
      <c r="K281" s="413"/>
    </row>
    <row r="282" spans="1:11" ht="27.75" customHeight="1">
      <c r="A282" s="413"/>
      <c r="B282" s="413"/>
      <c r="C282" s="413"/>
      <c r="D282" s="413"/>
      <c r="E282" s="413"/>
      <c r="F282" s="413"/>
      <c r="G282" s="413"/>
      <c r="H282" s="413"/>
      <c r="I282" s="413"/>
      <c r="J282" s="413"/>
      <c r="K282" s="413"/>
    </row>
    <row r="283" spans="1:11" ht="27.75" customHeight="1">
      <c r="A283" s="413"/>
      <c r="B283" s="413"/>
      <c r="C283" s="413"/>
      <c r="D283" s="413"/>
      <c r="E283" s="413"/>
      <c r="F283" s="413"/>
      <c r="G283" s="413"/>
      <c r="H283" s="413"/>
      <c r="I283" s="413"/>
      <c r="J283" s="413"/>
      <c r="K283" s="413"/>
    </row>
    <row r="284" spans="1:11" ht="27.75" customHeight="1">
      <c r="A284" s="413"/>
      <c r="B284" s="413"/>
      <c r="C284" s="413"/>
      <c r="D284" s="413"/>
      <c r="E284" s="413"/>
      <c r="F284" s="413"/>
      <c r="G284" s="413"/>
      <c r="H284" s="413"/>
      <c r="I284" s="413"/>
      <c r="J284" s="413"/>
      <c r="K284" s="413"/>
    </row>
    <row r="285" spans="1:11" ht="27.75" customHeight="1">
      <c r="A285" s="413"/>
      <c r="B285" s="413"/>
      <c r="C285" s="413"/>
      <c r="D285" s="413"/>
      <c r="E285" s="413"/>
      <c r="F285" s="413"/>
      <c r="G285" s="413"/>
      <c r="H285" s="413"/>
      <c r="I285" s="413"/>
      <c r="J285" s="413"/>
      <c r="K285" s="413"/>
    </row>
    <row r="286" spans="1:11" ht="27.75" customHeight="1">
      <c r="A286" s="413"/>
      <c r="B286" s="413"/>
      <c r="C286" s="413"/>
      <c r="D286" s="413"/>
      <c r="E286" s="413"/>
      <c r="F286" s="413"/>
      <c r="G286" s="413"/>
      <c r="H286" s="413"/>
      <c r="I286" s="413"/>
      <c r="J286" s="413"/>
      <c r="K286" s="413"/>
    </row>
    <row r="287" spans="1:11" ht="27.75" customHeight="1">
      <c r="A287" s="413"/>
      <c r="B287" s="413"/>
      <c r="C287" s="413"/>
      <c r="D287" s="413"/>
      <c r="E287" s="413"/>
      <c r="F287" s="413"/>
      <c r="G287" s="413"/>
      <c r="H287" s="413"/>
      <c r="I287" s="413"/>
      <c r="J287" s="413"/>
      <c r="K287" s="413"/>
    </row>
    <row r="288" spans="1:11" ht="27.75" customHeight="1">
      <c r="A288" s="413"/>
      <c r="B288" s="413"/>
      <c r="C288" s="413"/>
      <c r="D288" s="413"/>
      <c r="E288" s="413"/>
      <c r="F288" s="413"/>
      <c r="G288" s="413"/>
      <c r="H288" s="413"/>
      <c r="I288" s="413"/>
      <c r="J288" s="413"/>
      <c r="K288" s="413"/>
    </row>
    <row r="289" spans="1:11" ht="27.75" customHeight="1">
      <c r="A289" s="413"/>
      <c r="B289" s="413"/>
      <c r="C289" s="413"/>
      <c r="D289" s="413"/>
      <c r="E289" s="413"/>
      <c r="F289" s="413"/>
      <c r="G289" s="413"/>
      <c r="H289" s="413"/>
      <c r="I289" s="413"/>
      <c r="J289" s="413"/>
      <c r="K289" s="413"/>
    </row>
    <row r="290" spans="1:11" ht="27.75" customHeight="1">
      <c r="A290" s="413"/>
      <c r="B290" s="413"/>
      <c r="C290" s="413"/>
      <c r="D290" s="413"/>
      <c r="E290" s="413"/>
      <c r="F290" s="413"/>
      <c r="G290" s="413"/>
      <c r="H290" s="413"/>
      <c r="I290" s="413"/>
      <c r="J290" s="413"/>
      <c r="K290" s="413"/>
    </row>
    <row r="291" spans="1:11" ht="27.75" customHeight="1">
      <c r="A291" s="413"/>
      <c r="B291" s="413"/>
      <c r="C291" s="413"/>
      <c r="D291" s="413"/>
      <c r="E291" s="413"/>
      <c r="F291" s="413"/>
      <c r="G291" s="413"/>
      <c r="H291" s="413"/>
      <c r="I291" s="413"/>
      <c r="J291" s="413"/>
      <c r="K291" s="413"/>
    </row>
    <row r="292" spans="1:11" ht="27.75" customHeight="1">
      <c r="A292" s="413"/>
      <c r="B292" s="413"/>
      <c r="C292" s="413"/>
      <c r="D292" s="413"/>
      <c r="E292" s="413"/>
      <c r="F292" s="413"/>
      <c r="G292" s="413"/>
      <c r="H292" s="413"/>
      <c r="I292" s="413"/>
      <c r="J292" s="413"/>
      <c r="K292" s="413"/>
    </row>
    <row r="293" spans="1:11" ht="27.75" customHeight="1">
      <c r="A293" s="413"/>
      <c r="B293" s="413"/>
      <c r="C293" s="413"/>
      <c r="D293" s="413"/>
      <c r="E293" s="413"/>
      <c r="F293" s="413"/>
      <c r="G293" s="413"/>
      <c r="H293" s="413"/>
      <c r="I293" s="413"/>
      <c r="J293" s="413"/>
      <c r="K293" s="413"/>
    </row>
    <row r="294" spans="1:11" ht="27.75" customHeight="1">
      <c r="A294" s="413"/>
      <c r="B294" s="413"/>
      <c r="C294" s="413"/>
      <c r="D294" s="413"/>
      <c r="E294" s="413"/>
      <c r="F294" s="413"/>
      <c r="G294" s="413"/>
      <c r="H294" s="413"/>
      <c r="I294" s="413"/>
      <c r="J294" s="413"/>
      <c r="K294" s="413"/>
    </row>
    <row r="295" spans="1:11" ht="27.75" customHeight="1">
      <c r="A295" s="413"/>
      <c r="B295" s="413"/>
      <c r="C295" s="413"/>
      <c r="D295" s="413"/>
      <c r="E295" s="413"/>
      <c r="F295" s="413"/>
      <c r="G295" s="413"/>
      <c r="H295" s="413"/>
      <c r="I295" s="413"/>
      <c r="J295" s="413"/>
      <c r="K295" s="413"/>
    </row>
    <row r="296" spans="1:11" ht="27.75" customHeight="1">
      <c r="A296" s="413"/>
      <c r="B296" s="413"/>
      <c r="C296" s="413"/>
      <c r="D296" s="413"/>
      <c r="E296" s="413"/>
      <c r="F296" s="413"/>
      <c r="G296" s="413"/>
      <c r="H296" s="413"/>
      <c r="I296" s="413"/>
      <c r="J296" s="413"/>
      <c r="K296" s="413"/>
    </row>
    <row r="297" spans="1:11" ht="27.75" customHeight="1">
      <c r="A297" s="413"/>
      <c r="B297" s="413"/>
      <c r="C297" s="413"/>
      <c r="D297" s="413"/>
      <c r="E297" s="413"/>
      <c r="F297" s="413"/>
      <c r="G297" s="413"/>
      <c r="H297" s="413"/>
      <c r="I297" s="413"/>
      <c r="J297" s="413"/>
      <c r="K297" s="413"/>
    </row>
    <row r="298" spans="1:11" ht="27.75" customHeight="1">
      <c r="A298" s="413"/>
      <c r="B298" s="413"/>
      <c r="C298" s="413"/>
      <c r="D298" s="413"/>
      <c r="E298" s="413"/>
      <c r="F298" s="413"/>
      <c r="G298" s="413"/>
      <c r="H298" s="413"/>
      <c r="I298" s="413"/>
      <c r="J298" s="413"/>
      <c r="K298" s="413"/>
    </row>
    <row r="299" spans="1:11" ht="27.75" customHeight="1">
      <c r="A299" s="413"/>
      <c r="B299" s="413"/>
      <c r="C299" s="413"/>
      <c r="D299" s="413"/>
      <c r="E299" s="413"/>
      <c r="F299" s="413"/>
      <c r="G299" s="413"/>
      <c r="H299" s="413"/>
      <c r="I299" s="413"/>
      <c r="J299" s="413"/>
      <c r="K299" s="413"/>
    </row>
    <row r="300" spans="1:11" ht="27.75" customHeight="1">
      <c r="A300" s="413"/>
      <c r="B300" s="413"/>
      <c r="C300" s="413"/>
      <c r="D300" s="413"/>
      <c r="E300" s="413"/>
      <c r="F300" s="413"/>
      <c r="G300" s="413"/>
      <c r="H300" s="413"/>
      <c r="I300" s="413"/>
      <c r="J300" s="413"/>
      <c r="K300" s="413"/>
    </row>
    <row r="301" spans="1:11" ht="27.75" customHeight="1">
      <c r="A301" s="413"/>
      <c r="B301" s="413"/>
      <c r="C301" s="413"/>
      <c r="D301" s="413"/>
      <c r="E301" s="413"/>
      <c r="F301" s="413"/>
      <c r="G301" s="413"/>
      <c r="H301" s="413"/>
      <c r="I301" s="413"/>
      <c r="J301" s="413"/>
      <c r="K301" s="413"/>
    </row>
    <row r="302" spans="1:11" ht="27.75" customHeight="1">
      <c r="A302" s="413"/>
      <c r="B302" s="413"/>
      <c r="C302" s="413"/>
      <c r="D302" s="413"/>
      <c r="E302" s="413"/>
      <c r="F302" s="413"/>
      <c r="G302" s="413"/>
      <c r="H302" s="413"/>
      <c r="I302" s="413"/>
      <c r="J302" s="413"/>
      <c r="K302" s="413"/>
    </row>
    <row r="303" spans="1:11" ht="27.75" customHeight="1">
      <c r="A303" s="413"/>
      <c r="B303" s="413"/>
      <c r="C303" s="413"/>
      <c r="D303" s="413"/>
      <c r="E303" s="413"/>
      <c r="F303" s="413"/>
      <c r="G303" s="413"/>
      <c r="H303" s="413"/>
      <c r="I303" s="413"/>
      <c r="J303" s="413"/>
      <c r="K303" s="413"/>
    </row>
    <row r="304" spans="1:11" ht="27.75" customHeight="1">
      <c r="A304" s="413"/>
      <c r="B304" s="413"/>
      <c r="C304" s="413"/>
      <c r="D304" s="413"/>
      <c r="E304" s="413"/>
      <c r="F304" s="413"/>
      <c r="G304" s="413"/>
      <c r="H304" s="413"/>
      <c r="I304" s="413"/>
      <c r="J304" s="413"/>
      <c r="K304" s="413"/>
    </row>
    <row r="305" spans="1:11" ht="27.75" customHeight="1">
      <c r="A305" s="413"/>
      <c r="B305" s="413"/>
      <c r="C305" s="413"/>
      <c r="D305" s="413"/>
      <c r="E305" s="413"/>
      <c r="F305" s="413"/>
      <c r="G305" s="413"/>
      <c r="H305" s="413"/>
      <c r="I305" s="413"/>
      <c r="J305" s="413"/>
      <c r="K305" s="413"/>
    </row>
    <row r="306" spans="1:11" ht="27.75" customHeight="1">
      <c r="A306" s="413"/>
      <c r="B306" s="413"/>
      <c r="C306" s="413"/>
      <c r="D306" s="413"/>
      <c r="E306" s="413"/>
      <c r="F306" s="413"/>
      <c r="G306" s="413"/>
      <c r="H306" s="413"/>
      <c r="I306" s="413"/>
      <c r="J306" s="413"/>
      <c r="K306" s="413"/>
    </row>
    <row r="307" spans="1:11" ht="27.75" customHeight="1">
      <c r="A307" s="413"/>
      <c r="B307" s="413"/>
      <c r="C307" s="413"/>
      <c r="D307" s="413"/>
      <c r="E307" s="413"/>
      <c r="F307" s="413"/>
      <c r="G307" s="413"/>
      <c r="H307" s="413"/>
      <c r="I307" s="413"/>
      <c r="J307" s="413"/>
      <c r="K307" s="413"/>
    </row>
    <row r="308" spans="1:11" ht="27.75" customHeight="1">
      <c r="A308" s="413"/>
      <c r="B308" s="413"/>
      <c r="C308" s="413"/>
      <c r="D308" s="413"/>
      <c r="E308" s="413"/>
      <c r="F308" s="413"/>
      <c r="G308" s="413"/>
      <c r="H308" s="413"/>
      <c r="I308" s="413"/>
      <c r="J308" s="413"/>
      <c r="K308" s="413"/>
    </row>
    <row r="309" spans="1:11" ht="27.75" customHeight="1">
      <c r="A309" s="413"/>
      <c r="B309" s="413"/>
      <c r="C309" s="413"/>
      <c r="D309" s="413"/>
      <c r="E309" s="413"/>
      <c r="F309" s="413"/>
      <c r="G309" s="413"/>
      <c r="H309" s="413"/>
      <c r="I309" s="413"/>
      <c r="J309" s="413"/>
      <c r="K309" s="413"/>
    </row>
    <row r="310" spans="1:11" ht="27.75" customHeight="1">
      <c r="A310" s="413"/>
      <c r="B310" s="413"/>
      <c r="C310" s="413"/>
      <c r="D310" s="413"/>
      <c r="E310" s="413"/>
      <c r="F310" s="413"/>
      <c r="G310" s="413"/>
      <c r="H310" s="413"/>
      <c r="I310" s="413"/>
      <c r="J310" s="413"/>
      <c r="K310" s="413"/>
    </row>
    <row r="311" spans="1:11" ht="27.75" customHeight="1">
      <c r="A311" s="413"/>
      <c r="B311" s="413"/>
      <c r="C311" s="413"/>
      <c r="D311" s="413"/>
      <c r="E311" s="413"/>
      <c r="F311" s="413"/>
      <c r="G311" s="413"/>
      <c r="H311" s="413"/>
      <c r="I311" s="413"/>
      <c r="J311" s="413"/>
      <c r="K311" s="413"/>
    </row>
    <row r="312" spans="1:11" ht="27.75" customHeight="1">
      <c r="A312" s="413"/>
      <c r="B312" s="413"/>
      <c r="C312" s="413"/>
      <c r="D312" s="413"/>
      <c r="E312" s="413"/>
      <c r="F312" s="413"/>
      <c r="G312" s="413"/>
      <c r="H312" s="413"/>
      <c r="I312" s="413"/>
      <c r="J312" s="413"/>
      <c r="K312" s="413"/>
    </row>
    <row r="313" spans="1:11" ht="27.75" customHeight="1">
      <c r="A313" s="413"/>
      <c r="B313" s="413"/>
      <c r="C313" s="413"/>
      <c r="D313" s="413"/>
      <c r="E313" s="413"/>
      <c r="F313" s="413"/>
      <c r="G313" s="413"/>
      <c r="H313" s="413"/>
      <c r="I313" s="413"/>
      <c r="J313" s="413"/>
      <c r="K313" s="413"/>
    </row>
    <row r="314" spans="1:11" ht="27.75" customHeight="1">
      <c r="A314" s="413"/>
      <c r="B314" s="413"/>
      <c r="C314" s="413"/>
      <c r="D314" s="413"/>
      <c r="E314" s="413"/>
      <c r="F314" s="413"/>
      <c r="G314" s="413"/>
      <c r="H314" s="413"/>
      <c r="I314" s="413"/>
      <c r="J314" s="413"/>
      <c r="K314" s="413"/>
    </row>
    <row r="315" spans="1:11" ht="27.75" customHeight="1">
      <c r="A315" s="413"/>
      <c r="B315" s="413"/>
      <c r="C315" s="413"/>
      <c r="D315" s="413"/>
      <c r="E315" s="413"/>
      <c r="F315" s="413"/>
      <c r="G315" s="413"/>
      <c r="H315" s="413"/>
      <c r="I315" s="413"/>
      <c r="J315" s="413"/>
      <c r="K315" s="413"/>
    </row>
    <row r="316" spans="1:11" ht="27.75" customHeight="1">
      <c r="A316" s="413"/>
      <c r="B316" s="413"/>
      <c r="C316" s="413"/>
      <c r="D316" s="413"/>
      <c r="E316" s="413"/>
      <c r="F316" s="413"/>
      <c r="G316" s="413"/>
      <c r="H316" s="413"/>
      <c r="I316" s="413"/>
      <c r="J316" s="413"/>
      <c r="K316" s="413"/>
    </row>
    <row r="317" spans="1:11" ht="27.75" customHeight="1">
      <c r="A317" s="413"/>
      <c r="B317" s="413"/>
      <c r="C317" s="413"/>
      <c r="D317" s="413"/>
      <c r="E317" s="413"/>
      <c r="F317" s="413"/>
      <c r="G317" s="413"/>
      <c r="H317" s="413"/>
      <c r="I317" s="413"/>
      <c r="J317" s="413"/>
      <c r="K317" s="413"/>
    </row>
    <row r="318" spans="1:11" ht="27.75" customHeight="1">
      <c r="A318" s="413"/>
      <c r="B318" s="413"/>
      <c r="C318" s="413"/>
      <c r="D318" s="413"/>
      <c r="E318" s="413"/>
      <c r="F318" s="413"/>
      <c r="G318" s="413"/>
      <c r="H318" s="413"/>
      <c r="I318" s="413"/>
      <c r="J318" s="413"/>
      <c r="K318" s="413"/>
    </row>
    <row r="319" spans="1:11" ht="27.75" customHeight="1">
      <c r="A319" s="413"/>
      <c r="B319" s="413"/>
      <c r="C319" s="413"/>
      <c r="D319" s="413"/>
      <c r="E319" s="413"/>
      <c r="F319" s="413"/>
      <c r="G319" s="413"/>
      <c r="H319" s="413"/>
      <c r="I319" s="413"/>
      <c r="J319" s="413"/>
      <c r="K319" s="413"/>
    </row>
    <row r="320" spans="1:11" ht="27.75" customHeight="1">
      <c r="A320" s="413"/>
      <c r="B320" s="413"/>
      <c r="C320" s="413"/>
      <c r="D320" s="413"/>
      <c r="E320" s="413"/>
      <c r="F320" s="413"/>
      <c r="G320" s="413"/>
      <c r="H320" s="413"/>
      <c r="I320" s="413"/>
      <c r="J320" s="413"/>
      <c r="K320" s="413"/>
    </row>
    <row r="321" spans="1:11" ht="27.75" customHeight="1">
      <c r="A321" s="413"/>
      <c r="B321" s="413"/>
      <c r="C321" s="413"/>
      <c r="D321" s="413"/>
      <c r="E321" s="413"/>
      <c r="F321" s="413"/>
      <c r="G321" s="413"/>
      <c r="H321" s="413"/>
      <c r="I321" s="413"/>
      <c r="J321" s="413"/>
      <c r="K321" s="413"/>
    </row>
    <row r="322" spans="1:11" ht="27.75" customHeight="1">
      <c r="A322" s="413"/>
      <c r="B322" s="413"/>
      <c r="C322" s="413"/>
      <c r="D322" s="413"/>
      <c r="E322" s="413"/>
      <c r="F322" s="413"/>
      <c r="G322" s="413"/>
      <c r="H322" s="413"/>
      <c r="I322" s="413"/>
      <c r="J322" s="413"/>
      <c r="K322" s="413"/>
    </row>
    <row r="323" spans="1:11" ht="27.75" customHeight="1">
      <c r="A323" s="413"/>
      <c r="B323" s="413"/>
      <c r="C323" s="413"/>
      <c r="D323" s="413"/>
      <c r="E323" s="413"/>
      <c r="F323" s="413"/>
      <c r="G323" s="413"/>
      <c r="H323" s="413"/>
      <c r="I323" s="413"/>
      <c r="J323" s="413"/>
      <c r="K323" s="413"/>
    </row>
    <row r="324" spans="1:11" ht="27.75" customHeight="1">
      <c r="A324" s="413"/>
      <c r="B324" s="413"/>
      <c r="C324" s="413"/>
      <c r="D324" s="413"/>
      <c r="E324" s="413"/>
      <c r="F324" s="413"/>
      <c r="G324" s="413"/>
      <c r="H324" s="413"/>
      <c r="I324" s="413"/>
      <c r="J324" s="413"/>
      <c r="K324" s="413"/>
    </row>
    <row r="325" spans="1:11" ht="27.75" customHeight="1">
      <c r="A325" s="413"/>
      <c r="B325" s="413"/>
      <c r="C325" s="413"/>
      <c r="D325" s="413"/>
      <c r="E325" s="413"/>
      <c r="F325" s="413"/>
      <c r="G325" s="413"/>
      <c r="H325" s="413"/>
      <c r="I325" s="413"/>
      <c r="J325" s="413"/>
      <c r="K325" s="413"/>
    </row>
    <row r="326" spans="1:11" ht="27.75" customHeight="1">
      <c r="A326" s="413"/>
      <c r="B326" s="413"/>
      <c r="C326" s="413"/>
      <c r="D326" s="413"/>
      <c r="E326" s="413"/>
      <c r="F326" s="413"/>
      <c r="G326" s="413"/>
      <c r="H326" s="413"/>
      <c r="I326" s="413"/>
      <c r="J326" s="413"/>
      <c r="K326" s="413"/>
    </row>
    <row r="327" spans="1:11" ht="27.75" customHeight="1">
      <c r="A327" s="413"/>
      <c r="B327" s="413"/>
      <c r="C327" s="413"/>
      <c r="D327" s="413"/>
      <c r="E327" s="413"/>
      <c r="F327" s="413"/>
      <c r="G327" s="413"/>
      <c r="H327" s="413"/>
      <c r="I327" s="413"/>
      <c r="J327" s="413"/>
      <c r="K327" s="413"/>
    </row>
    <row r="328" spans="1:11" ht="27.75" customHeight="1">
      <c r="A328" s="413"/>
      <c r="B328" s="413"/>
      <c r="C328" s="413"/>
      <c r="D328" s="413"/>
      <c r="E328" s="413"/>
      <c r="F328" s="413"/>
      <c r="G328" s="413"/>
      <c r="H328" s="413"/>
      <c r="I328" s="413"/>
      <c r="J328" s="413"/>
      <c r="K328" s="413"/>
    </row>
    <row r="329" spans="1:11" ht="27.75" customHeight="1">
      <c r="A329" s="413"/>
      <c r="B329" s="413"/>
      <c r="C329" s="413"/>
      <c r="D329" s="413"/>
      <c r="E329" s="413"/>
      <c r="F329" s="413"/>
      <c r="G329" s="413"/>
      <c r="H329" s="413"/>
      <c r="I329" s="413"/>
      <c r="J329" s="413"/>
      <c r="K329" s="413"/>
    </row>
    <row r="330" spans="1:11" ht="27.75" customHeight="1">
      <c r="A330" s="413"/>
      <c r="B330" s="413"/>
      <c r="C330" s="413"/>
      <c r="D330" s="413"/>
      <c r="E330" s="413"/>
      <c r="F330" s="413"/>
      <c r="G330" s="413"/>
      <c r="H330" s="413"/>
      <c r="I330" s="413"/>
      <c r="J330" s="413"/>
      <c r="K330" s="413"/>
    </row>
    <row r="331" spans="1:11" ht="27.75" customHeight="1">
      <c r="A331" s="413"/>
      <c r="B331" s="413"/>
      <c r="C331" s="413"/>
      <c r="D331" s="413"/>
      <c r="E331" s="413"/>
      <c r="F331" s="413"/>
      <c r="G331" s="413"/>
      <c r="H331" s="413"/>
      <c r="I331" s="413"/>
      <c r="J331" s="413"/>
      <c r="K331" s="413"/>
    </row>
    <row r="332" spans="1:11" ht="27.75" customHeight="1">
      <c r="A332" s="413"/>
      <c r="B332" s="413"/>
      <c r="C332" s="413"/>
      <c r="D332" s="413"/>
      <c r="E332" s="413"/>
      <c r="F332" s="413"/>
      <c r="G332" s="413"/>
      <c r="H332" s="413"/>
      <c r="I332" s="413"/>
      <c r="J332" s="413"/>
      <c r="K332" s="413"/>
    </row>
    <row r="333" spans="1:11" ht="27.75" customHeight="1">
      <c r="A333" s="413"/>
      <c r="B333" s="413"/>
      <c r="C333" s="413"/>
      <c r="D333" s="413"/>
      <c r="E333" s="413"/>
      <c r="F333" s="413"/>
      <c r="G333" s="413"/>
      <c r="H333" s="413"/>
      <c r="I333" s="413"/>
      <c r="J333" s="413"/>
      <c r="K333" s="413"/>
    </row>
    <row r="334" spans="1:11" ht="27.75" customHeight="1">
      <c r="A334" s="413"/>
      <c r="B334" s="413"/>
      <c r="C334" s="413"/>
      <c r="D334" s="413"/>
      <c r="E334" s="413"/>
      <c r="F334" s="413"/>
      <c r="G334" s="413"/>
      <c r="H334" s="413"/>
      <c r="I334" s="413"/>
      <c r="J334" s="413"/>
      <c r="K334" s="413"/>
    </row>
    <row r="335" spans="1:11" ht="27.75" customHeight="1">
      <c r="A335" s="413"/>
      <c r="B335" s="413"/>
      <c r="C335" s="413"/>
      <c r="D335" s="413"/>
      <c r="E335" s="413"/>
      <c r="F335" s="413"/>
      <c r="G335" s="413"/>
      <c r="H335" s="413"/>
      <c r="I335" s="413"/>
      <c r="J335" s="413"/>
      <c r="K335" s="413"/>
    </row>
    <row r="336" spans="1:11" ht="27.75" customHeight="1">
      <c r="A336" s="413"/>
      <c r="B336" s="413"/>
      <c r="C336" s="413"/>
      <c r="D336" s="413"/>
      <c r="E336" s="413"/>
      <c r="F336" s="413"/>
      <c r="G336" s="413"/>
      <c r="H336" s="413"/>
      <c r="I336" s="413"/>
      <c r="J336" s="413"/>
      <c r="K336" s="413"/>
    </row>
    <row r="337" spans="1:11" ht="27.75" customHeight="1">
      <c r="A337" s="413"/>
      <c r="B337" s="413"/>
      <c r="C337" s="413"/>
      <c r="D337" s="413"/>
      <c r="E337" s="413"/>
      <c r="F337" s="413"/>
      <c r="G337" s="413"/>
      <c r="H337" s="413"/>
      <c r="I337" s="413"/>
      <c r="J337" s="413"/>
      <c r="K337" s="413"/>
    </row>
    <row r="338" spans="1:11" ht="27.75" customHeight="1">
      <c r="A338" s="413"/>
      <c r="B338" s="413"/>
      <c r="C338" s="413"/>
      <c r="D338" s="413"/>
      <c r="E338" s="413"/>
      <c r="F338" s="413"/>
      <c r="G338" s="413"/>
      <c r="H338" s="413"/>
      <c r="I338" s="413"/>
      <c r="J338" s="413"/>
      <c r="K338" s="413"/>
    </row>
    <row r="339" spans="1:11" ht="27.75" customHeight="1">
      <c r="A339" s="413"/>
      <c r="B339" s="413"/>
      <c r="C339" s="413"/>
      <c r="D339" s="413"/>
      <c r="E339" s="413"/>
      <c r="F339" s="413"/>
      <c r="G339" s="413"/>
      <c r="H339" s="413"/>
      <c r="I339" s="413"/>
      <c r="J339" s="413"/>
      <c r="K339" s="413"/>
    </row>
    <row r="340" spans="1:11" ht="27.75" customHeight="1">
      <c r="A340" s="413"/>
      <c r="B340" s="413"/>
      <c r="C340" s="413"/>
      <c r="D340" s="413"/>
      <c r="E340" s="413"/>
      <c r="F340" s="413"/>
      <c r="G340" s="413"/>
      <c r="H340" s="413"/>
      <c r="I340" s="413"/>
      <c r="J340" s="413"/>
      <c r="K340" s="413"/>
    </row>
    <row r="341" spans="1:11" ht="27.75" customHeight="1">
      <c r="A341" s="413"/>
      <c r="B341" s="413"/>
      <c r="C341" s="413"/>
      <c r="D341" s="413"/>
      <c r="E341" s="413"/>
      <c r="F341" s="413"/>
      <c r="G341" s="413"/>
      <c r="H341" s="413"/>
      <c r="I341" s="413"/>
      <c r="J341" s="413"/>
      <c r="K341" s="413"/>
    </row>
    <row r="342" spans="1:11" ht="27.75" customHeight="1">
      <c r="A342" s="413"/>
      <c r="B342" s="413"/>
      <c r="C342" s="413"/>
      <c r="D342" s="413"/>
      <c r="E342" s="413"/>
      <c r="F342" s="413"/>
      <c r="G342" s="413"/>
      <c r="H342" s="413"/>
      <c r="I342" s="413"/>
      <c r="J342" s="413"/>
      <c r="K342" s="413"/>
    </row>
    <row r="343" spans="1:11" ht="27.75" customHeight="1">
      <c r="A343" s="413"/>
      <c r="B343" s="413"/>
      <c r="C343" s="413"/>
      <c r="D343" s="413"/>
      <c r="E343" s="413"/>
      <c r="F343" s="413"/>
      <c r="G343" s="413"/>
      <c r="H343" s="413"/>
      <c r="I343" s="413"/>
      <c r="J343" s="413"/>
      <c r="K343" s="413"/>
    </row>
    <row r="344" spans="1:11" ht="27.75" customHeight="1">
      <c r="A344" s="413"/>
      <c r="B344" s="413"/>
      <c r="C344" s="413"/>
      <c r="D344" s="413"/>
      <c r="E344" s="413"/>
      <c r="F344" s="413"/>
      <c r="G344" s="413"/>
      <c r="H344" s="413"/>
      <c r="I344" s="413"/>
      <c r="J344" s="413"/>
      <c r="K344" s="413"/>
    </row>
    <row r="345" spans="1:11" ht="27.75" customHeight="1">
      <c r="A345" s="413"/>
      <c r="B345" s="413"/>
      <c r="C345" s="413"/>
      <c r="D345" s="413"/>
      <c r="E345" s="413"/>
      <c r="F345" s="413"/>
      <c r="G345" s="413"/>
      <c r="H345" s="413"/>
      <c r="I345" s="413"/>
      <c r="J345" s="413"/>
      <c r="K345" s="413"/>
    </row>
    <row r="346" spans="1:11" ht="27.75" customHeight="1">
      <c r="A346" s="413"/>
      <c r="B346" s="413"/>
      <c r="C346" s="413"/>
      <c r="D346" s="413"/>
      <c r="E346" s="413"/>
      <c r="F346" s="413"/>
      <c r="G346" s="413"/>
      <c r="H346" s="413"/>
      <c r="I346" s="413"/>
      <c r="J346" s="413"/>
      <c r="K346" s="413"/>
    </row>
    <row r="347" spans="1:11" ht="27.75" customHeight="1">
      <c r="A347" s="413"/>
      <c r="B347" s="413"/>
      <c r="C347" s="413"/>
      <c r="D347" s="413"/>
      <c r="E347" s="413"/>
      <c r="F347" s="413"/>
      <c r="G347" s="413"/>
      <c r="H347" s="413"/>
      <c r="I347" s="413"/>
      <c r="J347" s="413"/>
      <c r="K347" s="413"/>
    </row>
    <row r="348" spans="1:11" ht="27.75" customHeight="1">
      <c r="A348" s="413"/>
      <c r="B348" s="413"/>
      <c r="C348" s="413"/>
      <c r="D348" s="413"/>
      <c r="E348" s="413"/>
      <c r="F348" s="413"/>
      <c r="G348" s="413"/>
      <c r="H348" s="413"/>
      <c r="I348" s="413"/>
      <c r="J348" s="413"/>
      <c r="K348" s="413"/>
    </row>
    <row r="349" spans="1:11" ht="27.75" customHeight="1">
      <c r="A349" s="413"/>
      <c r="B349" s="413"/>
      <c r="C349" s="413"/>
      <c r="D349" s="413"/>
      <c r="E349" s="413"/>
      <c r="F349" s="413"/>
      <c r="G349" s="413"/>
      <c r="H349" s="413"/>
      <c r="I349" s="413"/>
      <c r="J349" s="413"/>
      <c r="K349" s="413"/>
    </row>
    <row r="350" spans="1:11" ht="27.75" customHeight="1">
      <c r="A350" s="413"/>
      <c r="B350" s="413"/>
      <c r="C350" s="413"/>
      <c r="D350" s="413"/>
      <c r="E350" s="413"/>
      <c r="F350" s="413"/>
      <c r="G350" s="413"/>
      <c r="H350" s="413"/>
      <c r="I350" s="413"/>
      <c r="J350" s="413"/>
      <c r="K350" s="413"/>
    </row>
    <row r="351" spans="1:11" ht="27.75" customHeight="1">
      <c r="A351" s="413"/>
      <c r="B351" s="413"/>
      <c r="C351" s="413"/>
      <c r="D351" s="413"/>
      <c r="E351" s="413"/>
      <c r="F351" s="413"/>
      <c r="G351" s="413"/>
      <c r="H351" s="413"/>
      <c r="I351" s="413"/>
      <c r="J351" s="413"/>
      <c r="K351" s="413"/>
    </row>
    <row r="352" spans="1:11" ht="27.75" customHeight="1">
      <c r="A352" s="413"/>
      <c r="B352" s="413"/>
      <c r="C352" s="413"/>
      <c r="D352" s="413"/>
      <c r="E352" s="413"/>
      <c r="F352" s="413"/>
      <c r="G352" s="413"/>
      <c r="H352" s="413"/>
      <c r="I352" s="413"/>
      <c r="J352" s="413"/>
      <c r="K352" s="413"/>
    </row>
    <row r="353" spans="1:11" ht="27.75" customHeight="1">
      <c r="A353" s="413"/>
      <c r="B353" s="413"/>
      <c r="C353" s="413"/>
      <c r="D353" s="413"/>
      <c r="E353" s="413"/>
      <c r="F353" s="413"/>
      <c r="G353" s="413"/>
      <c r="H353" s="413"/>
      <c r="I353" s="413"/>
      <c r="J353" s="413"/>
      <c r="K353" s="413"/>
    </row>
    <row r="354" spans="1:11" ht="27.75" customHeight="1">
      <c r="A354" s="413"/>
      <c r="B354" s="413"/>
      <c r="C354" s="413"/>
      <c r="D354" s="413"/>
      <c r="E354" s="413"/>
      <c r="F354" s="413"/>
      <c r="G354" s="413"/>
      <c r="H354" s="413"/>
      <c r="I354" s="413"/>
      <c r="J354" s="413"/>
      <c r="K354" s="413"/>
    </row>
    <row r="355" spans="1:11" ht="27.75" customHeight="1">
      <c r="A355" s="413"/>
      <c r="B355" s="413"/>
      <c r="C355" s="413"/>
      <c r="D355" s="413"/>
      <c r="E355" s="413"/>
      <c r="F355" s="413"/>
      <c r="G355" s="413"/>
      <c r="H355" s="413"/>
      <c r="I355" s="413"/>
      <c r="J355" s="413"/>
      <c r="K355" s="413"/>
    </row>
    <row r="356" spans="1:11" ht="27.75" customHeight="1">
      <c r="A356" s="413"/>
      <c r="B356" s="413"/>
      <c r="C356" s="413"/>
      <c r="D356" s="413"/>
      <c r="E356" s="413"/>
      <c r="F356" s="413"/>
      <c r="G356" s="413"/>
      <c r="H356" s="413"/>
      <c r="I356" s="413"/>
      <c r="J356" s="413"/>
      <c r="K356" s="413"/>
    </row>
    <row r="357" spans="1:11" ht="27.75" customHeight="1">
      <c r="A357" s="413"/>
      <c r="B357" s="413"/>
      <c r="C357" s="413"/>
      <c r="D357" s="413"/>
      <c r="E357" s="413"/>
      <c r="F357" s="413"/>
      <c r="G357" s="413"/>
      <c r="H357" s="413"/>
      <c r="I357" s="413"/>
      <c r="J357" s="413"/>
      <c r="K357" s="413"/>
    </row>
    <row r="358" spans="1:11" ht="27.75" customHeight="1">
      <c r="A358" s="413"/>
      <c r="B358" s="413"/>
      <c r="C358" s="413"/>
      <c r="D358" s="413"/>
      <c r="E358" s="413"/>
      <c r="F358" s="413"/>
      <c r="G358" s="413"/>
      <c r="H358" s="413"/>
      <c r="I358" s="413"/>
      <c r="J358" s="413"/>
      <c r="K358" s="413"/>
    </row>
    <row r="359" spans="1:11" ht="27.75" customHeight="1">
      <c r="A359" s="413"/>
      <c r="B359" s="413"/>
      <c r="C359" s="413"/>
      <c r="D359" s="413"/>
      <c r="E359" s="413"/>
      <c r="F359" s="413"/>
      <c r="G359" s="413"/>
      <c r="H359" s="413"/>
      <c r="I359" s="413"/>
      <c r="J359" s="413"/>
      <c r="K359" s="413"/>
    </row>
    <row r="360" spans="1:11" ht="27.75" customHeight="1">
      <c r="A360" s="413"/>
      <c r="B360" s="413"/>
      <c r="C360" s="413"/>
      <c r="D360" s="413"/>
      <c r="E360" s="413"/>
      <c r="F360" s="413"/>
      <c r="G360" s="413"/>
      <c r="H360" s="413"/>
      <c r="I360" s="413"/>
      <c r="J360" s="413"/>
      <c r="K360" s="413"/>
    </row>
    <row r="361" spans="1:11" ht="27.75" customHeight="1">
      <c r="A361" s="413"/>
      <c r="B361" s="413"/>
      <c r="C361" s="413"/>
      <c r="D361" s="413"/>
      <c r="E361" s="413"/>
      <c r="F361" s="413"/>
      <c r="G361" s="413"/>
      <c r="H361" s="413"/>
      <c r="I361" s="413"/>
      <c r="J361" s="413"/>
      <c r="K361" s="413"/>
    </row>
    <row r="362" spans="1:11" ht="27.75" customHeight="1">
      <c r="A362" s="413"/>
      <c r="B362" s="413"/>
      <c r="C362" s="413"/>
      <c r="D362" s="413"/>
      <c r="E362" s="413"/>
      <c r="F362" s="413"/>
      <c r="G362" s="413"/>
      <c r="H362" s="413"/>
      <c r="I362" s="413"/>
      <c r="J362" s="413"/>
      <c r="K362" s="413"/>
    </row>
    <row r="363" spans="1:11" ht="27.75" customHeight="1">
      <c r="A363" s="413"/>
      <c r="B363" s="413"/>
      <c r="C363" s="413"/>
      <c r="D363" s="413"/>
      <c r="E363" s="413"/>
      <c r="F363" s="413"/>
      <c r="G363" s="413"/>
      <c r="H363" s="413"/>
      <c r="I363" s="413"/>
      <c r="J363" s="413"/>
      <c r="K363" s="413"/>
    </row>
    <row r="364" spans="1:11" ht="27.75" customHeight="1">
      <c r="A364" s="413"/>
      <c r="B364" s="413"/>
      <c r="C364" s="413"/>
      <c r="D364" s="413"/>
      <c r="E364" s="413"/>
      <c r="F364" s="413"/>
      <c r="G364" s="413"/>
      <c r="H364" s="413"/>
      <c r="I364" s="413"/>
      <c r="J364" s="413"/>
      <c r="K364" s="413"/>
    </row>
    <row r="365" spans="1:11" ht="27.75" customHeight="1">
      <c r="A365" s="413"/>
      <c r="B365" s="413"/>
      <c r="C365" s="413"/>
      <c r="D365" s="413"/>
      <c r="E365" s="413"/>
      <c r="F365" s="413"/>
      <c r="G365" s="413"/>
      <c r="H365" s="413"/>
      <c r="I365" s="413"/>
      <c r="J365" s="413"/>
      <c r="K365" s="413"/>
    </row>
    <row r="366" spans="1:11" ht="27.75" customHeight="1">
      <c r="A366" s="413"/>
      <c r="B366" s="413"/>
      <c r="C366" s="413"/>
      <c r="D366" s="413"/>
      <c r="E366" s="413"/>
      <c r="F366" s="413"/>
      <c r="G366" s="413"/>
      <c r="H366" s="413"/>
      <c r="I366" s="413"/>
      <c r="J366" s="413"/>
      <c r="K366" s="413"/>
    </row>
    <row r="367" spans="1:11" ht="27.75" customHeight="1">
      <c r="A367" s="413"/>
      <c r="B367" s="413"/>
      <c r="C367" s="413"/>
      <c r="D367" s="413"/>
      <c r="E367" s="413"/>
      <c r="F367" s="413"/>
      <c r="G367" s="413"/>
      <c r="H367" s="413"/>
      <c r="I367" s="413"/>
      <c r="J367" s="413"/>
      <c r="K367" s="413"/>
    </row>
    <row r="368" spans="1:11" ht="27.75" customHeight="1">
      <c r="A368" s="413"/>
      <c r="B368" s="413"/>
      <c r="C368" s="413"/>
      <c r="D368" s="413"/>
      <c r="E368" s="413"/>
      <c r="F368" s="413"/>
      <c r="G368" s="413"/>
      <c r="H368" s="413"/>
      <c r="I368" s="413"/>
      <c r="J368" s="413"/>
      <c r="K368" s="413"/>
    </row>
    <row r="369" spans="1:11" ht="27.75" customHeight="1">
      <c r="A369" s="413"/>
      <c r="B369" s="413"/>
      <c r="C369" s="413"/>
      <c r="D369" s="413"/>
      <c r="E369" s="413"/>
      <c r="F369" s="413"/>
      <c r="G369" s="413"/>
      <c r="H369" s="413"/>
      <c r="I369" s="413"/>
      <c r="J369" s="413"/>
      <c r="K369" s="413"/>
    </row>
    <row r="370" spans="1:11" ht="27.75" customHeight="1">
      <c r="A370" s="413"/>
      <c r="B370" s="413"/>
      <c r="C370" s="413"/>
      <c r="D370" s="413"/>
      <c r="E370" s="413"/>
      <c r="F370" s="413"/>
      <c r="G370" s="413"/>
      <c r="H370" s="413"/>
      <c r="I370" s="413"/>
      <c r="J370" s="413"/>
      <c r="K370" s="413"/>
    </row>
    <row r="371" spans="1:11" ht="27.75" customHeight="1">
      <c r="A371" s="413"/>
      <c r="B371" s="413"/>
      <c r="C371" s="413"/>
      <c r="D371" s="413"/>
      <c r="E371" s="413"/>
      <c r="F371" s="413"/>
      <c r="G371" s="413"/>
      <c r="H371" s="413"/>
      <c r="I371" s="413"/>
      <c r="J371" s="413"/>
      <c r="K371" s="413"/>
    </row>
    <row r="372" spans="1:11" ht="27.75" customHeight="1">
      <c r="A372" s="413"/>
      <c r="B372" s="413"/>
      <c r="C372" s="413"/>
      <c r="D372" s="413"/>
      <c r="E372" s="413"/>
      <c r="F372" s="413"/>
      <c r="G372" s="413"/>
      <c r="H372" s="413"/>
      <c r="I372" s="413"/>
      <c r="J372" s="413"/>
      <c r="K372" s="413"/>
    </row>
    <row r="373" spans="1:11" ht="27.75" customHeight="1">
      <c r="A373" s="413"/>
      <c r="B373" s="413"/>
      <c r="C373" s="413"/>
      <c r="D373" s="413"/>
      <c r="E373" s="413"/>
      <c r="F373" s="413"/>
      <c r="G373" s="413"/>
      <c r="H373" s="413"/>
      <c r="I373" s="413"/>
      <c r="J373" s="413"/>
      <c r="K373" s="413"/>
    </row>
    <row r="374" spans="1:11" ht="27.75" customHeight="1">
      <c r="A374" s="413"/>
      <c r="B374" s="413"/>
      <c r="C374" s="413"/>
      <c r="D374" s="413"/>
      <c r="E374" s="413"/>
      <c r="F374" s="413"/>
      <c r="G374" s="413"/>
      <c r="H374" s="413"/>
      <c r="I374" s="413"/>
      <c r="J374" s="413"/>
      <c r="K374" s="413"/>
    </row>
    <row r="375" spans="1:11" ht="27.75" customHeight="1">
      <c r="A375" s="413"/>
      <c r="B375" s="413"/>
      <c r="C375" s="413"/>
      <c r="D375" s="413"/>
      <c r="E375" s="413"/>
      <c r="F375" s="413"/>
      <c r="G375" s="413"/>
      <c r="H375" s="413"/>
      <c r="I375" s="413"/>
      <c r="J375" s="413"/>
      <c r="K375" s="413"/>
    </row>
    <row r="376" spans="1:11" ht="27.75" customHeight="1">
      <c r="A376" s="413"/>
      <c r="B376" s="413"/>
      <c r="C376" s="413"/>
      <c r="D376" s="413"/>
      <c r="E376" s="413"/>
      <c r="F376" s="413"/>
      <c r="G376" s="413"/>
      <c r="H376" s="413"/>
      <c r="I376" s="413"/>
      <c r="J376" s="413"/>
      <c r="K376" s="413"/>
    </row>
    <row r="377" spans="1:11" ht="27.75" customHeight="1">
      <c r="A377" s="413"/>
      <c r="B377" s="413"/>
      <c r="C377" s="413"/>
      <c r="D377" s="413"/>
      <c r="E377" s="413"/>
      <c r="F377" s="413"/>
      <c r="G377" s="413"/>
      <c r="H377" s="413"/>
      <c r="I377" s="413"/>
      <c r="J377" s="413"/>
      <c r="K377" s="413"/>
    </row>
    <row r="378" spans="1:11" ht="27.75" customHeight="1">
      <c r="A378" s="413"/>
      <c r="B378" s="413"/>
      <c r="C378" s="413"/>
      <c r="D378" s="413"/>
      <c r="E378" s="413"/>
      <c r="F378" s="413"/>
      <c r="G378" s="413"/>
      <c r="H378" s="413"/>
      <c r="I378" s="413"/>
      <c r="J378" s="413"/>
      <c r="K378" s="413"/>
    </row>
    <row r="379" spans="1:11" ht="27.75" customHeight="1">
      <c r="A379" s="413"/>
      <c r="B379" s="413"/>
      <c r="C379" s="413"/>
      <c r="D379" s="413"/>
      <c r="E379" s="413"/>
      <c r="F379" s="413"/>
      <c r="G379" s="413"/>
      <c r="H379" s="413"/>
      <c r="I379" s="413"/>
      <c r="J379" s="413"/>
      <c r="K379" s="413"/>
    </row>
    <row r="380" spans="1:11" ht="27.75" customHeight="1">
      <c r="A380" s="413"/>
      <c r="B380" s="413"/>
      <c r="C380" s="413"/>
      <c r="D380" s="413"/>
      <c r="E380" s="413"/>
      <c r="F380" s="413"/>
      <c r="G380" s="413"/>
      <c r="H380" s="413"/>
      <c r="I380" s="413"/>
      <c r="J380" s="413"/>
      <c r="K380" s="413"/>
    </row>
    <row r="381" spans="1:11" ht="27.75" customHeight="1">
      <c r="A381" s="413"/>
      <c r="B381" s="413"/>
      <c r="C381" s="413"/>
      <c r="D381" s="413"/>
      <c r="E381" s="413"/>
      <c r="F381" s="413"/>
      <c r="G381" s="413"/>
      <c r="H381" s="413"/>
      <c r="I381" s="413"/>
      <c r="J381" s="413"/>
      <c r="K381" s="413"/>
    </row>
    <row r="382" spans="1:11" ht="27.75" customHeight="1">
      <c r="A382" s="413"/>
      <c r="B382" s="413"/>
      <c r="C382" s="413"/>
      <c r="D382" s="413"/>
      <c r="E382" s="413"/>
      <c r="F382" s="413"/>
      <c r="G382" s="413"/>
      <c r="H382" s="413"/>
      <c r="I382" s="413"/>
      <c r="J382" s="413"/>
      <c r="K382" s="413"/>
    </row>
    <row r="383" spans="1:11" ht="27.75" customHeight="1">
      <c r="A383" s="413"/>
      <c r="B383" s="413"/>
      <c r="C383" s="413"/>
      <c r="D383" s="413"/>
      <c r="E383" s="413"/>
      <c r="F383" s="413"/>
      <c r="G383" s="413"/>
      <c r="H383" s="413"/>
      <c r="I383" s="413"/>
      <c r="J383" s="413"/>
      <c r="K383" s="413"/>
    </row>
    <row r="384" spans="1:11" ht="27.75" customHeight="1">
      <c r="A384" s="413"/>
      <c r="B384" s="413"/>
      <c r="C384" s="413"/>
      <c r="D384" s="413"/>
      <c r="E384" s="413"/>
      <c r="F384" s="413"/>
      <c r="G384" s="413"/>
      <c r="H384" s="413"/>
      <c r="I384" s="413"/>
      <c r="J384" s="413"/>
      <c r="K384" s="413"/>
    </row>
    <row r="385" spans="1:11" ht="27.75" customHeight="1">
      <c r="A385" s="413"/>
      <c r="B385" s="413"/>
      <c r="C385" s="413"/>
      <c r="D385" s="413"/>
      <c r="E385" s="413"/>
      <c r="F385" s="413"/>
      <c r="G385" s="413"/>
      <c r="H385" s="413"/>
      <c r="I385" s="413"/>
      <c r="J385" s="413"/>
      <c r="K385" s="413"/>
    </row>
    <row r="386" spans="1:11" ht="27.75" customHeight="1">
      <c r="A386" s="413"/>
      <c r="B386" s="413"/>
      <c r="C386" s="413"/>
      <c r="D386" s="413"/>
      <c r="E386" s="413"/>
      <c r="F386" s="413"/>
      <c r="G386" s="413"/>
      <c r="H386" s="413"/>
      <c r="I386" s="413"/>
      <c r="J386" s="413"/>
      <c r="K386" s="413"/>
    </row>
    <row r="387" spans="1:11" ht="27.75" customHeight="1">
      <c r="A387" s="413"/>
      <c r="B387" s="413"/>
      <c r="C387" s="413"/>
      <c r="D387" s="413"/>
      <c r="E387" s="413"/>
      <c r="F387" s="413"/>
      <c r="G387" s="413"/>
      <c r="H387" s="413"/>
      <c r="I387" s="413"/>
      <c r="J387" s="413"/>
      <c r="K387" s="413"/>
    </row>
    <row r="388" spans="1:11" ht="27.75" customHeight="1">
      <c r="A388" s="413"/>
      <c r="B388" s="413"/>
      <c r="C388" s="413"/>
      <c r="D388" s="413"/>
      <c r="E388" s="413"/>
      <c r="F388" s="413"/>
      <c r="G388" s="413"/>
      <c r="H388" s="413"/>
      <c r="I388" s="413"/>
      <c r="J388" s="413"/>
      <c r="K388" s="413"/>
    </row>
    <row r="389" spans="1:11" ht="27.75" customHeight="1">
      <c r="A389" s="413"/>
      <c r="B389" s="413"/>
      <c r="C389" s="413"/>
      <c r="D389" s="413"/>
      <c r="E389" s="413"/>
      <c r="F389" s="413"/>
      <c r="G389" s="413"/>
      <c r="H389" s="413"/>
      <c r="I389" s="413"/>
      <c r="J389" s="413"/>
      <c r="K389" s="413"/>
    </row>
    <row r="390" spans="1:11" ht="27.75" customHeight="1">
      <c r="A390" s="413"/>
      <c r="B390" s="413"/>
      <c r="C390" s="413"/>
      <c r="D390" s="413"/>
      <c r="E390" s="413"/>
      <c r="F390" s="413"/>
      <c r="G390" s="413"/>
      <c r="H390" s="413"/>
      <c r="I390" s="413"/>
      <c r="J390" s="413"/>
      <c r="K390" s="413"/>
    </row>
    <row r="391" spans="1:11" ht="27.75" customHeight="1">
      <c r="A391" s="413"/>
      <c r="B391" s="413"/>
      <c r="C391" s="413"/>
      <c r="D391" s="413"/>
      <c r="E391" s="413"/>
      <c r="F391" s="413"/>
      <c r="G391" s="413"/>
      <c r="H391" s="413"/>
      <c r="I391" s="413"/>
      <c r="J391" s="413"/>
      <c r="K391" s="413"/>
    </row>
    <row r="392" spans="1:11" ht="27.75" customHeight="1">
      <c r="A392" s="413"/>
      <c r="B392" s="413"/>
      <c r="C392" s="413"/>
      <c r="D392" s="413"/>
      <c r="E392" s="413"/>
      <c r="F392" s="413"/>
      <c r="G392" s="413"/>
      <c r="H392" s="413"/>
      <c r="I392" s="413"/>
      <c r="J392" s="413"/>
      <c r="K392" s="413"/>
    </row>
    <row r="393" spans="1:11" ht="27.75" customHeight="1">
      <c r="A393" s="413"/>
      <c r="B393" s="413"/>
      <c r="C393" s="413"/>
      <c r="D393" s="413"/>
      <c r="E393" s="413"/>
      <c r="F393" s="413"/>
      <c r="G393" s="413"/>
      <c r="H393" s="413"/>
      <c r="I393" s="413"/>
      <c r="J393" s="413"/>
      <c r="K393" s="413"/>
    </row>
    <row r="394" spans="1:11" ht="27.75" customHeight="1">
      <c r="A394" s="413"/>
      <c r="B394" s="413"/>
      <c r="C394" s="413"/>
      <c r="D394" s="413"/>
      <c r="E394" s="413"/>
      <c r="F394" s="413"/>
      <c r="G394" s="413"/>
      <c r="H394" s="413"/>
      <c r="I394" s="413"/>
      <c r="J394" s="413"/>
      <c r="K394" s="413"/>
    </row>
    <row r="395" spans="1:11" ht="27.75" customHeight="1">
      <c r="A395" s="413"/>
      <c r="B395" s="413"/>
      <c r="C395" s="413"/>
      <c r="D395" s="413"/>
      <c r="E395" s="413"/>
      <c r="F395" s="413"/>
      <c r="G395" s="413"/>
      <c r="H395" s="413"/>
      <c r="I395" s="413"/>
      <c r="J395" s="413"/>
      <c r="K395" s="413"/>
    </row>
    <row r="396" spans="1:11" ht="27.75" customHeight="1">
      <c r="A396" s="413"/>
      <c r="B396" s="413"/>
      <c r="C396" s="413"/>
      <c r="D396" s="413"/>
      <c r="E396" s="413"/>
      <c r="F396" s="413"/>
      <c r="G396" s="413"/>
      <c r="H396" s="413"/>
      <c r="I396" s="413"/>
      <c r="J396" s="413"/>
      <c r="K396" s="413"/>
    </row>
    <row r="397" spans="1:11" ht="27.75" customHeight="1">
      <c r="A397" s="413"/>
      <c r="B397" s="413"/>
      <c r="C397" s="413"/>
      <c r="D397" s="413"/>
      <c r="E397" s="413"/>
      <c r="F397" s="413"/>
      <c r="G397" s="413"/>
      <c r="H397" s="413"/>
      <c r="I397" s="413"/>
      <c r="J397" s="413"/>
      <c r="K397" s="413"/>
    </row>
    <row r="398" spans="1:11" ht="27.75" customHeight="1">
      <c r="A398" s="413"/>
      <c r="B398" s="413"/>
      <c r="C398" s="413"/>
      <c r="D398" s="413"/>
      <c r="E398" s="413"/>
      <c r="F398" s="413"/>
      <c r="G398" s="413"/>
      <c r="H398" s="413"/>
      <c r="I398" s="413"/>
      <c r="J398" s="413"/>
      <c r="K398" s="413"/>
    </row>
    <row r="399" spans="1:11" ht="27.75" customHeight="1">
      <c r="A399" s="413"/>
      <c r="B399" s="413"/>
      <c r="C399" s="413"/>
      <c r="D399" s="413"/>
      <c r="E399" s="413"/>
      <c r="F399" s="413"/>
      <c r="G399" s="413"/>
      <c r="H399" s="413"/>
      <c r="I399" s="413"/>
      <c r="J399" s="413"/>
      <c r="K399" s="413"/>
    </row>
    <row r="400" spans="1:11" ht="27.75" customHeight="1">
      <c r="A400" s="413"/>
      <c r="B400" s="413"/>
      <c r="C400" s="413"/>
      <c r="D400" s="413"/>
      <c r="E400" s="413"/>
      <c r="F400" s="413"/>
      <c r="G400" s="413"/>
      <c r="H400" s="413"/>
      <c r="I400" s="413"/>
      <c r="J400" s="413"/>
      <c r="K400" s="413"/>
    </row>
    <row r="401" spans="1:11" ht="27.75" customHeight="1">
      <c r="A401" s="413"/>
      <c r="B401" s="413"/>
      <c r="C401" s="413"/>
      <c r="D401" s="413"/>
      <c r="E401" s="413"/>
      <c r="F401" s="413"/>
      <c r="G401" s="413"/>
      <c r="H401" s="413"/>
      <c r="I401" s="413"/>
      <c r="J401" s="413"/>
      <c r="K401" s="413"/>
    </row>
    <row r="402" spans="1:11" ht="27.75" customHeight="1">
      <c r="A402" s="413"/>
      <c r="B402" s="413"/>
      <c r="C402" s="413"/>
      <c r="D402" s="413"/>
      <c r="E402" s="413"/>
      <c r="F402" s="413"/>
      <c r="G402" s="413"/>
      <c r="H402" s="413"/>
      <c r="I402" s="413"/>
      <c r="J402" s="413"/>
      <c r="K402" s="413"/>
    </row>
    <row r="403" spans="1:11" ht="27.75" customHeight="1">
      <c r="A403" s="413"/>
      <c r="B403" s="413"/>
      <c r="C403" s="413"/>
      <c r="D403" s="413"/>
      <c r="E403" s="413"/>
      <c r="F403" s="413"/>
      <c r="G403" s="413"/>
      <c r="H403" s="413"/>
      <c r="I403" s="413"/>
      <c r="J403" s="413"/>
      <c r="K403" s="413"/>
    </row>
    <row r="404" spans="1:11" ht="27.75" customHeight="1">
      <c r="A404" s="413"/>
      <c r="B404" s="413"/>
      <c r="C404" s="413"/>
      <c r="D404" s="413"/>
      <c r="E404" s="413"/>
      <c r="F404" s="413"/>
      <c r="G404" s="413"/>
      <c r="H404" s="413"/>
      <c r="I404" s="413"/>
      <c r="J404" s="413"/>
      <c r="K404" s="413"/>
    </row>
    <row r="405" spans="1:11" ht="27.75" customHeight="1">
      <c r="A405" s="413"/>
      <c r="B405" s="413"/>
      <c r="C405" s="413"/>
      <c r="D405" s="413"/>
      <c r="E405" s="413"/>
      <c r="F405" s="413"/>
      <c r="G405" s="413"/>
      <c r="H405" s="413"/>
      <c r="I405" s="413"/>
      <c r="J405" s="413"/>
      <c r="K405" s="413"/>
    </row>
    <row r="406" spans="1:11" ht="27.75" customHeight="1">
      <c r="A406" s="413"/>
      <c r="B406" s="413"/>
      <c r="C406" s="413"/>
      <c r="D406" s="413"/>
      <c r="E406" s="413"/>
      <c r="F406" s="413"/>
      <c r="G406" s="413"/>
      <c r="H406" s="413"/>
      <c r="I406" s="413"/>
      <c r="J406" s="413"/>
      <c r="K406" s="413"/>
    </row>
    <row r="407" spans="1:11" ht="27.75" customHeight="1">
      <c r="A407" s="413"/>
      <c r="B407" s="413"/>
      <c r="C407" s="413"/>
      <c r="D407" s="413"/>
      <c r="E407" s="413"/>
      <c r="F407" s="413"/>
      <c r="G407" s="413"/>
      <c r="H407" s="413"/>
      <c r="I407" s="413"/>
      <c r="J407" s="413"/>
      <c r="K407" s="413"/>
    </row>
    <row r="408" spans="1:11" ht="27.75" customHeight="1">
      <c r="A408" s="413"/>
      <c r="B408" s="413"/>
      <c r="C408" s="413"/>
      <c r="D408" s="413"/>
      <c r="E408" s="413"/>
      <c r="F408" s="413"/>
      <c r="G408" s="413"/>
      <c r="H408" s="413"/>
      <c r="I408" s="413"/>
      <c r="J408" s="413"/>
      <c r="K408" s="413"/>
    </row>
    <row r="409" spans="1:11" ht="27.75" customHeight="1">
      <c r="A409" s="413"/>
      <c r="B409" s="413"/>
      <c r="C409" s="413"/>
      <c r="D409" s="413"/>
      <c r="E409" s="413"/>
      <c r="F409" s="413"/>
      <c r="G409" s="413"/>
      <c r="H409" s="413"/>
      <c r="I409" s="413"/>
      <c r="J409" s="413"/>
      <c r="K409" s="413"/>
    </row>
    <row r="410" spans="1:11" ht="27.75" customHeight="1">
      <c r="A410" s="413"/>
      <c r="B410" s="413"/>
      <c r="C410" s="413"/>
      <c r="D410" s="413"/>
      <c r="E410" s="413"/>
      <c r="F410" s="413"/>
      <c r="G410" s="413"/>
      <c r="H410" s="413"/>
      <c r="I410" s="413"/>
      <c r="J410" s="413"/>
      <c r="K410" s="413"/>
    </row>
    <row r="411" spans="1:11" ht="27.75" customHeight="1">
      <c r="A411" s="413"/>
      <c r="B411" s="413"/>
      <c r="C411" s="413"/>
      <c r="D411" s="413"/>
      <c r="E411" s="413"/>
      <c r="F411" s="413"/>
      <c r="G411" s="413"/>
      <c r="H411" s="413"/>
      <c r="I411" s="413"/>
      <c r="J411" s="413"/>
      <c r="K411" s="413"/>
    </row>
    <row r="412" spans="1:11" ht="27.75" customHeight="1">
      <c r="A412" s="413"/>
      <c r="B412" s="413"/>
      <c r="C412" s="413"/>
      <c r="D412" s="413"/>
      <c r="E412" s="413"/>
      <c r="F412" s="413"/>
      <c r="G412" s="413"/>
      <c r="H412" s="413"/>
      <c r="I412" s="413"/>
      <c r="J412" s="413"/>
      <c r="K412" s="413"/>
    </row>
    <row r="413" spans="1:11" ht="27.75" customHeight="1">
      <c r="A413" s="413"/>
      <c r="B413" s="413"/>
      <c r="C413" s="413"/>
      <c r="D413" s="413"/>
      <c r="E413" s="413"/>
      <c r="F413" s="413"/>
      <c r="G413" s="413"/>
      <c r="H413" s="413"/>
      <c r="I413" s="413"/>
      <c r="J413" s="413"/>
      <c r="K413" s="413"/>
    </row>
    <row r="414" spans="1:11" ht="27.75" customHeight="1">
      <c r="A414" s="413"/>
      <c r="B414" s="413"/>
      <c r="C414" s="413"/>
      <c r="D414" s="413"/>
      <c r="E414" s="413"/>
      <c r="F414" s="413"/>
      <c r="G414" s="413"/>
      <c r="H414" s="413"/>
      <c r="I414" s="413"/>
      <c r="J414" s="413"/>
      <c r="K414" s="413"/>
    </row>
    <row r="415" spans="1:11" ht="27.75" customHeight="1">
      <c r="A415" s="413"/>
      <c r="B415" s="413"/>
      <c r="C415" s="413"/>
      <c r="D415" s="413"/>
      <c r="E415" s="413"/>
      <c r="F415" s="413"/>
      <c r="G415" s="413"/>
      <c r="H415" s="413"/>
      <c r="I415" s="413"/>
      <c r="J415" s="413"/>
      <c r="K415" s="413"/>
    </row>
    <row r="416" spans="1:11" ht="27.75" customHeight="1">
      <c r="A416" s="413"/>
      <c r="B416" s="413"/>
      <c r="C416" s="413"/>
      <c r="D416" s="413"/>
      <c r="E416" s="413"/>
      <c r="F416" s="413"/>
      <c r="G416" s="413"/>
      <c r="H416" s="413"/>
      <c r="I416" s="413"/>
      <c r="J416" s="413"/>
      <c r="K416" s="413"/>
    </row>
    <row r="417" spans="1:11" ht="27.75" customHeight="1">
      <c r="A417" s="413"/>
      <c r="B417" s="413"/>
      <c r="C417" s="413"/>
      <c r="D417" s="413"/>
      <c r="E417" s="413"/>
      <c r="F417" s="413"/>
      <c r="G417" s="413"/>
      <c r="H417" s="413"/>
      <c r="I417" s="413"/>
      <c r="J417" s="413"/>
      <c r="K417" s="413"/>
    </row>
    <row r="418" spans="1:11" ht="27.75" customHeight="1">
      <c r="A418" s="413"/>
      <c r="B418" s="413"/>
      <c r="C418" s="413"/>
      <c r="D418" s="413"/>
      <c r="E418" s="413"/>
      <c r="F418" s="413"/>
      <c r="G418" s="413"/>
      <c r="H418" s="413"/>
      <c r="I418" s="413"/>
      <c r="J418" s="413"/>
      <c r="K418" s="413"/>
    </row>
    <row r="419" spans="1:11" ht="27.75" customHeight="1">
      <c r="A419" s="413"/>
      <c r="B419" s="413"/>
      <c r="C419" s="413"/>
      <c r="D419" s="413"/>
      <c r="E419" s="413"/>
      <c r="F419" s="413"/>
      <c r="G419" s="413"/>
      <c r="H419" s="413"/>
      <c r="I419" s="413"/>
      <c r="J419" s="413"/>
      <c r="K419" s="413"/>
    </row>
    <row r="420" spans="1:11" ht="27.75" customHeight="1">
      <c r="A420" s="413"/>
      <c r="B420" s="413"/>
      <c r="C420" s="413"/>
      <c r="D420" s="413"/>
      <c r="E420" s="413"/>
      <c r="F420" s="413"/>
      <c r="G420" s="413"/>
      <c r="H420" s="413"/>
      <c r="I420" s="413"/>
      <c r="J420" s="413"/>
      <c r="K420" s="413"/>
    </row>
    <row r="421" spans="1:11" ht="27.75" customHeight="1">
      <c r="A421" s="413"/>
      <c r="B421" s="413"/>
      <c r="C421" s="413"/>
      <c r="D421" s="413"/>
      <c r="E421" s="413"/>
      <c r="F421" s="413"/>
      <c r="G421" s="413"/>
      <c r="H421" s="413"/>
      <c r="I421" s="413"/>
      <c r="J421" s="413"/>
      <c r="K421" s="413"/>
    </row>
    <row r="422" spans="1:11" ht="27.75" customHeight="1">
      <c r="A422" s="413"/>
      <c r="B422" s="413"/>
      <c r="C422" s="413"/>
      <c r="D422" s="413"/>
      <c r="E422" s="413"/>
      <c r="F422" s="413"/>
      <c r="G422" s="413"/>
      <c r="H422" s="413"/>
      <c r="I422" s="413"/>
      <c r="J422" s="413"/>
      <c r="K422" s="413"/>
    </row>
    <row r="423" spans="1:11" ht="27.75" customHeight="1">
      <c r="A423" s="413"/>
      <c r="B423" s="413"/>
      <c r="C423" s="413"/>
      <c r="D423" s="413"/>
      <c r="E423" s="413"/>
      <c r="F423" s="413"/>
      <c r="G423" s="413"/>
      <c r="H423" s="413"/>
      <c r="I423" s="413"/>
      <c r="J423" s="413"/>
      <c r="K423" s="413"/>
    </row>
    <row r="424" spans="1:11" ht="27.75" customHeight="1">
      <c r="A424" s="413"/>
      <c r="B424" s="413"/>
      <c r="C424" s="413"/>
      <c r="D424" s="413"/>
      <c r="E424" s="413"/>
      <c r="F424" s="413"/>
      <c r="G424" s="413"/>
      <c r="H424" s="413"/>
      <c r="I424" s="413"/>
      <c r="J424" s="413"/>
      <c r="K424" s="413"/>
    </row>
    <row r="425" spans="1:11" ht="27.75" customHeight="1">
      <c r="A425" s="413"/>
      <c r="B425" s="413"/>
      <c r="C425" s="413"/>
      <c r="D425" s="413"/>
      <c r="E425" s="413"/>
      <c r="F425" s="413"/>
      <c r="G425" s="413"/>
      <c r="H425" s="413"/>
      <c r="I425" s="413"/>
      <c r="J425" s="413"/>
      <c r="K425" s="413"/>
    </row>
    <row r="426" spans="1:11" ht="27.75" customHeight="1">
      <c r="A426" s="413"/>
      <c r="B426" s="413"/>
      <c r="C426" s="413"/>
      <c r="D426" s="413"/>
      <c r="E426" s="413"/>
      <c r="F426" s="413"/>
      <c r="G426" s="413"/>
      <c r="H426" s="413"/>
      <c r="I426" s="413"/>
      <c r="J426" s="413"/>
      <c r="K426" s="413"/>
    </row>
    <row r="427" spans="1:11" ht="27.75" customHeight="1">
      <c r="A427" s="413"/>
      <c r="B427" s="413"/>
      <c r="C427" s="413"/>
      <c r="D427" s="413"/>
      <c r="E427" s="413"/>
      <c r="F427" s="413"/>
      <c r="G427" s="413"/>
      <c r="H427" s="413"/>
      <c r="I427" s="413"/>
      <c r="J427" s="413"/>
      <c r="K427" s="413"/>
    </row>
    <row r="428" spans="1:11" ht="27.75" customHeight="1">
      <c r="A428" s="413"/>
      <c r="B428" s="413"/>
      <c r="C428" s="413"/>
      <c r="D428" s="413"/>
      <c r="E428" s="413"/>
      <c r="F428" s="413"/>
      <c r="G428" s="413"/>
      <c r="H428" s="413"/>
      <c r="I428" s="413"/>
      <c r="J428" s="413"/>
      <c r="K428" s="413"/>
    </row>
    <row r="429" spans="1:11" ht="27.75" customHeight="1">
      <c r="A429" s="413"/>
      <c r="B429" s="413"/>
      <c r="C429" s="413"/>
      <c r="D429" s="413"/>
      <c r="E429" s="413"/>
      <c r="F429" s="413"/>
      <c r="G429" s="413"/>
      <c r="H429" s="413"/>
      <c r="I429" s="413"/>
      <c r="J429" s="413"/>
      <c r="K429" s="413"/>
    </row>
    <row r="430" spans="1:11" ht="27.75" customHeight="1">
      <c r="A430" s="413"/>
      <c r="B430" s="413"/>
      <c r="C430" s="413"/>
      <c r="D430" s="413"/>
      <c r="E430" s="413"/>
      <c r="F430" s="413"/>
      <c r="G430" s="413"/>
      <c r="H430" s="413"/>
      <c r="I430" s="413"/>
      <c r="J430" s="413"/>
      <c r="K430" s="413"/>
    </row>
    <row r="431" spans="1:11" ht="27.75" customHeight="1">
      <c r="A431" s="413"/>
      <c r="B431" s="413"/>
      <c r="C431" s="413"/>
      <c r="D431" s="413"/>
      <c r="E431" s="413"/>
      <c r="F431" s="413"/>
      <c r="G431" s="413"/>
      <c r="H431" s="413"/>
      <c r="I431" s="413"/>
      <c r="J431" s="413"/>
      <c r="K431" s="413"/>
    </row>
    <row r="432" spans="1:11" ht="27.75" customHeight="1">
      <c r="A432" s="413"/>
      <c r="B432" s="413"/>
      <c r="C432" s="413"/>
      <c r="D432" s="413"/>
      <c r="E432" s="413"/>
      <c r="F432" s="413"/>
      <c r="G432" s="413"/>
      <c r="H432" s="413"/>
      <c r="I432" s="413"/>
      <c r="J432" s="413"/>
      <c r="K432" s="413"/>
    </row>
    <row r="433" spans="1:11" ht="27.75" customHeight="1">
      <c r="A433" s="413"/>
      <c r="B433" s="413"/>
      <c r="C433" s="413"/>
      <c r="D433" s="413"/>
      <c r="E433" s="413"/>
      <c r="F433" s="413"/>
      <c r="G433" s="413"/>
      <c r="H433" s="413"/>
      <c r="I433" s="413"/>
      <c r="J433" s="413"/>
      <c r="K433" s="413"/>
    </row>
    <row r="434" spans="1:11" ht="27.75" customHeight="1">
      <c r="A434" s="413"/>
      <c r="B434" s="413"/>
      <c r="C434" s="413"/>
      <c r="D434" s="413"/>
      <c r="E434" s="413"/>
      <c r="F434" s="413"/>
      <c r="G434" s="413"/>
      <c r="H434" s="413"/>
      <c r="I434" s="413"/>
      <c r="J434" s="413"/>
      <c r="K434" s="413"/>
    </row>
    <row r="435" spans="1:11" ht="27.75" customHeight="1">
      <c r="A435" s="413"/>
      <c r="B435" s="413"/>
      <c r="C435" s="413"/>
      <c r="D435" s="413"/>
      <c r="E435" s="413"/>
      <c r="F435" s="413"/>
      <c r="G435" s="413"/>
      <c r="H435" s="413"/>
      <c r="I435" s="413"/>
      <c r="J435" s="413"/>
      <c r="K435" s="413"/>
    </row>
    <row r="436" spans="1:11" ht="27.75" customHeight="1">
      <c r="A436" s="413"/>
      <c r="B436" s="413"/>
      <c r="C436" s="413"/>
      <c r="D436" s="413"/>
      <c r="E436" s="413"/>
      <c r="F436" s="413"/>
      <c r="G436" s="413"/>
      <c r="H436" s="413"/>
      <c r="I436" s="413"/>
      <c r="J436" s="413"/>
      <c r="K436" s="413"/>
    </row>
    <row r="437" spans="1:11" ht="27.75" customHeight="1">
      <c r="A437" s="413"/>
      <c r="B437" s="413"/>
      <c r="C437" s="413"/>
      <c r="D437" s="413"/>
      <c r="E437" s="413"/>
      <c r="F437" s="413"/>
      <c r="G437" s="413"/>
      <c r="H437" s="413"/>
      <c r="I437" s="413"/>
      <c r="J437" s="413"/>
      <c r="K437" s="413"/>
    </row>
    <row r="438" spans="1:11" ht="27.75" customHeight="1">
      <c r="A438" s="413"/>
      <c r="B438" s="413"/>
      <c r="C438" s="413"/>
      <c r="D438" s="413"/>
      <c r="E438" s="413"/>
      <c r="F438" s="413"/>
      <c r="G438" s="413"/>
      <c r="H438" s="413"/>
      <c r="I438" s="413"/>
      <c r="J438" s="413"/>
      <c r="K438" s="413"/>
    </row>
    <row r="439" spans="1:11" ht="27.75" customHeight="1">
      <c r="A439" s="413"/>
      <c r="B439" s="413"/>
      <c r="C439" s="413"/>
      <c r="D439" s="413"/>
      <c r="E439" s="413"/>
      <c r="F439" s="413"/>
      <c r="G439" s="413"/>
      <c r="H439" s="413"/>
      <c r="I439" s="413"/>
      <c r="J439" s="413"/>
      <c r="K439" s="413"/>
    </row>
    <row r="440" spans="1:11" ht="27.75" customHeight="1">
      <c r="A440" s="413"/>
      <c r="B440" s="413"/>
      <c r="C440" s="413"/>
      <c r="D440" s="413"/>
      <c r="E440" s="413"/>
      <c r="F440" s="413"/>
      <c r="G440" s="413"/>
      <c r="H440" s="413"/>
      <c r="I440" s="413"/>
      <c r="J440" s="413"/>
      <c r="K440" s="413"/>
    </row>
    <row r="441" spans="1:11" ht="27.75" customHeight="1">
      <c r="A441" s="413"/>
      <c r="B441" s="413"/>
      <c r="C441" s="413"/>
      <c r="D441" s="413"/>
      <c r="E441" s="413"/>
      <c r="F441" s="413"/>
      <c r="G441" s="413"/>
      <c r="H441" s="413"/>
      <c r="I441" s="413"/>
      <c r="J441" s="413"/>
      <c r="K441" s="413"/>
    </row>
    <row r="442" spans="1:11" ht="27.75" customHeight="1">
      <c r="A442" s="413"/>
      <c r="B442" s="413"/>
      <c r="C442" s="413"/>
      <c r="D442" s="413"/>
      <c r="E442" s="413"/>
      <c r="F442" s="413"/>
      <c r="G442" s="413"/>
      <c r="H442" s="413"/>
      <c r="I442" s="413"/>
      <c r="J442" s="413"/>
      <c r="K442" s="413"/>
    </row>
    <row r="443" spans="1:11" ht="27.75" customHeight="1">
      <c r="A443" s="413"/>
      <c r="B443" s="413"/>
      <c r="C443" s="413"/>
      <c r="D443" s="413"/>
      <c r="E443" s="413"/>
      <c r="F443" s="413"/>
      <c r="G443" s="413"/>
      <c r="H443" s="413"/>
      <c r="I443" s="413"/>
      <c r="J443" s="413"/>
      <c r="K443" s="413"/>
    </row>
    <row r="444" spans="1:11" ht="27.75" customHeight="1">
      <c r="A444" s="413"/>
      <c r="B444" s="413"/>
      <c r="C444" s="413"/>
      <c r="D444" s="413"/>
      <c r="E444" s="413"/>
      <c r="F444" s="413"/>
      <c r="G444" s="413"/>
      <c r="H444" s="413"/>
      <c r="I444" s="413"/>
      <c r="J444" s="413"/>
      <c r="K444" s="413"/>
    </row>
    <row r="445" spans="1:11" ht="27.75" customHeight="1">
      <c r="A445" s="413"/>
      <c r="B445" s="413"/>
      <c r="C445" s="413"/>
      <c r="D445" s="413"/>
      <c r="E445" s="413"/>
      <c r="F445" s="413"/>
      <c r="G445" s="413"/>
      <c r="H445" s="413"/>
      <c r="I445" s="413"/>
      <c r="J445" s="413"/>
      <c r="K445" s="413"/>
    </row>
    <row r="446" spans="1:11" ht="27.75" customHeight="1">
      <c r="A446" s="413"/>
      <c r="B446" s="413"/>
      <c r="C446" s="413"/>
      <c r="D446" s="413"/>
      <c r="E446" s="413"/>
      <c r="F446" s="413"/>
      <c r="G446" s="413"/>
      <c r="H446" s="413"/>
      <c r="I446" s="413"/>
      <c r="J446" s="413"/>
      <c r="K446" s="413"/>
    </row>
    <row r="447" spans="1:11" ht="27.75" customHeight="1">
      <c r="A447" s="413"/>
      <c r="B447" s="413"/>
      <c r="C447" s="413"/>
      <c r="D447" s="413"/>
      <c r="E447" s="413"/>
      <c r="F447" s="413"/>
      <c r="G447" s="413"/>
      <c r="H447" s="413"/>
      <c r="I447" s="413"/>
      <c r="J447" s="413"/>
      <c r="K447" s="413"/>
    </row>
    <row r="448" spans="1:11" ht="27.75" customHeight="1">
      <c r="A448" s="413"/>
      <c r="B448" s="413"/>
      <c r="C448" s="413"/>
      <c r="D448" s="413"/>
      <c r="E448" s="413"/>
      <c r="F448" s="413"/>
      <c r="G448" s="413"/>
      <c r="H448" s="413"/>
      <c r="I448" s="413"/>
      <c r="J448" s="413"/>
      <c r="K448" s="413"/>
    </row>
    <row r="449" spans="1:11" ht="27.75" customHeight="1">
      <c r="A449" s="413"/>
      <c r="B449" s="413"/>
      <c r="C449" s="413"/>
      <c r="D449" s="413"/>
      <c r="E449" s="413"/>
      <c r="F449" s="413"/>
      <c r="G449" s="413"/>
      <c r="H449" s="413"/>
      <c r="I449" s="413"/>
      <c r="J449" s="413"/>
      <c r="K449" s="413"/>
    </row>
    <row r="450" spans="1:11" ht="27.75" customHeight="1">
      <c r="A450" s="413"/>
      <c r="B450" s="413"/>
      <c r="C450" s="413"/>
      <c r="D450" s="413"/>
      <c r="E450" s="413"/>
      <c r="F450" s="413"/>
      <c r="G450" s="413"/>
      <c r="H450" s="413"/>
      <c r="I450" s="413"/>
      <c r="J450" s="413"/>
      <c r="K450" s="413"/>
    </row>
    <row r="451" spans="1:11" ht="27.75" customHeight="1">
      <c r="A451" s="413"/>
      <c r="B451" s="413"/>
      <c r="C451" s="413"/>
      <c r="D451" s="413"/>
      <c r="E451" s="413"/>
      <c r="F451" s="413"/>
      <c r="G451" s="413"/>
      <c r="H451" s="413"/>
      <c r="I451" s="413"/>
      <c r="J451" s="413"/>
      <c r="K451" s="413"/>
    </row>
    <row r="452" spans="1:11" ht="27.75" customHeight="1">
      <c r="A452" s="413"/>
      <c r="B452" s="413"/>
      <c r="C452" s="413"/>
      <c r="D452" s="413"/>
      <c r="E452" s="413"/>
      <c r="F452" s="413"/>
      <c r="G452" s="413"/>
      <c r="H452" s="413"/>
      <c r="I452" s="413"/>
      <c r="J452" s="413"/>
      <c r="K452" s="413"/>
    </row>
    <row r="453" spans="1:11" ht="27.75" customHeight="1">
      <c r="A453" s="413"/>
      <c r="B453" s="413"/>
      <c r="C453" s="413"/>
      <c r="D453" s="413"/>
      <c r="E453" s="413"/>
      <c r="F453" s="413"/>
      <c r="G453" s="413"/>
      <c r="H453" s="413"/>
      <c r="I453" s="413"/>
      <c r="J453" s="413"/>
      <c r="K453" s="413"/>
    </row>
    <row r="454" spans="1:11" ht="27.75" customHeight="1">
      <c r="A454" s="413"/>
      <c r="B454" s="413"/>
      <c r="C454" s="413"/>
      <c r="D454" s="413"/>
      <c r="E454" s="413"/>
      <c r="F454" s="413"/>
      <c r="G454" s="413"/>
      <c r="H454" s="413"/>
      <c r="I454" s="413"/>
      <c r="J454" s="413"/>
      <c r="K454" s="413"/>
    </row>
    <row r="455" spans="1:11" ht="27.75" customHeight="1">
      <c r="A455" s="413"/>
      <c r="B455" s="413"/>
      <c r="C455" s="413"/>
      <c r="D455" s="413"/>
      <c r="E455" s="413"/>
      <c r="F455" s="413"/>
      <c r="G455" s="413"/>
      <c r="H455" s="413"/>
      <c r="I455" s="413"/>
      <c r="J455" s="413"/>
      <c r="K455" s="413"/>
    </row>
    <row r="456" spans="1:11" ht="27.75" customHeight="1">
      <c r="A456" s="413"/>
      <c r="B456" s="413"/>
      <c r="C456" s="413"/>
      <c r="D456" s="413"/>
      <c r="E456" s="413"/>
      <c r="F456" s="413"/>
      <c r="G456" s="413"/>
      <c r="H456" s="413"/>
      <c r="I456" s="413"/>
      <c r="J456" s="413"/>
      <c r="K456" s="413"/>
    </row>
    <row r="457" spans="1:11" ht="27.75" customHeight="1">
      <c r="A457" s="413"/>
      <c r="B457" s="413"/>
      <c r="C457" s="413"/>
      <c r="D457" s="413"/>
      <c r="E457" s="413"/>
      <c r="F457" s="413"/>
      <c r="G457" s="413"/>
      <c r="H457" s="413"/>
      <c r="I457" s="413"/>
      <c r="J457" s="413"/>
      <c r="K457" s="413"/>
    </row>
    <row r="458" spans="1:11" ht="27.75" customHeight="1">
      <c r="A458" s="413"/>
      <c r="B458" s="413"/>
      <c r="C458" s="413"/>
      <c r="D458" s="413"/>
      <c r="E458" s="413"/>
      <c r="F458" s="413"/>
      <c r="G458" s="413"/>
      <c r="H458" s="413"/>
      <c r="I458" s="413"/>
      <c r="J458" s="413"/>
      <c r="K458" s="413"/>
    </row>
    <row r="459" spans="1:11" ht="27.75" customHeight="1">
      <c r="A459" s="413"/>
      <c r="B459" s="413"/>
      <c r="C459" s="413"/>
      <c r="D459" s="413"/>
      <c r="E459" s="413"/>
      <c r="F459" s="413"/>
      <c r="G459" s="413"/>
      <c r="H459" s="413"/>
      <c r="I459" s="413"/>
      <c r="J459" s="413"/>
      <c r="K459" s="413"/>
    </row>
    <row r="460" spans="1:11" ht="27.75" customHeight="1">
      <c r="A460" s="413"/>
      <c r="B460" s="413"/>
      <c r="C460" s="413"/>
      <c r="D460" s="413"/>
      <c r="E460" s="413"/>
      <c r="F460" s="413"/>
      <c r="G460" s="413"/>
      <c r="H460" s="413"/>
      <c r="I460" s="413"/>
      <c r="J460" s="413"/>
      <c r="K460" s="413"/>
    </row>
    <row r="461" spans="1:11" ht="27.75" customHeight="1">
      <c r="A461" s="413"/>
      <c r="B461" s="413"/>
      <c r="C461" s="413"/>
      <c r="D461" s="413"/>
      <c r="E461" s="413"/>
      <c r="F461" s="413"/>
      <c r="G461" s="413"/>
      <c r="H461" s="413"/>
      <c r="I461" s="413"/>
      <c r="J461" s="413"/>
      <c r="K461" s="413"/>
    </row>
    <row r="462" spans="1:11" ht="27.75" customHeight="1">
      <c r="A462" s="413"/>
      <c r="B462" s="413"/>
      <c r="C462" s="413"/>
      <c r="D462" s="413"/>
      <c r="E462" s="413"/>
      <c r="F462" s="413"/>
      <c r="G462" s="413"/>
      <c r="H462" s="413"/>
      <c r="I462" s="413"/>
      <c r="J462" s="413"/>
      <c r="K462" s="413"/>
    </row>
    <row r="463" spans="1:11" ht="27.75" customHeight="1">
      <c r="A463" s="413"/>
      <c r="B463" s="413"/>
      <c r="C463" s="413"/>
      <c r="D463" s="413"/>
      <c r="E463" s="413"/>
      <c r="F463" s="413"/>
      <c r="G463" s="413"/>
      <c r="H463" s="413"/>
      <c r="I463" s="413"/>
      <c r="J463" s="413"/>
      <c r="K463" s="413"/>
    </row>
    <row r="464" spans="1:11" ht="27.75" customHeight="1">
      <c r="A464" s="413"/>
      <c r="B464" s="413"/>
      <c r="C464" s="413"/>
      <c r="D464" s="413"/>
      <c r="E464" s="413"/>
      <c r="F464" s="413"/>
      <c r="G464" s="413"/>
      <c r="H464" s="413"/>
      <c r="I464" s="413"/>
      <c r="J464" s="413"/>
      <c r="K464" s="413"/>
    </row>
    <row r="465" spans="1:11" ht="27.75" customHeight="1">
      <c r="A465" s="413"/>
      <c r="B465" s="413"/>
      <c r="C465" s="413"/>
      <c r="D465" s="413"/>
      <c r="E465" s="413"/>
      <c r="F465" s="413"/>
      <c r="G465" s="413"/>
      <c r="H465" s="413"/>
      <c r="I465" s="413"/>
      <c r="J465" s="413"/>
      <c r="K465" s="413"/>
    </row>
    <row r="466" spans="1:11" ht="27.75" customHeight="1">
      <c r="A466" s="413"/>
      <c r="B466" s="413"/>
      <c r="C466" s="413"/>
      <c r="D466" s="413"/>
      <c r="E466" s="413"/>
      <c r="F466" s="413"/>
      <c r="G466" s="413"/>
      <c r="H466" s="413"/>
      <c r="I466" s="413"/>
      <c r="J466" s="413"/>
      <c r="K466" s="413"/>
    </row>
    <row r="467" spans="1:11" ht="27.75" customHeight="1">
      <c r="A467" s="413"/>
      <c r="B467" s="413"/>
      <c r="C467" s="413"/>
      <c r="D467" s="413"/>
      <c r="E467" s="413"/>
      <c r="F467" s="413"/>
      <c r="G467" s="413"/>
      <c r="H467" s="413"/>
      <c r="I467" s="413"/>
      <c r="J467" s="413"/>
      <c r="K467" s="413"/>
    </row>
    <row r="468" spans="1:11" ht="27.75" customHeight="1">
      <c r="A468" s="413"/>
      <c r="B468" s="413"/>
      <c r="C468" s="413"/>
      <c r="D468" s="413"/>
      <c r="E468" s="413"/>
      <c r="F468" s="413"/>
      <c r="G468" s="413"/>
      <c r="H468" s="413"/>
      <c r="I468" s="413"/>
      <c r="J468" s="413"/>
      <c r="K468" s="413"/>
    </row>
    <row r="469" spans="1:11" ht="27.75" customHeight="1">
      <c r="A469" s="413"/>
      <c r="B469" s="413"/>
      <c r="C469" s="413"/>
      <c r="D469" s="413"/>
      <c r="E469" s="413"/>
      <c r="F469" s="413"/>
      <c r="G469" s="413"/>
      <c r="H469" s="413"/>
      <c r="I469" s="413"/>
      <c r="J469" s="413"/>
      <c r="K469" s="413"/>
    </row>
    <row r="470" spans="1:11" ht="27.75" customHeight="1">
      <c r="A470" s="413"/>
      <c r="B470" s="413"/>
      <c r="C470" s="413"/>
      <c r="D470" s="413"/>
      <c r="E470" s="413"/>
      <c r="F470" s="413"/>
      <c r="G470" s="413"/>
      <c r="H470" s="413"/>
      <c r="I470" s="413"/>
      <c r="J470" s="413"/>
      <c r="K470" s="413"/>
    </row>
    <row r="471" spans="1:11" ht="27.75" customHeight="1">
      <c r="A471" s="413"/>
      <c r="B471" s="413"/>
      <c r="C471" s="413"/>
      <c r="D471" s="413"/>
      <c r="E471" s="413"/>
      <c r="F471" s="413"/>
      <c r="G471" s="413"/>
      <c r="H471" s="413"/>
      <c r="I471" s="413"/>
      <c r="J471" s="413"/>
      <c r="K471" s="413"/>
    </row>
    <row r="472" spans="1:11" ht="27.75" customHeight="1">
      <c r="A472" s="413"/>
      <c r="B472" s="413"/>
      <c r="C472" s="413"/>
      <c r="D472" s="413"/>
      <c r="E472" s="413"/>
      <c r="F472" s="413"/>
      <c r="G472" s="413"/>
      <c r="H472" s="413"/>
      <c r="I472" s="413"/>
      <c r="J472" s="413"/>
      <c r="K472" s="413"/>
    </row>
    <row r="473" spans="1:11" ht="27.75" customHeight="1">
      <c r="A473" s="413"/>
      <c r="B473" s="413"/>
      <c r="C473" s="413"/>
      <c r="D473" s="413"/>
      <c r="E473" s="413"/>
      <c r="F473" s="413"/>
      <c r="G473" s="413"/>
      <c r="H473" s="413"/>
      <c r="I473" s="413"/>
      <c r="J473" s="413"/>
      <c r="K473" s="413"/>
    </row>
    <row r="474" spans="1:11" ht="27.75" customHeight="1">
      <c r="A474" s="413"/>
      <c r="B474" s="413"/>
      <c r="C474" s="413"/>
      <c r="D474" s="413"/>
      <c r="E474" s="413"/>
      <c r="F474" s="413"/>
      <c r="G474" s="413"/>
      <c r="H474" s="413"/>
      <c r="I474" s="413"/>
      <c r="J474" s="413"/>
      <c r="K474" s="413"/>
    </row>
    <row r="475" spans="1:11" ht="27.75" customHeight="1">
      <c r="A475" s="413"/>
      <c r="B475" s="413"/>
      <c r="C475" s="413"/>
      <c r="D475" s="413"/>
      <c r="E475" s="413"/>
      <c r="F475" s="413"/>
      <c r="G475" s="413"/>
      <c r="H475" s="413"/>
      <c r="I475" s="413"/>
      <c r="J475" s="413"/>
      <c r="K475" s="413"/>
    </row>
    <row r="476" spans="1:11" ht="27.75" customHeight="1">
      <c r="A476" s="413"/>
      <c r="B476" s="413"/>
      <c r="C476" s="413"/>
      <c r="D476" s="413"/>
      <c r="E476" s="413"/>
      <c r="F476" s="413"/>
      <c r="G476" s="413"/>
      <c r="H476" s="413"/>
      <c r="I476" s="413"/>
      <c r="J476" s="413"/>
      <c r="K476" s="413"/>
    </row>
    <row r="477" spans="1:11" ht="27.75" customHeight="1">
      <c r="A477" s="413"/>
      <c r="B477" s="413"/>
      <c r="C477" s="413"/>
      <c r="D477" s="413"/>
      <c r="E477" s="413"/>
      <c r="F477" s="413"/>
      <c r="G477" s="413"/>
      <c r="H477" s="413"/>
      <c r="I477" s="413"/>
      <c r="J477" s="413"/>
      <c r="K477" s="413"/>
    </row>
    <row r="478" spans="1:11" ht="27.75" customHeight="1">
      <c r="A478" s="413"/>
      <c r="B478" s="413"/>
      <c r="C478" s="413"/>
      <c r="D478" s="413"/>
      <c r="E478" s="413"/>
      <c r="F478" s="413"/>
      <c r="G478" s="413"/>
      <c r="H478" s="413"/>
      <c r="I478" s="413"/>
      <c r="J478" s="413"/>
      <c r="K478" s="413"/>
    </row>
    <row r="479" spans="1:11" ht="27.75" customHeight="1">
      <c r="A479" s="413"/>
      <c r="B479" s="413"/>
      <c r="C479" s="413"/>
      <c r="D479" s="413"/>
      <c r="E479" s="413"/>
      <c r="F479" s="413"/>
      <c r="G479" s="413"/>
      <c r="H479" s="413"/>
      <c r="I479" s="413"/>
      <c r="J479" s="413"/>
      <c r="K479" s="413"/>
    </row>
    <row r="480" spans="1:11" ht="27.75" customHeight="1">
      <c r="A480" s="413"/>
      <c r="B480" s="413"/>
      <c r="C480" s="413"/>
      <c r="D480" s="413"/>
      <c r="E480" s="413"/>
      <c r="F480" s="413"/>
      <c r="G480" s="413"/>
      <c r="H480" s="413"/>
      <c r="I480" s="413"/>
      <c r="J480" s="413"/>
      <c r="K480" s="413"/>
    </row>
    <row r="481" spans="1:11" ht="27.75" customHeight="1">
      <c r="A481" s="413"/>
      <c r="B481" s="413"/>
      <c r="C481" s="413"/>
      <c r="D481" s="413"/>
      <c r="E481" s="413"/>
      <c r="F481" s="413"/>
      <c r="G481" s="413"/>
      <c r="H481" s="413"/>
      <c r="I481" s="413"/>
      <c r="J481" s="413"/>
      <c r="K481" s="413"/>
    </row>
    <row r="482" spans="1:11" ht="27.75" customHeight="1">
      <c r="A482" s="413"/>
      <c r="B482" s="413"/>
      <c r="C482" s="413"/>
      <c r="D482" s="413"/>
      <c r="E482" s="413"/>
      <c r="F482" s="413"/>
      <c r="G482" s="413"/>
      <c r="H482" s="413"/>
      <c r="I482" s="413"/>
      <c r="J482" s="413"/>
      <c r="K482" s="413"/>
    </row>
    <row r="483" spans="1:11" ht="27.75" customHeight="1">
      <c r="A483" s="413"/>
      <c r="B483" s="413"/>
      <c r="C483" s="413"/>
      <c r="D483" s="413"/>
      <c r="E483" s="413"/>
      <c r="F483" s="413"/>
      <c r="G483" s="413"/>
      <c r="H483" s="413"/>
      <c r="I483" s="413"/>
      <c r="J483" s="413"/>
      <c r="K483" s="413"/>
    </row>
    <row r="484" spans="1:11" ht="27.75" customHeight="1">
      <c r="A484" s="413"/>
      <c r="B484" s="413"/>
      <c r="C484" s="413"/>
      <c r="D484" s="413"/>
      <c r="E484" s="413"/>
      <c r="F484" s="413"/>
      <c r="G484" s="413"/>
      <c r="H484" s="413"/>
      <c r="I484" s="413"/>
      <c r="J484" s="413"/>
      <c r="K484" s="413"/>
    </row>
    <row r="485" spans="1:11" ht="27.75" customHeight="1">
      <c r="A485" s="413"/>
      <c r="B485" s="413"/>
      <c r="C485" s="413"/>
      <c r="D485" s="413"/>
      <c r="E485" s="413"/>
      <c r="F485" s="413"/>
      <c r="G485" s="413"/>
      <c r="H485" s="413"/>
      <c r="I485" s="413"/>
      <c r="J485" s="413"/>
      <c r="K485" s="413"/>
    </row>
    <row r="486" spans="1:11" ht="27.75" customHeight="1">
      <c r="A486" s="413"/>
      <c r="B486" s="413"/>
      <c r="C486" s="413"/>
      <c r="D486" s="413"/>
      <c r="E486" s="413"/>
      <c r="F486" s="413"/>
      <c r="G486" s="413"/>
      <c r="H486" s="413"/>
      <c r="I486" s="413"/>
      <c r="J486" s="413"/>
      <c r="K486" s="413"/>
    </row>
    <row r="487" spans="1:11" ht="27.75" customHeight="1">
      <c r="A487" s="413"/>
      <c r="B487" s="413"/>
      <c r="C487" s="413"/>
      <c r="D487" s="413"/>
      <c r="E487" s="413"/>
      <c r="F487" s="413"/>
      <c r="G487" s="413"/>
      <c r="H487" s="413"/>
      <c r="I487" s="413"/>
      <c r="J487" s="413"/>
      <c r="K487" s="413"/>
    </row>
    <row r="488" spans="1:11" ht="27.75" customHeight="1">
      <c r="A488" s="413"/>
      <c r="B488" s="413"/>
      <c r="C488" s="413"/>
      <c r="D488" s="413"/>
      <c r="E488" s="413"/>
      <c r="F488" s="413"/>
      <c r="G488" s="413"/>
      <c r="H488" s="413"/>
      <c r="I488" s="413"/>
      <c r="J488" s="413"/>
      <c r="K488" s="413"/>
    </row>
    <row r="489" spans="1:11" ht="27.75" customHeight="1">
      <c r="A489" s="413"/>
      <c r="B489" s="413"/>
      <c r="C489" s="413"/>
      <c r="D489" s="413"/>
      <c r="E489" s="413"/>
      <c r="F489" s="413"/>
      <c r="G489" s="413"/>
      <c r="H489" s="413"/>
      <c r="I489" s="413"/>
      <c r="J489" s="413"/>
      <c r="K489" s="413"/>
    </row>
    <row r="490" spans="1:11" ht="27.75" customHeight="1">
      <c r="A490" s="413"/>
      <c r="B490" s="413"/>
      <c r="C490" s="413"/>
      <c r="D490" s="413"/>
      <c r="E490" s="413"/>
      <c r="F490" s="413"/>
      <c r="G490" s="413"/>
      <c r="H490" s="413"/>
      <c r="I490" s="413"/>
      <c r="J490" s="413"/>
      <c r="K490" s="413"/>
    </row>
    <row r="491" spans="1:11" ht="27.75" customHeight="1">
      <c r="A491" s="413"/>
      <c r="B491" s="413"/>
      <c r="C491" s="413"/>
      <c r="D491" s="413"/>
      <c r="E491" s="413"/>
      <c r="F491" s="413"/>
      <c r="G491" s="413"/>
      <c r="H491" s="413"/>
      <c r="I491" s="413"/>
      <c r="J491" s="413"/>
      <c r="K491" s="413"/>
    </row>
    <row r="492" spans="1:11" ht="27.75" customHeight="1">
      <c r="A492" s="413"/>
      <c r="B492" s="413"/>
      <c r="C492" s="413"/>
      <c r="D492" s="413"/>
      <c r="E492" s="413"/>
      <c r="F492" s="413"/>
      <c r="G492" s="413"/>
      <c r="H492" s="413"/>
      <c r="I492" s="413"/>
      <c r="J492" s="413"/>
      <c r="K492" s="413"/>
    </row>
    <row r="493" spans="1:11" ht="27.75" customHeight="1">
      <c r="A493" s="413"/>
      <c r="B493" s="413"/>
      <c r="C493" s="413"/>
      <c r="D493" s="413"/>
      <c r="E493" s="413"/>
      <c r="F493" s="413"/>
      <c r="G493" s="413"/>
      <c r="H493" s="413"/>
      <c r="I493" s="413"/>
      <c r="J493" s="413"/>
      <c r="K493" s="413"/>
    </row>
    <row r="494" spans="1:11" ht="27.75" customHeight="1">
      <c r="A494" s="413"/>
      <c r="B494" s="413"/>
      <c r="C494" s="413"/>
      <c r="D494" s="413"/>
      <c r="E494" s="413"/>
      <c r="F494" s="413"/>
      <c r="G494" s="413"/>
      <c r="H494" s="413"/>
      <c r="I494" s="413"/>
      <c r="J494" s="413"/>
      <c r="K494" s="413"/>
    </row>
    <row r="495" spans="1:11" ht="27.75" customHeight="1">
      <c r="A495" s="413"/>
      <c r="B495" s="413"/>
      <c r="C495" s="413"/>
      <c r="D495" s="413"/>
      <c r="E495" s="413"/>
      <c r="F495" s="413"/>
      <c r="G495" s="413"/>
      <c r="H495" s="413"/>
      <c r="I495" s="413"/>
      <c r="J495" s="413"/>
      <c r="K495" s="413"/>
    </row>
    <row r="496" spans="1:11" ht="27.75" customHeight="1">
      <c r="A496" s="413"/>
      <c r="B496" s="413"/>
      <c r="C496" s="413"/>
      <c r="D496" s="413"/>
      <c r="E496" s="413"/>
      <c r="F496" s="413"/>
      <c r="G496" s="413"/>
      <c r="H496" s="413"/>
      <c r="I496" s="413"/>
      <c r="J496" s="413"/>
      <c r="K496" s="413"/>
    </row>
    <row r="497" spans="1:11" ht="27.75" customHeight="1">
      <c r="A497" s="413"/>
      <c r="B497" s="413"/>
      <c r="C497" s="413"/>
      <c r="D497" s="413"/>
      <c r="E497" s="413"/>
      <c r="F497" s="413"/>
      <c r="G497" s="413"/>
      <c r="H497" s="413"/>
      <c r="I497" s="413"/>
      <c r="J497" s="413"/>
      <c r="K497" s="413"/>
    </row>
    <row r="498" spans="1:11" ht="27.75" customHeight="1">
      <c r="A498" s="413"/>
      <c r="B498" s="413"/>
      <c r="C498" s="413"/>
      <c r="D498" s="413"/>
      <c r="E498" s="413"/>
      <c r="F498" s="413"/>
      <c r="G498" s="413"/>
      <c r="H498" s="413"/>
      <c r="I498" s="413"/>
      <c r="J498" s="413"/>
      <c r="K498" s="413"/>
    </row>
    <row r="499" spans="1:11" ht="27.75" customHeight="1">
      <c r="A499" s="413"/>
      <c r="B499" s="413"/>
      <c r="C499" s="413"/>
      <c r="D499" s="413"/>
      <c r="E499" s="413"/>
      <c r="F499" s="413"/>
      <c r="G499" s="413"/>
      <c r="H499" s="413"/>
      <c r="I499" s="413"/>
      <c r="J499" s="413"/>
      <c r="K499" s="413"/>
    </row>
    <row r="500" spans="1:11" ht="27.75" customHeight="1">
      <c r="A500" s="413"/>
      <c r="B500" s="413"/>
      <c r="C500" s="413"/>
      <c r="D500" s="413"/>
      <c r="E500" s="413"/>
      <c r="F500" s="413"/>
      <c r="G500" s="413"/>
      <c r="H500" s="413"/>
      <c r="I500" s="413"/>
      <c r="J500" s="413"/>
      <c r="K500" s="413"/>
    </row>
    <row r="501" spans="1:11" ht="27.75" customHeight="1">
      <c r="A501" s="413"/>
      <c r="B501" s="413"/>
      <c r="C501" s="413"/>
      <c r="D501" s="413"/>
      <c r="E501" s="413"/>
      <c r="F501" s="413"/>
      <c r="G501" s="413"/>
      <c r="H501" s="413"/>
      <c r="I501" s="413"/>
      <c r="J501" s="413"/>
      <c r="K501" s="413"/>
    </row>
    <row r="502" spans="1:11" ht="27.75" customHeight="1">
      <c r="A502" s="413"/>
      <c r="B502" s="413"/>
      <c r="C502" s="413"/>
      <c r="D502" s="413"/>
      <c r="E502" s="413"/>
      <c r="F502" s="413"/>
      <c r="G502" s="413"/>
      <c r="H502" s="413"/>
      <c r="I502" s="413"/>
      <c r="J502" s="413"/>
      <c r="K502" s="413"/>
    </row>
    <row r="503" spans="1:11" ht="27.75" customHeight="1">
      <c r="A503" s="413"/>
      <c r="B503" s="413"/>
      <c r="C503" s="413"/>
      <c r="D503" s="413"/>
      <c r="E503" s="413"/>
      <c r="F503" s="413"/>
      <c r="G503" s="413"/>
      <c r="H503" s="413"/>
      <c r="I503" s="413"/>
      <c r="J503" s="413"/>
      <c r="K503" s="413"/>
    </row>
    <row r="504" spans="1:11" ht="27.75" customHeight="1">
      <c r="A504" s="413"/>
      <c r="B504" s="413"/>
      <c r="C504" s="413"/>
      <c r="D504" s="413"/>
      <c r="E504" s="413"/>
      <c r="F504" s="413"/>
      <c r="G504" s="413"/>
      <c r="H504" s="413"/>
      <c r="I504" s="413"/>
      <c r="J504" s="413"/>
      <c r="K504" s="413"/>
    </row>
    <row r="505" spans="1:11" ht="27.75" customHeight="1">
      <c r="A505" s="413"/>
      <c r="B505" s="413"/>
      <c r="C505" s="413"/>
      <c r="D505" s="413"/>
      <c r="E505" s="413"/>
      <c r="F505" s="413"/>
      <c r="G505" s="413"/>
      <c r="H505" s="413"/>
      <c r="I505" s="413"/>
      <c r="J505" s="413"/>
      <c r="K505" s="413"/>
    </row>
    <row r="506" spans="1:11" ht="27.75" customHeight="1">
      <c r="A506" s="413"/>
      <c r="B506" s="413"/>
      <c r="C506" s="413"/>
      <c r="D506" s="413"/>
      <c r="E506" s="413"/>
      <c r="F506" s="413"/>
      <c r="G506" s="413"/>
      <c r="H506" s="413"/>
      <c r="I506" s="413"/>
      <c r="J506" s="413"/>
      <c r="K506" s="413"/>
    </row>
    <row r="507" spans="1:11" ht="27.75" customHeight="1">
      <c r="A507" s="413"/>
      <c r="B507" s="413"/>
      <c r="C507" s="413"/>
      <c r="D507" s="413"/>
      <c r="E507" s="413"/>
      <c r="F507" s="413"/>
      <c r="G507" s="413"/>
      <c r="H507" s="413"/>
      <c r="I507" s="413"/>
      <c r="J507" s="413"/>
      <c r="K507" s="413"/>
    </row>
    <row r="508" spans="1:11" ht="27.75" customHeight="1">
      <c r="A508" s="413"/>
      <c r="B508" s="413"/>
      <c r="C508" s="413"/>
      <c r="D508" s="413"/>
      <c r="E508" s="413"/>
      <c r="F508" s="413"/>
      <c r="G508" s="413"/>
      <c r="H508" s="413"/>
      <c r="I508" s="413"/>
      <c r="J508" s="413"/>
      <c r="K508" s="413"/>
    </row>
    <row r="509" spans="1:11" ht="27.75" customHeight="1">
      <c r="A509" s="413"/>
      <c r="B509" s="413"/>
      <c r="C509" s="413"/>
      <c r="D509" s="413"/>
      <c r="E509" s="413"/>
      <c r="F509" s="413"/>
      <c r="G509" s="413"/>
      <c r="H509" s="413"/>
      <c r="I509" s="413"/>
      <c r="J509" s="413"/>
      <c r="K509" s="413"/>
    </row>
    <row r="510" spans="1:11" ht="27.75" customHeight="1">
      <c r="A510" s="413"/>
      <c r="B510" s="413"/>
      <c r="C510" s="413"/>
      <c r="D510" s="413"/>
      <c r="E510" s="413"/>
      <c r="F510" s="413"/>
      <c r="G510" s="413"/>
      <c r="H510" s="413"/>
      <c r="I510" s="413"/>
      <c r="J510" s="413"/>
      <c r="K510" s="413"/>
    </row>
    <row r="511" spans="1:11" ht="27.75" customHeight="1">
      <c r="A511" s="413"/>
      <c r="B511" s="413"/>
      <c r="C511" s="413"/>
      <c r="D511" s="413"/>
      <c r="E511" s="413"/>
      <c r="F511" s="413"/>
      <c r="G511" s="413"/>
      <c r="H511" s="413"/>
      <c r="I511" s="413"/>
      <c r="J511" s="413"/>
      <c r="K511" s="413"/>
    </row>
    <row r="512" spans="1:11" ht="27.75" customHeight="1">
      <c r="A512" s="413"/>
      <c r="B512" s="413"/>
      <c r="C512" s="413"/>
      <c r="D512" s="413"/>
      <c r="E512" s="413"/>
      <c r="F512" s="413"/>
      <c r="G512" s="413"/>
      <c r="H512" s="413"/>
      <c r="I512" s="413"/>
      <c r="J512" s="413"/>
      <c r="K512" s="413"/>
    </row>
    <row r="513" spans="1:11" ht="27.75" customHeight="1">
      <c r="A513" s="413"/>
      <c r="B513" s="413"/>
      <c r="C513" s="413"/>
      <c r="D513" s="413"/>
      <c r="E513" s="413"/>
      <c r="F513" s="413"/>
      <c r="G513" s="413"/>
      <c r="H513" s="413"/>
      <c r="I513" s="413"/>
      <c r="J513" s="413"/>
      <c r="K513" s="413"/>
    </row>
    <row r="514" spans="1:11" ht="27.75" customHeight="1">
      <c r="A514" s="413"/>
      <c r="B514" s="413"/>
      <c r="C514" s="413"/>
      <c r="D514" s="413"/>
      <c r="E514" s="413"/>
      <c r="F514" s="413"/>
      <c r="G514" s="413"/>
      <c r="H514" s="413"/>
      <c r="I514" s="413"/>
      <c r="J514" s="413"/>
      <c r="K514" s="413"/>
    </row>
    <row r="515" spans="1:11" ht="27.75" customHeight="1">
      <c r="A515" s="413"/>
      <c r="B515" s="413"/>
      <c r="C515" s="413"/>
      <c r="D515" s="413"/>
      <c r="E515" s="413"/>
      <c r="F515" s="413"/>
      <c r="G515" s="413"/>
      <c r="H515" s="413"/>
      <c r="I515" s="413"/>
      <c r="J515" s="413"/>
      <c r="K515" s="413"/>
    </row>
    <row r="516" spans="1:11" ht="27.75" customHeight="1">
      <c r="A516" s="413"/>
      <c r="B516" s="413"/>
      <c r="C516" s="413"/>
      <c r="D516" s="413"/>
      <c r="E516" s="413"/>
      <c r="F516" s="413"/>
      <c r="G516" s="413"/>
      <c r="H516" s="413"/>
      <c r="I516" s="413"/>
      <c r="J516" s="413"/>
      <c r="K516" s="413"/>
    </row>
    <row r="517" spans="1:11" ht="27.75" customHeight="1">
      <c r="A517" s="413"/>
      <c r="B517" s="413"/>
      <c r="C517" s="413"/>
      <c r="D517" s="413"/>
      <c r="E517" s="413"/>
      <c r="F517" s="413"/>
      <c r="G517" s="413"/>
      <c r="H517" s="413"/>
      <c r="I517" s="413"/>
      <c r="J517" s="413"/>
      <c r="K517" s="413"/>
    </row>
    <row r="518" spans="1:11" ht="27.75" customHeight="1">
      <c r="A518" s="413"/>
      <c r="B518" s="413"/>
      <c r="C518" s="413"/>
      <c r="D518" s="413"/>
      <c r="E518" s="413"/>
      <c r="F518" s="413"/>
      <c r="G518" s="413"/>
      <c r="H518" s="413"/>
      <c r="I518" s="413"/>
      <c r="J518" s="413"/>
      <c r="K518" s="413"/>
    </row>
    <row r="519" spans="1:11" ht="27.75" customHeight="1">
      <c r="A519" s="413"/>
      <c r="B519" s="413"/>
      <c r="C519" s="413"/>
      <c r="D519" s="413"/>
      <c r="E519" s="413"/>
      <c r="F519" s="413"/>
      <c r="G519" s="413"/>
      <c r="H519" s="413"/>
      <c r="I519" s="413"/>
      <c r="J519" s="413"/>
      <c r="K519" s="413"/>
    </row>
    <row r="520" spans="1:11" ht="27.75" customHeight="1">
      <c r="A520" s="413"/>
      <c r="B520" s="413"/>
      <c r="C520" s="413"/>
      <c r="D520" s="413"/>
      <c r="E520" s="413"/>
      <c r="F520" s="413"/>
      <c r="G520" s="413"/>
      <c r="H520" s="413"/>
      <c r="I520" s="413"/>
      <c r="J520" s="413"/>
      <c r="K520" s="413"/>
    </row>
    <row r="521" spans="1:11" ht="27.75" customHeight="1">
      <c r="A521" s="413"/>
      <c r="B521" s="413"/>
      <c r="C521" s="413"/>
      <c r="D521" s="413"/>
      <c r="E521" s="413"/>
      <c r="F521" s="413"/>
      <c r="G521" s="413"/>
      <c r="H521" s="413"/>
      <c r="I521" s="413"/>
      <c r="J521" s="413"/>
      <c r="K521" s="413"/>
    </row>
    <row r="522" spans="1:11" ht="27.75" customHeight="1">
      <c r="A522" s="413"/>
      <c r="B522" s="413"/>
      <c r="C522" s="413"/>
      <c r="D522" s="413"/>
      <c r="E522" s="413"/>
      <c r="F522" s="413"/>
      <c r="G522" s="413"/>
      <c r="H522" s="413"/>
      <c r="I522" s="413"/>
      <c r="J522" s="413"/>
      <c r="K522" s="413"/>
    </row>
    <row r="523" spans="1:11" ht="27.75" customHeight="1">
      <c r="A523" s="413"/>
      <c r="B523" s="413"/>
      <c r="C523" s="413"/>
      <c r="D523" s="413"/>
      <c r="E523" s="413"/>
      <c r="F523" s="413"/>
      <c r="G523" s="413"/>
      <c r="H523" s="413"/>
      <c r="I523" s="413"/>
      <c r="J523" s="413"/>
      <c r="K523" s="413"/>
    </row>
    <row r="524" spans="1:11" ht="27.75" customHeight="1">
      <c r="A524" s="413"/>
      <c r="B524" s="413"/>
      <c r="C524" s="413"/>
      <c r="D524" s="413"/>
      <c r="E524" s="413"/>
      <c r="F524" s="413"/>
      <c r="G524" s="413"/>
      <c r="H524" s="413"/>
      <c r="I524" s="413"/>
      <c r="J524" s="413"/>
      <c r="K524" s="413"/>
    </row>
    <row r="525" spans="1:11" ht="27.75" customHeight="1">
      <c r="A525" s="413"/>
      <c r="B525" s="413"/>
      <c r="C525" s="413"/>
      <c r="D525" s="413"/>
      <c r="E525" s="413"/>
      <c r="F525" s="413"/>
      <c r="G525" s="413"/>
      <c r="H525" s="413"/>
      <c r="I525" s="413"/>
      <c r="J525" s="413"/>
      <c r="K525" s="413"/>
    </row>
    <row r="526" spans="1:11" ht="27.75" customHeight="1">
      <c r="A526" s="413"/>
      <c r="B526" s="413"/>
      <c r="C526" s="413"/>
      <c r="D526" s="413"/>
      <c r="E526" s="413"/>
      <c r="F526" s="413"/>
      <c r="G526" s="413"/>
      <c r="H526" s="413"/>
      <c r="I526" s="413"/>
      <c r="J526" s="413"/>
      <c r="K526" s="413"/>
    </row>
    <row r="527" spans="1:11" ht="27.75" customHeight="1">
      <c r="A527" s="413"/>
      <c r="B527" s="413"/>
      <c r="C527" s="413"/>
      <c r="D527" s="413"/>
      <c r="E527" s="413"/>
      <c r="F527" s="413"/>
      <c r="G527" s="413"/>
      <c r="H527" s="413"/>
      <c r="I527" s="413"/>
      <c r="J527" s="413"/>
      <c r="K527" s="413"/>
    </row>
    <row r="528" spans="1:11" ht="27.75" customHeight="1">
      <c r="A528" s="413"/>
      <c r="B528" s="413"/>
      <c r="C528" s="413"/>
      <c r="D528" s="413"/>
      <c r="E528" s="413"/>
      <c r="F528" s="413"/>
      <c r="G528" s="413"/>
      <c r="H528" s="413"/>
      <c r="I528" s="413"/>
      <c r="J528" s="413"/>
      <c r="K528" s="413"/>
    </row>
    <row r="529" spans="1:11" ht="27.75" customHeight="1">
      <c r="A529" s="413"/>
      <c r="B529" s="413"/>
      <c r="C529" s="413"/>
      <c r="D529" s="413"/>
      <c r="E529" s="413"/>
      <c r="F529" s="413"/>
      <c r="G529" s="413"/>
      <c r="H529" s="413"/>
      <c r="I529" s="413"/>
      <c r="J529" s="413"/>
      <c r="K529" s="413"/>
    </row>
    <row r="530" spans="1:11" ht="27.75" customHeight="1">
      <c r="A530" s="413"/>
      <c r="B530" s="413"/>
      <c r="C530" s="413"/>
      <c r="D530" s="413"/>
      <c r="E530" s="413"/>
      <c r="F530" s="413"/>
      <c r="G530" s="413"/>
      <c r="H530" s="413"/>
      <c r="I530" s="413"/>
      <c r="J530" s="413"/>
      <c r="K530" s="413"/>
    </row>
    <row r="531" spans="1:11" ht="27.75" customHeight="1">
      <c r="A531" s="413"/>
      <c r="B531" s="413"/>
      <c r="C531" s="413"/>
      <c r="D531" s="413"/>
      <c r="E531" s="413"/>
      <c r="F531" s="413"/>
      <c r="G531" s="413"/>
      <c r="H531" s="413"/>
      <c r="I531" s="413"/>
      <c r="J531" s="413"/>
      <c r="K531" s="413"/>
    </row>
    <row r="532" spans="1:11" ht="27.75" customHeight="1">
      <c r="A532" s="413"/>
      <c r="B532" s="413"/>
      <c r="C532" s="413"/>
      <c r="D532" s="413"/>
      <c r="E532" s="413"/>
      <c r="F532" s="413"/>
      <c r="G532" s="413"/>
      <c r="H532" s="413"/>
      <c r="I532" s="413"/>
      <c r="J532" s="413"/>
      <c r="K532" s="413"/>
    </row>
    <row r="533" spans="1:11" ht="27.75" customHeight="1">
      <c r="A533" s="413"/>
      <c r="B533" s="413"/>
      <c r="C533" s="413"/>
      <c r="D533" s="413"/>
      <c r="E533" s="413"/>
      <c r="F533" s="413"/>
      <c r="G533" s="413"/>
      <c r="H533" s="413"/>
      <c r="I533" s="413"/>
      <c r="J533" s="413"/>
      <c r="K533" s="413"/>
    </row>
    <row r="534" spans="1:11" ht="27.75" customHeight="1">
      <c r="A534" s="413"/>
      <c r="B534" s="413"/>
      <c r="C534" s="413"/>
      <c r="D534" s="413"/>
      <c r="E534" s="413"/>
      <c r="F534" s="413"/>
      <c r="G534" s="413"/>
      <c r="H534" s="413"/>
      <c r="I534" s="413"/>
      <c r="J534" s="413"/>
      <c r="K534" s="413"/>
    </row>
    <row r="535" spans="1:11" ht="27.75" customHeight="1">
      <c r="A535" s="413"/>
      <c r="B535" s="413"/>
      <c r="C535" s="413"/>
      <c r="D535" s="413"/>
      <c r="E535" s="413"/>
      <c r="F535" s="413"/>
      <c r="G535" s="413"/>
      <c r="H535" s="413"/>
      <c r="I535" s="413"/>
      <c r="J535" s="413"/>
      <c r="K535" s="413"/>
    </row>
    <row r="536" spans="1:11" ht="27.75" customHeight="1">
      <c r="A536" s="413"/>
      <c r="B536" s="413"/>
      <c r="C536" s="413"/>
      <c r="D536" s="413"/>
      <c r="E536" s="413"/>
      <c r="F536" s="413"/>
      <c r="G536" s="413"/>
      <c r="H536" s="413"/>
      <c r="I536" s="413"/>
      <c r="J536" s="413"/>
      <c r="K536" s="413"/>
    </row>
    <row r="537" spans="1:11" ht="27.75" customHeight="1">
      <c r="A537" s="413"/>
      <c r="B537" s="413"/>
      <c r="C537" s="413"/>
      <c r="D537" s="413"/>
      <c r="E537" s="413"/>
      <c r="F537" s="413"/>
      <c r="G537" s="413"/>
      <c r="H537" s="413"/>
      <c r="I537" s="413"/>
      <c r="J537" s="413"/>
      <c r="K537" s="413"/>
    </row>
    <row r="538" spans="1:11" ht="27.75" customHeight="1">
      <c r="A538" s="413"/>
      <c r="B538" s="413"/>
      <c r="C538" s="413"/>
      <c r="D538" s="413"/>
      <c r="E538" s="413"/>
      <c r="F538" s="413"/>
      <c r="G538" s="413"/>
      <c r="H538" s="413"/>
      <c r="I538" s="413"/>
      <c r="J538" s="413"/>
      <c r="K538" s="413"/>
    </row>
    <row r="539" spans="1:11" ht="27.75" customHeight="1">
      <c r="A539" s="413"/>
      <c r="B539" s="413"/>
      <c r="C539" s="413"/>
      <c r="D539" s="413"/>
      <c r="E539" s="413"/>
      <c r="F539" s="413"/>
      <c r="G539" s="413"/>
      <c r="H539" s="413"/>
      <c r="I539" s="413"/>
      <c r="J539" s="413"/>
      <c r="K539" s="413"/>
    </row>
    <row r="540" spans="1:11" ht="27.75" customHeight="1">
      <c r="A540" s="413"/>
      <c r="B540" s="413"/>
      <c r="C540" s="413"/>
      <c r="D540" s="413"/>
      <c r="E540" s="413"/>
      <c r="F540" s="413"/>
      <c r="G540" s="413"/>
      <c r="H540" s="413"/>
      <c r="I540" s="413"/>
      <c r="J540" s="413"/>
      <c r="K540" s="413"/>
    </row>
    <row r="541" spans="1:11" ht="27.75" customHeight="1">
      <c r="A541" s="413"/>
      <c r="B541" s="413"/>
      <c r="C541" s="413"/>
      <c r="D541" s="413"/>
      <c r="E541" s="413"/>
      <c r="F541" s="413"/>
      <c r="G541" s="413"/>
      <c r="H541" s="413"/>
      <c r="I541" s="413"/>
      <c r="J541" s="413"/>
      <c r="K541" s="413"/>
    </row>
    <row r="542" spans="1:11" ht="27.75" customHeight="1">
      <c r="A542" s="413"/>
      <c r="B542" s="413"/>
      <c r="C542" s="413"/>
      <c r="D542" s="413"/>
      <c r="E542" s="413"/>
      <c r="F542" s="413"/>
      <c r="G542" s="413"/>
      <c r="H542" s="413"/>
      <c r="I542" s="413"/>
      <c r="J542" s="413"/>
      <c r="K542" s="413"/>
    </row>
    <row r="543" spans="1:11" ht="27.75" customHeight="1">
      <c r="A543" s="413"/>
      <c r="B543" s="413"/>
      <c r="C543" s="413"/>
      <c r="D543" s="413"/>
      <c r="E543" s="413"/>
      <c r="F543" s="413"/>
      <c r="G543" s="413"/>
      <c r="H543" s="413"/>
      <c r="I543" s="413"/>
      <c r="J543" s="413"/>
      <c r="K543" s="413"/>
    </row>
    <row r="544" spans="1:11" ht="27.75" customHeight="1">
      <c r="A544" s="413"/>
      <c r="B544" s="413"/>
      <c r="C544" s="413"/>
      <c r="D544" s="413"/>
      <c r="E544" s="413"/>
      <c r="F544" s="413"/>
      <c r="G544" s="413"/>
      <c r="H544" s="413"/>
      <c r="I544" s="413"/>
      <c r="J544" s="413"/>
      <c r="K544" s="413"/>
    </row>
    <row r="545" spans="1:11" ht="27.75" customHeight="1">
      <c r="A545" s="413"/>
      <c r="B545" s="413"/>
      <c r="C545" s="413"/>
      <c r="D545" s="413"/>
      <c r="E545" s="413"/>
      <c r="F545" s="413"/>
      <c r="G545" s="413"/>
      <c r="H545" s="413"/>
      <c r="I545" s="413"/>
      <c r="J545" s="413"/>
      <c r="K545" s="413"/>
    </row>
    <row r="546" spans="1:11" ht="27.75" customHeight="1">
      <c r="A546" s="413"/>
      <c r="B546" s="413"/>
      <c r="C546" s="413"/>
      <c r="D546" s="413"/>
      <c r="E546" s="413"/>
      <c r="F546" s="413"/>
      <c r="G546" s="413"/>
      <c r="H546" s="413"/>
      <c r="I546" s="413"/>
      <c r="J546" s="413"/>
      <c r="K546" s="413"/>
    </row>
    <row r="547" spans="1:11" ht="27.75" customHeight="1">
      <c r="A547" s="413"/>
      <c r="B547" s="413"/>
      <c r="C547" s="413"/>
      <c r="D547" s="413"/>
      <c r="E547" s="413"/>
      <c r="F547" s="413"/>
      <c r="G547" s="413"/>
      <c r="H547" s="413"/>
      <c r="I547" s="413"/>
      <c r="J547" s="413"/>
      <c r="K547" s="413"/>
    </row>
    <row r="548" spans="1:11" ht="27.75" customHeight="1">
      <c r="A548" s="413"/>
      <c r="B548" s="413"/>
      <c r="C548" s="413"/>
      <c r="D548" s="413"/>
      <c r="E548" s="413"/>
      <c r="F548" s="413"/>
      <c r="G548" s="413"/>
      <c r="H548" s="413"/>
      <c r="I548" s="413"/>
      <c r="J548" s="413"/>
      <c r="K548" s="413"/>
    </row>
    <row r="549" spans="1:11" ht="27.75" customHeight="1">
      <c r="A549" s="413"/>
      <c r="B549" s="413"/>
      <c r="C549" s="413"/>
      <c r="D549" s="413"/>
      <c r="E549" s="413"/>
      <c r="F549" s="413"/>
      <c r="G549" s="413"/>
      <c r="H549" s="413"/>
      <c r="I549" s="413"/>
      <c r="J549" s="413"/>
      <c r="K549" s="413"/>
    </row>
    <row r="550" spans="1:11" ht="27.75" customHeight="1">
      <c r="A550" s="413"/>
      <c r="B550" s="413"/>
      <c r="C550" s="413"/>
      <c r="D550" s="413"/>
      <c r="E550" s="413"/>
      <c r="F550" s="413"/>
      <c r="G550" s="413"/>
      <c r="H550" s="413"/>
      <c r="I550" s="413"/>
      <c r="J550" s="413"/>
      <c r="K550" s="413"/>
    </row>
    <row r="551" spans="1:11" ht="27.75" customHeight="1">
      <c r="A551" s="413"/>
      <c r="B551" s="413"/>
      <c r="C551" s="413"/>
      <c r="D551" s="413"/>
      <c r="E551" s="413"/>
      <c r="F551" s="413"/>
      <c r="G551" s="413"/>
      <c r="H551" s="413"/>
      <c r="I551" s="413"/>
      <c r="J551" s="413"/>
      <c r="K551" s="413"/>
    </row>
    <row r="552" spans="1:11" ht="27.75" customHeight="1">
      <c r="A552" s="413"/>
      <c r="B552" s="413"/>
      <c r="C552" s="413"/>
      <c r="D552" s="413"/>
      <c r="E552" s="413"/>
      <c r="F552" s="413"/>
      <c r="G552" s="413"/>
      <c r="H552" s="413"/>
      <c r="I552" s="413"/>
      <c r="J552" s="413"/>
      <c r="K552" s="413"/>
    </row>
    <row r="553" spans="1:11" ht="27.75" customHeight="1">
      <c r="A553" s="413"/>
      <c r="B553" s="413"/>
      <c r="C553" s="413"/>
      <c r="D553" s="413"/>
      <c r="E553" s="413"/>
      <c r="F553" s="413"/>
      <c r="G553" s="413"/>
      <c r="H553" s="413"/>
      <c r="I553" s="413"/>
      <c r="J553" s="413"/>
      <c r="K553" s="413"/>
    </row>
    <row r="554" spans="1:11" ht="27.75" customHeight="1">
      <c r="A554" s="413"/>
      <c r="B554" s="413"/>
      <c r="C554" s="413"/>
      <c r="D554" s="413"/>
      <c r="E554" s="413"/>
      <c r="F554" s="413"/>
      <c r="G554" s="413"/>
      <c r="H554" s="413"/>
      <c r="I554" s="413"/>
      <c r="J554" s="413"/>
      <c r="K554" s="413"/>
    </row>
    <row r="555" spans="1:11" ht="27.75" customHeight="1">
      <c r="A555" s="413"/>
      <c r="B555" s="413"/>
      <c r="C555" s="413"/>
      <c r="D555" s="413"/>
      <c r="E555" s="413"/>
      <c r="F555" s="413"/>
      <c r="G555" s="413"/>
      <c r="H555" s="413"/>
      <c r="I555" s="413"/>
      <c r="J555" s="413"/>
      <c r="K555" s="413"/>
    </row>
    <row r="556" spans="1:11" ht="27.75" customHeight="1">
      <c r="A556" s="413"/>
      <c r="B556" s="413"/>
      <c r="C556" s="413"/>
      <c r="D556" s="413"/>
      <c r="E556" s="413"/>
      <c r="F556" s="413"/>
      <c r="G556" s="413"/>
      <c r="H556" s="413"/>
      <c r="I556" s="413"/>
      <c r="J556" s="413"/>
      <c r="K556" s="413"/>
    </row>
    <row r="557" spans="1:11" ht="27.75" customHeight="1">
      <c r="A557" s="413"/>
      <c r="B557" s="413"/>
      <c r="C557" s="413"/>
      <c r="D557" s="413"/>
      <c r="E557" s="413"/>
      <c r="F557" s="413"/>
      <c r="G557" s="413"/>
      <c r="H557" s="413"/>
      <c r="I557" s="413"/>
      <c r="J557" s="413"/>
      <c r="K557" s="413"/>
    </row>
    <row r="558" spans="1:11" ht="27.75" customHeight="1">
      <c r="A558" s="413"/>
      <c r="B558" s="413"/>
      <c r="C558" s="413"/>
      <c r="D558" s="413"/>
      <c r="E558" s="413"/>
      <c r="F558" s="413"/>
      <c r="G558" s="413"/>
      <c r="H558" s="413"/>
      <c r="I558" s="413"/>
      <c r="J558" s="413"/>
      <c r="K558" s="413"/>
    </row>
    <row r="559" spans="1:11" ht="27.75" customHeight="1">
      <c r="A559" s="413"/>
      <c r="B559" s="413"/>
      <c r="C559" s="413"/>
      <c r="D559" s="413"/>
      <c r="E559" s="413"/>
      <c r="F559" s="413"/>
      <c r="G559" s="413"/>
      <c r="H559" s="413"/>
      <c r="I559" s="413"/>
      <c r="J559" s="413"/>
      <c r="K559" s="413"/>
    </row>
    <row r="560" spans="1:11" ht="27.75" customHeight="1">
      <c r="A560" s="413"/>
      <c r="B560" s="413"/>
      <c r="C560" s="413"/>
      <c r="D560" s="413"/>
      <c r="E560" s="413"/>
      <c r="F560" s="413"/>
      <c r="G560" s="413"/>
      <c r="H560" s="413"/>
      <c r="I560" s="413"/>
      <c r="J560" s="413"/>
      <c r="K560" s="413"/>
    </row>
    <row r="561" spans="1:11" ht="27.75" customHeight="1">
      <c r="A561" s="413"/>
      <c r="B561" s="413"/>
      <c r="C561" s="413"/>
      <c r="D561" s="413"/>
      <c r="E561" s="413"/>
      <c r="F561" s="413"/>
      <c r="G561" s="413"/>
      <c r="H561" s="413"/>
      <c r="I561" s="413"/>
      <c r="J561" s="413"/>
      <c r="K561" s="413"/>
    </row>
    <row r="562" spans="1:11" ht="27.75" customHeight="1">
      <c r="A562" s="413"/>
      <c r="B562" s="413"/>
      <c r="C562" s="413"/>
      <c r="D562" s="413"/>
      <c r="E562" s="413"/>
      <c r="F562" s="413"/>
      <c r="G562" s="413"/>
      <c r="H562" s="413"/>
      <c r="I562" s="413"/>
      <c r="J562" s="413"/>
      <c r="K562" s="413"/>
    </row>
    <row r="563" spans="1:11" ht="27.75" customHeight="1">
      <c r="A563" s="413"/>
      <c r="B563" s="413"/>
      <c r="C563" s="413"/>
      <c r="D563" s="413"/>
      <c r="E563" s="413"/>
      <c r="F563" s="413"/>
      <c r="G563" s="413"/>
      <c r="H563" s="413"/>
      <c r="I563" s="413"/>
      <c r="J563" s="413"/>
      <c r="K563" s="413"/>
    </row>
    <row r="564" spans="1:11" ht="27.75" customHeight="1">
      <c r="A564" s="413"/>
      <c r="B564" s="413"/>
      <c r="C564" s="413"/>
      <c r="D564" s="413"/>
      <c r="E564" s="413"/>
      <c r="F564" s="413"/>
      <c r="G564" s="413"/>
      <c r="H564" s="413"/>
      <c r="I564" s="413"/>
      <c r="J564" s="413"/>
      <c r="K564" s="413"/>
    </row>
    <row r="565" spans="1:11" ht="27.75" customHeight="1">
      <c r="A565" s="413"/>
      <c r="B565" s="413"/>
      <c r="C565" s="413"/>
      <c r="D565" s="413"/>
      <c r="E565" s="413"/>
      <c r="F565" s="413"/>
      <c r="G565" s="413"/>
      <c r="H565" s="413"/>
      <c r="I565" s="413"/>
      <c r="J565" s="413"/>
      <c r="K565" s="413"/>
    </row>
    <row r="566" spans="1:11" ht="27.75" customHeight="1">
      <c r="A566" s="413"/>
      <c r="B566" s="413"/>
      <c r="C566" s="413"/>
      <c r="D566" s="413"/>
      <c r="E566" s="413"/>
      <c r="F566" s="413"/>
      <c r="G566" s="413"/>
      <c r="H566" s="413"/>
      <c r="I566" s="413"/>
      <c r="J566" s="413"/>
      <c r="K566" s="413"/>
    </row>
    <row r="567" spans="1:11" ht="27.75" customHeight="1">
      <c r="A567" s="413"/>
      <c r="B567" s="413"/>
      <c r="C567" s="413"/>
      <c r="D567" s="413"/>
      <c r="E567" s="413"/>
      <c r="F567" s="413"/>
      <c r="G567" s="413"/>
      <c r="H567" s="413"/>
      <c r="I567" s="413"/>
      <c r="J567" s="413"/>
      <c r="K567" s="413"/>
    </row>
    <row r="568" spans="1:11" ht="27.75" customHeight="1">
      <c r="A568" s="413"/>
      <c r="B568" s="413"/>
      <c r="C568" s="413"/>
      <c r="D568" s="413"/>
      <c r="E568" s="413"/>
      <c r="F568" s="413"/>
      <c r="G568" s="413"/>
      <c r="H568" s="413"/>
      <c r="I568" s="413"/>
      <c r="J568" s="413"/>
      <c r="K568" s="413"/>
    </row>
    <row r="569" spans="1:11" ht="27.75" customHeight="1">
      <c r="A569" s="413"/>
      <c r="B569" s="413"/>
      <c r="C569" s="413"/>
      <c r="D569" s="413"/>
      <c r="E569" s="413"/>
      <c r="F569" s="413"/>
      <c r="G569" s="413"/>
      <c r="H569" s="413"/>
      <c r="I569" s="413"/>
      <c r="J569" s="413"/>
      <c r="K569" s="413"/>
    </row>
    <row r="570" spans="1:11" ht="27.75" customHeight="1">
      <c r="A570" s="413"/>
      <c r="B570" s="413"/>
      <c r="C570" s="413"/>
      <c r="D570" s="413"/>
      <c r="E570" s="413"/>
      <c r="F570" s="413"/>
      <c r="G570" s="413"/>
      <c r="H570" s="413"/>
      <c r="I570" s="413"/>
      <c r="J570" s="413"/>
      <c r="K570" s="413"/>
    </row>
    <row r="571" spans="1:11" ht="27.75" customHeight="1">
      <c r="A571" s="413"/>
      <c r="B571" s="413"/>
      <c r="C571" s="413"/>
      <c r="D571" s="413"/>
      <c r="E571" s="413"/>
      <c r="F571" s="413"/>
      <c r="G571" s="413"/>
      <c r="H571" s="413"/>
      <c r="I571" s="413"/>
      <c r="J571" s="413"/>
      <c r="K571" s="413"/>
    </row>
    <row r="572" spans="1:11" ht="27.75" customHeight="1">
      <c r="A572" s="413"/>
      <c r="B572" s="413"/>
      <c r="C572" s="413"/>
      <c r="D572" s="413"/>
      <c r="E572" s="413"/>
      <c r="F572" s="413"/>
      <c r="G572" s="413"/>
      <c r="H572" s="413"/>
      <c r="I572" s="413"/>
      <c r="J572" s="413"/>
      <c r="K572" s="413"/>
    </row>
    <row r="573" spans="1:11" ht="27.75" customHeight="1">
      <c r="A573" s="413"/>
      <c r="B573" s="413"/>
      <c r="C573" s="413"/>
      <c r="D573" s="413"/>
      <c r="E573" s="413"/>
      <c r="F573" s="413"/>
      <c r="G573" s="413"/>
      <c r="H573" s="413"/>
      <c r="I573" s="413"/>
      <c r="J573" s="413"/>
      <c r="K573" s="413"/>
    </row>
    <row r="574" spans="1:11" ht="27.75" customHeight="1">
      <c r="A574" s="413"/>
      <c r="B574" s="413"/>
      <c r="C574" s="413"/>
      <c r="D574" s="413"/>
      <c r="E574" s="413"/>
      <c r="F574" s="413"/>
      <c r="G574" s="413"/>
      <c r="H574" s="413"/>
      <c r="I574" s="413"/>
      <c r="J574" s="413"/>
      <c r="K574" s="413"/>
    </row>
    <row r="575" spans="1:11" ht="27.75" customHeight="1">
      <c r="A575" s="413"/>
      <c r="B575" s="413"/>
      <c r="C575" s="413"/>
      <c r="D575" s="413"/>
      <c r="E575" s="413"/>
      <c r="F575" s="413"/>
      <c r="G575" s="413"/>
      <c r="H575" s="413"/>
      <c r="I575" s="413"/>
      <c r="J575" s="413"/>
      <c r="K575" s="413"/>
    </row>
    <row r="576" spans="1:11" ht="27.75" customHeight="1">
      <c r="A576" s="413"/>
      <c r="B576" s="413"/>
      <c r="C576" s="413"/>
      <c r="D576" s="413"/>
      <c r="E576" s="413"/>
      <c r="F576" s="413"/>
      <c r="G576" s="413"/>
      <c r="H576" s="413"/>
      <c r="I576" s="413"/>
      <c r="J576" s="413"/>
      <c r="K576" s="413"/>
    </row>
    <row r="577" spans="1:11" ht="27.75" customHeight="1">
      <c r="A577" s="413"/>
      <c r="B577" s="413"/>
      <c r="C577" s="413"/>
      <c r="D577" s="413"/>
      <c r="E577" s="413"/>
      <c r="F577" s="413"/>
      <c r="G577" s="413"/>
      <c r="H577" s="413"/>
      <c r="I577" s="413"/>
      <c r="J577" s="413"/>
      <c r="K577" s="413"/>
    </row>
    <row r="578" spans="1:11" ht="27.75" customHeight="1">
      <c r="A578" s="413"/>
      <c r="B578" s="413"/>
      <c r="C578" s="413"/>
      <c r="D578" s="413"/>
      <c r="E578" s="413"/>
      <c r="F578" s="413"/>
      <c r="G578" s="413"/>
      <c r="H578" s="413"/>
      <c r="I578" s="413"/>
      <c r="J578" s="413"/>
      <c r="K578" s="413"/>
    </row>
    <row r="579" spans="1:11" ht="27.75" customHeight="1">
      <c r="A579" s="413"/>
      <c r="B579" s="413"/>
      <c r="C579" s="413"/>
      <c r="D579" s="413"/>
      <c r="E579" s="413"/>
      <c r="F579" s="413"/>
      <c r="G579" s="413"/>
      <c r="H579" s="413"/>
      <c r="I579" s="413"/>
      <c r="J579" s="413"/>
      <c r="K579" s="413"/>
    </row>
    <row r="580" spans="1:11" ht="27.75" customHeight="1">
      <c r="A580" s="413"/>
      <c r="B580" s="413"/>
      <c r="C580" s="413"/>
      <c r="D580" s="413"/>
      <c r="E580" s="413"/>
      <c r="F580" s="413"/>
      <c r="G580" s="413"/>
      <c r="H580" s="413"/>
      <c r="I580" s="413"/>
      <c r="J580" s="413"/>
      <c r="K580" s="413"/>
    </row>
    <row r="581" spans="1:11" ht="27.75" customHeight="1">
      <c r="A581" s="413"/>
      <c r="B581" s="413"/>
      <c r="C581" s="413"/>
      <c r="D581" s="413"/>
      <c r="E581" s="413"/>
      <c r="F581" s="413"/>
      <c r="G581" s="413"/>
      <c r="H581" s="413"/>
      <c r="I581" s="413"/>
      <c r="J581" s="413"/>
      <c r="K581" s="413"/>
    </row>
    <row r="582" spans="1:11" ht="27.75" customHeight="1">
      <c r="A582" s="413"/>
      <c r="B582" s="413"/>
      <c r="C582" s="413"/>
      <c r="D582" s="413"/>
      <c r="E582" s="413"/>
      <c r="F582" s="413"/>
      <c r="G582" s="413"/>
      <c r="H582" s="413"/>
      <c r="I582" s="413"/>
      <c r="J582" s="413"/>
      <c r="K582" s="413"/>
    </row>
    <row r="583" spans="1:11" ht="27.75" customHeight="1">
      <c r="A583" s="413"/>
      <c r="B583" s="413"/>
      <c r="C583" s="413"/>
      <c r="D583" s="413"/>
      <c r="E583" s="413"/>
      <c r="F583" s="413"/>
      <c r="G583" s="413"/>
      <c r="H583" s="413"/>
      <c r="I583" s="413"/>
      <c r="J583" s="413"/>
      <c r="K583" s="413"/>
    </row>
    <row r="584" spans="1:11" ht="27.75" customHeight="1">
      <c r="A584" s="413"/>
      <c r="B584" s="413"/>
      <c r="C584" s="413"/>
      <c r="D584" s="413"/>
      <c r="E584" s="413"/>
      <c r="F584" s="413"/>
      <c r="G584" s="413"/>
      <c r="H584" s="413"/>
      <c r="I584" s="413"/>
      <c r="J584" s="413"/>
      <c r="K584" s="413"/>
    </row>
    <row r="585" spans="1:11" ht="27.75" customHeight="1">
      <c r="A585" s="413"/>
      <c r="B585" s="413"/>
      <c r="C585" s="413"/>
      <c r="D585" s="413"/>
      <c r="E585" s="413"/>
      <c r="F585" s="413"/>
      <c r="G585" s="413"/>
      <c r="H585" s="413"/>
      <c r="I585" s="413"/>
      <c r="J585" s="413"/>
      <c r="K585" s="413"/>
    </row>
    <row r="586" spans="1:11" ht="27.75" customHeight="1">
      <c r="A586" s="413"/>
      <c r="B586" s="413"/>
      <c r="C586" s="413"/>
      <c r="D586" s="413"/>
      <c r="E586" s="413"/>
      <c r="F586" s="413"/>
      <c r="G586" s="413"/>
      <c r="H586" s="413"/>
      <c r="I586" s="413"/>
      <c r="J586" s="413"/>
      <c r="K586" s="413"/>
    </row>
    <row r="587" spans="1:11" ht="27.75" customHeight="1">
      <c r="A587" s="413"/>
      <c r="B587" s="413"/>
      <c r="C587" s="413"/>
      <c r="D587" s="413"/>
      <c r="E587" s="413"/>
      <c r="F587" s="413"/>
      <c r="G587" s="413"/>
      <c r="H587" s="413"/>
      <c r="I587" s="413"/>
      <c r="J587" s="413"/>
      <c r="K587" s="413"/>
    </row>
    <row r="588" spans="1:11" ht="27.75" customHeight="1">
      <c r="A588" s="413"/>
      <c r="B588" s="413"/>
      <c r="C588" s="413"/>
      <c r="D588" s="413"/>
      <c r="E588" s="413"/>
      <c r="F588" s="413"/>
      <c r="G588" s="413"/>
      <c r="H588" s="413"/>
      <c r="I588" s="413"/>
      <c r="J588" s="413"/>
      <c r="K588" s="413"/>
    </row>
    <row r="589" spans="1:11" ht="27.75" customHeight="1">
      <c r="A589" s="413"/>
      <c r="B589" s="413"/>
      <c r="C589" s="413"/>
      <c r="D589" s="413"/>
      <c r="E589" s="413"/>
      <c r="F589" s="413"/>
      <c r="G589" s="413"/>
      <c r="H589" s="413"/>
      <c r="I589" s="413"/>
      <c r="J589" s="413"/>
      <c r="K589" s="413"/>
    </row>
    <row r="590" spans="1:11" ht="27.75" customHeight="1">
      <c r="A590" s="413"/>
      <c r="B590" s="413"/>
      <c r="C590" s="413"/>
      <c r="D590" s="413"/>
      <c r="E590" s="413"/>
      <c r="F590" s="413"/>
      <c r="G590" s="413"/>
      <c r="H590" s="413"/>
      <c r="I590" s="413"/>
      <c r="J590" s="413"/>
      <c r="K590" s="413"/>
    </row>
    <row r="591" spans="1:11" ht="27.75" customHeight="1">
      <c r="A591" s="413"/>
      <c r="B591" s="413"/>
      <c r="C591" s="413"/>
      <c r="D591" s="413"/>
      <c r="E591" s="413"/>
      <c r="F591" s="413"/>
      <c r="G591" s="413"/>
      <c r="H591" s="413"/>
      <c r="I591" s="413"/>
      <c r="J591" s="413"/>
      <c r="K591" s="413"/>
    </row>
    <row r="592" spans="1:11" ht="27.75" customHeight="1">
      <c r="A592" s="413"/>
      <c r="B592" s="413"/>
      <c r="C592" s="413"/>
      <c r="D592" s="413"/>
      <c r="E592" s="413"/>
      <c r="F592" s="413"/>
      <c r="G592" s="413"/>
      <c r="H592" s="413"/>
      <c r="I592" s="413"/>
      <c r="J592" s="413"/>
      <c r="K592" s="413"/>
    </row>
    <row r="593" spans="1:11" ht="27.75" customHeight="1">
      <c r="A593" s="413"/>
      <c r="B593" s="413"/>
      <c r="C593" s="413"/>
      <c r="D593" s="413"/>
      <c r="E593" s="413"/>
      <c r="F593" s="413"/>
      <c r="G593" s="413"/>
      <c r="H593" s="413"/>
      <c r="I593" s="413"/>
      <c r="J593" s="413"/>
      <c r="K593" s="413"/>
    </row>
    <row r="594" spans="1:11" ht="27.75" customHeight="1">
      <c r="A594" s="413"/>
      <c r="B594" s="413"/>
      <c r="C594" s="413"/>
      <c r="D594" s="413"/>
      <c r="E594" s="413"/>
      <c r="F594" s="413"/>
      <c r="G594" s="413"/>
      <c r="H594" s="413"/>
      <c r="I594" s="413"/>
      <c r="J594" s="413"/>
      <c r="K594" s="413"/>
    </row>
    <row r="595" spans="1:11" ht="27.75" customHeight="1">
      <c r="A595" s="413"/>
      <c r="B595" s="413"/>
      <c r="C595" s="413"/>
      <c r="D595" s="413"/>
      <c r="E595" s="413"/>
      <c r="F595" s="413"/>
      <c r="G595" s="413"/>
      <c r="H595" s="413"/>
      <c r="I595" s="413"/>
      <c r="J595" s="413"/>
      <c r="K595" s="413"/>
    </row>
    <row r="596" spans="1:11" ht="27.75" customHeight="1">
      <c r="A596" s="413"/>
      <c r="B596" s="413"/>
      <c r="C596" s="413"/>
      <c r="D596" s="413"/>
      <c r="E596" s="413"/>
      <c r="F596" s="413"/>
      <c r="G596" s="413"/>
      <c r="H596" s="413"/>
      <c r="I596" s="413"/>
      <c r="J596" s="413"/>
      <c r="K596" s="413"/>
    </row>
    <row r="597" spans="1:11" ht="27.75" customHeight="1">
      <c r="A597" s="413"/>
      <c r="B597" s="413"/>
      <c r="C597" s="413"/>
      <c r="D597" s="413"/>
      <c r="E597" s="413"/>
      <c r="F597" s="413"/>
      <c r="G597" s="413"/>
      <c r="H597" s="413"/>
      <c r="I597" s="413"/>
      <c r="J597" s="413"/>
      <c r="K597" s="413"/>
    </row>
    <row r="598" spans="1:11" ht="27.75" customHeight="1">
      <c r="A598" s="413"/>
      <c r="B598" s="413"/>
      <c r="C598" s="413"/>
      <c r="D598" s="413"/>
      <c r="E598" s="413"/>
      <c r="F598" s="413"/>
      <c r="G598" s="413"/>
      <c r="H598" s="413"/>
      <c r="I598" s="413"/>
      <c r="J598" s="413"/>
      <c r="K598" s="413"/>
    </row>
    <row r="599" spans="1:11" ht="27.75" customHeight="1">
      <c r="A599" s="413"/>
      <c r="B599" s="413"/>
      <c r="C599" s="413"/>
      <c r="D599" s="413"/>
      <c r="E599" s="413"/>
      <c r="F599" s="413"/>
      <c r="G599" s="413"/>
      <c r="H599" s="413"/>
      <c r="I599" s="413"/>
      <c r="J599" s="413"/>
      <c r="K599" s="413"/>
    </row>
    <row r="600" spans="1:11" ht="27.75" customHeight="1">
      <c r="A600" s="413"/>
      <c r="B600" s="413"/>
      <c r="C600" s="413"/>
      <c r="D600" s="413"/>
      <c r="E600" s="413"/>
      <c r="F600" s="413"/>
      <c r="G600" s="413"/>
      <c r="H600" s="413"/>
      <c r="I600" s="413"/>
      <c r="J600" s="413"/>
      <c r="K600" s="413"/>
    </row>
    <row r="601" spans="1:11" ht="27.75" customHeight="1">
      <c r="A601" s="413"/>
      <c r="B601" s="413"/>
      <c r="C601" s="413"/>
      <c r="D601" s="413"/>
      <c r="E601" s="413"/>
      <c r="F601" s="413"/>
      <c r="G601" s="413"/>
      <c r="H601" s="413"/>
      <c r="I601" s="413"/>
      <c r="J601" s="413"/>
      <c r="K601" s="413"/>
    </row>
    <row r="602" spans="1:11" ht="27.75" customHeight="1">
      <c r="A602" s="413"/>
      <c r="B602" s="413"/>
      <c r="C602" s="413"/>
      <c r="D602" s="413"/>
      <c r="E602" s="413"/>
      <c r="F602" s="413"/>
      <c r="G602" s="413"/>
      <c r="H602" s="413"/>
      <c r="I602" s="413"/>
      <c r="J602" s="413"/>
      <c r="K602" s="413"/>
    </row>
    <row r="603" spans="1:11" ht="27.75" customHeight="1">
      <c r="A603" s="413"/>
      <c r="B603" s="413"/>
      <c r="C603" s="413"/>
      <c r="D603" s="413"/>
      <c r="E603" s="413"/>
      <c r="F603" s="413"/>
      <c r="G603" s="413"/>
      <c r="H603" s="413"/>
      <c r="I603" s="413"/>
      <c r="J603" s="413"/>
      <c r="K603" s="413"/>
    </row>
    <row r="604" spans="1:11" ht="27.75" customHeight="1">
      <c r="A604" s="413"/>
      <c r="B604" s="413"/>
      <c r="C604" s="413"/>
      <c r="D604" s="413"/>
      <c r="E604" s="413"/>
      <c r="F604" s="413"/>
      <c r="G604" s="413"/>
      <c r="H604" s="413"/>
      <c r="I604" s="413"/>
      <c r="J604" s="413"/>
      <c r="K604" s="413"/>
    </row>
    <row r="605" spans="1:11" ht="27.75" customHeight="1">
      <c r="A605" s="413"/>
      <c r="B605" s="413"/>
      <c r="C605" s="413"/>
      <c r="D605" s="413"/>
      <c r="E605" s="413"/>
      <c r="F605" s="413"/>
      <c r="G605" s="413"/>
      <c r="H605" s="413"/>
      <c r="I605" s="413"/>
      <c r="J605" s="413"/>
      <c r="K605" s="413"/>
    </row>
    <row r="606" spans="1:11" ht="27.75" customHeight="1">
      <c r="A606" s="413"/>
      <c r="B606" s="413"/>
      <c r="C606" s="413"/>
      <c r="D606" s="413"/>
      <c r="E606" s="413"/>
      <c r="F606" s="413"/>
      <c r="G606" s="413"/>
      <c r="H606" s="413"/>
      <c r="I606" s="413"/>
      <c r="J606" s="413"/>
      <c r="K606" s="413"/>
    </row>
    <row r="607" spans="1:11" ht="27.75" customHeight="1">
      <c r="A607" s="413"/>
      <c r="B607" s="413"/>
      <c r="C607" s="413"/>
      <c r="D607" s="413"/>
      <c r="E607" s="413"/>
      <c r="F607" s="413"/>
      <c r="G607" s="413"/>
      <c r="H607" s="413"/>
      <c r="I607" s="413"/>
      <c r="J607" s="413"/>
      <c r="K607" s="413"/>
    </row>
    <row r="608" spans="1:11" ht="27.75" customHeight="1">
      <c r="A608" s="413"/>
      <c r="B608" s="413"/>
      <c r="C608" s="413"/>
      <c r="D608" s="413"/>
      <c r="E608" s="413"/>
      <c r="F608" s="413"/>
      <c r="G608" s="413"/>
      <c r="H608" s="413"/>
      <c r="I608" s="413"/>
      <c r="J608" s="413"/>
      <c r="K608" s="413"/>
    </row>
    <row r="609" spans="1:11" ht="27.75" customHeight="1">
      <c r="A609" s="413"/>
      <c r="B609" s="413"/>
      <c r="C609" s="413"/>
      <c r="D609" s="413"/>
      <c r="E609" s="413"/>
      <c r="F609" s="413"/>
      <c r="G609" s="413"/>
      <c r="H609" s="413"/>
      <c r="I609" s="413"/>
      <c r="J609" s="413"/>
      <c r="K609" s="413"/>
    </row>
    <row r="610" spans="1:11" ht="27.75" customHeight="1">
      <c r="A610" s="413"/>
      <c r="B610" s="413"/>
      <c r="C610" s="413"/>
      <c r="D610" s="413"/>
      <c r="E610" s="413"/>
      <c r="F610" s="413"/>
      <c r="G610" s="413"/>
      <c r="H610" s="413"/>
      <c r="I610" s="413"/>
      <c r="J610" s="413"/>
      <c r="K610" s="413"/>
    </row>
    <row r="611" spans="1:11" ht="27.75" customHeight="1">
      <c r="A611" s="413"/>
      <c r="B611" s="413"/>
      <c r="C611" s="413"/>
      <c r="D611" s="413"/>
      <c r="E611" s="413"/>
      <c r="F611" s="413"/>
      <c r="G611" s="413"/>
      <c r="H611" s="413"/>
      <c r="I611" s="413"/>
      <c r="J611" s="413"/>
      <c r="K611" s="413"/>
    </row>
    <row r="612" spans="1:11" ht="27.75" customHeight="1">
      <c r="A612" s="413"/>
      <c r="B612" s="413"/>
      <c r="C612" s="413"/>
      <c r="D612" s="413"/>
      <c r="E612" s="413"/>
      <c r="F612" s="413"/>
      <c r="G612" s="413"/>
      <c r="H612" s="413"/>
      <c r="I612" s="413"/>
      <c r="J612" s="413"/>
      <c r="K612" s="413"/>
    </row>
    <row r="613" spans="1:11" ht="27.75" customHeight="1">
      <c r="A613" s="413"/>
      <c r="B613" s="413"/>
      <c r="C613" s="413"/>
      <c r="D613" s="413"/>
      <c r="E613" s="413"/>
      <c r="F613" s="413"/>
      <c r="G613" s="413"/>
      <c r="H613" s="413"/>
      <c r="I613" s="413"/>
      <c r="J613" s="413"/>
      <c r="K613" s="413"/>
    </row>
    <row r="614" spans="1:11" ht="27.75" customHeight="1">
      <c r="A614" s="413"/>
      <c r="B614" s="413"/>
      <c r="C614" s="413"/>
      <c r="D614" s="413"/>
      <c r="E614" s="413"/>
      <c r="F614" s="413"/>
      <c r="G614" s="413"/>
      <c r="H614" s="413"/>
      <c r="I614" s="413"/>
      <c r="J614" s="413"/>
      <c r="K614" s="413"/>
    </row>
    <row r="615" spans="1:11" ht="27.75" customHeight="1">
      <c r="A615" s="413"/>
      <c r="B615" s="413"/>
      <c r="C615" s="413"/>
      <c r="D615" s="413"/>
      <c r="E615" s="413"/>
      <c r="F615" s="413"/>
      <c r="G615" s="413"/>
      <c r="H615" s="413"/>
      <c r="I615" s="413"/>
      <c r="J615" s="413"/>
      <c r="K615" s="413"/>
    </row>
    <row r="616" spans="1:11" ht="27.75" customHeight="1">
      <c r="A616" s="413"/>
      <c r="B616" s="413"/>
      <c r="C616" s="413"/>
      <c r="D616" s="413"/>
      <c r="E616" s="413"/>
      <c r="F616" s="413"/>
      <c r="G616" s="413"/>
      <c r="H616" s="413"/>
      <c r="I616" s="413"/>
      <c r="J616" s="413"/>
      <c r="K616" s="413"/>
    </row>
    <row r="617" spans="1:11" ht="27.75" customHeight="1">
      <c r="A617" s="413"/>
      <c r="B617" s="413"/>
      <c r="C617" s="413"/>
      <c r="D617" s="413"/>
      <c r="E617" s="413"/>
      <c r="F617" s="413"/>
      <c r="G617" s="413"/>
      <c r="H617" s="413"/>
      <c r="I617" s="413"/>
      <c r="J617" s="413"/>
      <c r="K617" s="413"/>
    </row>
    <row r="618" spans="1:11" ht="27.75" customHeight="1">
      <c r="A618" s="413"/>
      <c r="B618" s="413"/>
      <c r="C618" s="413"/>
      <c r="D618" s="413"/>
      <c r="E618" s="413"/>
      <c r="F618" s="413"/>
      <c r="G618" s="413"/>
      <c r="H618" s="413"/>
      <c r="I618" s="413"/>
      <c r="J618" s="413"/>
      <c r="K618" s="413"/>
    </row>
    <row r="619" spans="1:11" ht="27.75" customHeight="1">
      <c r="A619" s="413"/>
      <c r="B619" s="413"/>
      <c r="C619" s="413"/>
      <c r="D619" s="413"/>
      <c r="E619" s="413"/>
      <c r="F619" s="413"/>
      <c r="G619" s="413"/>
      <c r="H619" s="413"/>
      <c r="I619" s="413"/>
      <c r="J619" s="413"/>
      <c r="K619" s="413"/>
    </row>
    <row r="620" spans="1:11" ht="27.75" customHeight="1">
      <c r="A620" s="413"/>
      <c r="B620" s="413"/>
      <c r="C620" s="413"/>
      <c r="D620" s="413"/>
      <c r="E620" s="413"/>
      <c r="F620" s="413"/>
      <c r="G620" s="413"/>
      <c r="H620" s="413"/>
      <c r="I620" s="413"/>
      <c r="J620" s="413"/>
      <c r="K620" s="413"/>
    </row>
    <row r="621" spans="1:11" ht="27.75" customHeight="1">
      <c r="A621" s="413"/>
      <c r="B621" s="413"/>
      <c r="C621" s="413"/>
      <c r="D621" s="413"/>
      <c r="E621" s="413"/>
      <c r="F621" s="413"/>
      <c r="G621" s="413"/>
      <c r="H621" s="413"/>
      <c r="I621" s="413"/>
      <c r="J621" s="413"/>
      <c r="K621" s="413"/>
    </row>
    <row r="622" spans="1:11" ht="27.75" customHeight="1">
      <c r="A622" s="413"/>
      <c r="B622" s="413"/>
      <c r="C622" s="413"/>
      <c r="D622" s="413"/>
      <c r="E622" s="413"/>
      <c r="F622" s="413"/>
      <c r="G622" s="413"/>
      <c r="H622" s="413"/>
      <c r="I622" s="413"/>
      <c r="J622" s="413"/>
      <c r="K622" s="413"/>
    </row>
    <row r="623" spans="1:11" ht="27.75" customHeight="1">
      <c r="A623" s="413"/>
      <c r="B623" s="413"/>
      <c r="C623" s="413"/>
      <c r="D623" s="413"/>
      <c r="E623" s="413"/>
      <c r="F623" s="413"/>
      <c r="G623" s="413"/>
      <c r="H623" s="413"/>
      <c r="I623" s="413"/>
      <c r="J623" s="413"/>
      <c r="K623" s="413"/>
    </row>
    <row r="624" spans="1:11" ht="27.75" customHeight="1">
      <c r="A624" s="413"/>
      <c r="B624" s="413"/>
      <c r="C624" s="413"/>
      <c r="D624" s="413"/>
      <c r="E624" s="413"/>
      <c r="F624" s="413"/>
      <c r="G624" s="413"/>
      <c r="H624" s="413"/>
      <c r="I624" s="413"/>
      <c r="J624" s="413"/>
      <c r="K624" s="413"/>
    </row>
    <row r="625" spans="1:11" ht="27.75" customHeight="1">
      <c r="A625" s="413"/>
      <c r="B625" s="413"/>
      <c r="C625" s="413"/>
      <c r="D625" s="413"/>
      <c r="E625" s="413"/>
      <c r="F625" s="413"/>
      <c r="G625" s="413"/>
      <c r="H625" s="413"/>
      <c r="I625" s="413"/>
      <c r="J625" s="413"/>
      <c r="K625" s="413"/>
    </row>
    <row r="626" spans="1:11" ht="27.75" customHeight="1">
      <c r="A626" s="413"/>
      <c r="B626" s="413"/>
      <c r="C626" s="413"/>
      <c r="D626" s="413"/>
      <c r="E626" s="413"/>
      <c r="F626" s="413"/>
      <c r="G626" s="413"/>
      <c r="H626" s="413"/>
      <c r="I626" s="413"/>
      <c r="J626" s="413"/>
      <c r="K626" s="413"/>
    </row>
    <row r="627" spans="1:11" ht="27.75" customHeight="1">
      <c r="A627" s="413"/>
      <c r="B627" s="413"/>
      <c r="C627" s="413"/>
      <c r="D627" s="413"/>
      <c r="E627" s="413"/>
      <c r="F627" s="413"/>
      <c r="G627" s="413"/>
      <c r="H627" s="413"/>
      <c r="I627" s="413"/>
      <c r="J627" s="413"/>
      <c r="K627" s="413"/>
    </row>
    <row r="628" spans="1:11" ht="27.75" customHeight="1">
      <c r="A628" s="413"/>
      <c r="B628" s="413"/>
      <c r="C628" s="413"/>
      <c r="D628" s="413"/>
      <c r="E628" s="413"/>
      <c r="F628" s="413"/>
      <c r="G628" s="413"/>
      <c r="H628" s="413"/>
      <c r="I628" s="413"/>
      <c r="J628" s="413"/>
      <c r="K628" s="413"/>
    </row>
    <row r="629" spans="1:11" ht="27.75" customHeight="1">
      <c r="A629" s="413"/>
      <c r="B629" s="413"/>
      <c r="C629" s="413"/>
      <c r="D629" s="413"/>
      <c r="E629" s="413"/>
      <c r="F629" s="413"/>
      <c r="G629" s="413"/>
      <c r="H629" s="413"/>
      <c r="I629" s="413"/>
      <c r="J629" s="413"/>
      <c r="K629" s="413"/>
    </row>
    <row r="630" spans="1:11" ht="27.75" customHeight="1">
      <c r="A630" s="413"/>
      <c r="B630" s="413"/>
      <c r="C630" s="413"/>
      <c r="D630" s="413"/>
      <c r="E630" s="413"/>
      <c r="F630" s="413"/>
      <c r="G630" s="413"/>
      <c r="H630" s="413"/>
      <c r="I630" s="413"/>
      <c r="J630" s="413"/>
      <c r="K630" s="413"/>
    </row>
    <row r="631" spans="1:11" ht="27.75" customHeight="1">
      <c r="A631" s="413"/>
      <c r="B631" s="413"/>
      <c r="C631" s="413"/>
      <c r="D631" s="413"/>
      <c r="E631" s="413"/>
      <c r="F631" s="413"/>
      <c r="G631" s="413"/>
      <c r="H631" s="413"/>
      <c r="I631" s="413"/>
      <c r="J631" s="413"/>
      <c r="K631" s="413"/>
    </row>
    <row r="632" spans="1:11" ht="27.75" customHeight="1">
      <c r="A632" s="413"/>
      <c r="B632" s="413"/>
      <c r="C632" s="413"/>
      <c r="D632" s="413"/>
      <c r="E632" s="413"/>
      <c r="F632" s="413"/>
      <c r="G632" s="413"/>
      <c r="H632" s="413"/>
      <c r="I632" s="413"/>
      <c r="J632" s="413"/>
      <c r="K632" s="413"/>
    </row>
    <row r="633" spans="1:11" ht="27.75" customHeight="1">
      <c r="A633" s="413"/>
      <c r="B633" s="413"/>
      <c r="C633" s="413"/>
      <c r="D633" s="413"/>
      <c r="E633" s="413"/>
      <c r="F633" s="413"/>
      <c r="G633" s="413"/>
      <c r="H633" s="413"/>
      <c r="I633" s="413"/>
      <c r="J633" s="413"/>
      <c r="K633" s="413"/>
    </row>
    <row r="634" spans="1:11" ht="27.75" customHeight="1">
      <c r="A634" s="413"/>
      <c r="B634" s="413"/>
      <c r="C634" s="413"/>
      <c r="D634" s="413"/>
      <c r="E634" s="413"/>
      <c r="F634" s="413"/>
      <c r="G634" s="413"/>
      <c r="H634" s="413"/>
      <c r="I634" s="413"/>
      <c r="J634" s="413"/>
      <c r="K634" s="413"/>
    </row>
    <row r="635" spans="1:11" ht="27.75" customHeight="1">
      <c r="A635" s="413"/>
      <c r="B635" s="413"/>
      <c r="C635" s="413"/>
      <c r="D635" s="413"/>
      <c r="E635" s="413"/>
      <c r="F635" s="413"/>
      <c r="G635" s="413"/>
      <c r="H635" s="413"/>
      <c r="I635" s="413"/>
      <c r="J635" s="413"/>
      <c r="K635" s="413"/>
    </row>
    <row r="636" spans="1:11" ht="27.75" customHeight="1">
      <c r="A636" s="413"/>
      <c r="B636" s="413"/>
      <c r="C636" s="413"/>
      <c r="D636" s="413"/>
      <c r="E636" s="413"/>
      <c r="F636" s="413"/>
      <c r="G636" s="413"/>
      <c r="H636" s="413"/>
      <c r="I636" s="413"/>
      <c r="J636" s="413"/>
      <c r="K636" s="413"/>
    </row>
    <row r="637" spans="1:11" ht="27.75" customHeight="1">
      <c r="A637" s="413"/>
      <c r="B637" s="413"/>
      <c r="C637" s="413"/>
      <c r="D637" s="413"/>
      <c r="E637" s="413"/>
      <c r="F637" s="413"/>
      <c r="G637" s="413"/>
      <c r="H637" s="413"/>
      <c r="I637" s="413"/>
      <c r="J637" s="413"/>
      <c r="K637" s="413"/>
    </row>
    <row r="638" spans="1:11" ht="27.75" customHeight="1">
      <c r="A638" s="413"/>
      <c r="B638" s="413"/>
      <c r="C638" s="413"/>
      <c r="D638" s="413"/>
      <c r="E638" s="413"/>
      <c r="F638" s="413"/>
      <c r="G638" s="413"/>
      <c r="H638" s="413"/>
      <c r="I638" s="413"/>
      <c r="J638" s="413"/>
      <c r="K638" s="413"/>
    </row>
    <row r="639" spans="1:11" ht="27.75" customHeight="1">
      <c r="A639" s="413"/>
      <c r="B639" s="413"/>
      <c r="C639" s="413"/>
      <c r="D639" s="413"/>
      <c r="E639" s="413"/>
      <c r="F639" s="413"/>
      <c r="G639" s="413"/>
      <c r="H639" s="413"/>
      <c r="I639" s="413"/>
      <c r="J639" s="413"/>
      <c r="K639" s="413"/>
    </row>
    <row r="640" spans="1:11" ht="27.75" customHeight="1">
      <c r="A640" s="413"/>
      <c r="B640" s="413"/>
      <c r="C640" s="413"/>
      <c r="D640" s="413"/>
      <c r="E640" s="413"/>
      <c r="F640" s="413"/>
      <c r="G640" s="413"/>
      <c r="H640" s="413"/>
      <c r="I640" s="413"/>
      <c r="J640" s="413"/>
      <c r="K640" s="413"/>
    </row>
    <row r="641" spans="1:11" ht="27.75" customHeight="1">
      <c r="A641" s="413"/>
      <c r="B641" s="413"/>
      <c r="C641" s="413"/>
      <c r="D641" s="413"/>
      <c r="E641" s="413"/>
      <c r="F641" s="413"/>
      <c r="G641" s="413"/>
      <c r="H641" s="413"/>
      <c r="I641" s="413"/>
      <c r="J641" s="413"/>
      <c r="K641" s="413"/>
    </row>
    <row r="642" spans="1:11" ht="27.75" customHeight="1">
      <c r="A642" s="413"/>
      <c r="B642" s="413"/>
      <c r="C642" s="413"/>
      <c r="D642" s="413"/>
      <c r="E642" s="413"/>
      <c r="F642" s="413"/>
      <c r="G642" s="413"/>
      <c r="H642" s="413"/>
      <c r="I642" s="413"/>
      <c r="J642" s="413"/>
      <c r="K642" s="413"/>
    </row>
    <row r="643" spans="1:11" ht="27.75" customHeight="1">
      <c r="A643" s="413"/>
      <c r="B643" s="413"/>
      <c r="C643" s="413"/>
      <c r="D643" s="413"/>
      <c r="E643" s="413"/>
      <c r="F643" s="413"/>
      <c r="G643" s="413"/>
      <c r="H643" s="413"/>
      <c r="I643" s="413"/>
      <c r="J643" s="413"/>
      <c r="K643" s="413"/>
    </row>
    <row r="644" spans="1:11" ht="27.75" customHeight="1">
      <c r="A644" s="413"/>
      <c r="B644" s="413"/>
      <c r="C644" s="413"/>
      <c r="D644" s="413"/>
      <c r="E644" s="413"/>
      <c r="F644" s="413"/>
      <c r="G644" s="413"/>
      <c r="H644" s="413"/>
      <c r="I644" s="413"/>
      <c r="J644" s="413"/>
      <c r="K644" s="413"/>
    </row>
    <row r="645" spans="1:11" ht="27.75" customHeight="1">
      <c r="A645" s="413"/>
      <c r="B645" s="413"/>
      <c r="C645" s="413"/>
      <c r="D645" s="413"/>
      <c r="E645" s="413"/>
      <c r="F645" s="413"/>
      <c r="G645" s="413"/>
      <c r="H645" s="413"/>
      <c r="I645" s="413"/>
      <c r="J645" s="413"/>
      <c r="K645" s="413"/>
    </row>
    <row r="646" spans="1:11" ht="27.75" customHeight="1">
      <c r="A646" s="413"/>
      <c r="B646" s="413"/>
      <c r="C646" s="413"/>
      <c r="D646" s="413"/>
      <c r="E646" s="413"/>
      <c r="F646" s="413"/>
      <c r="G646" s="413"/>
      <c r="H646" s="413"/>
      <c r="I646" s="413"/>
      <c r="J646" s="413"/>
      <c r="K646" s="413"/>
    </row>
    <row r="647" spans="1:11" ht="27.75" customHeight="1">
      <c r="A647" s="413"/>
      <c r="B647" s="413"/>
      <c r="C647" s="413"/>
      <c r="D647" s="413"/>
      <c r="E647" s="413"/>
      <c r="F647" s="413"/>
      <c r="G647" s="413"/>
      <c r="H647" s="413"/>
      <c r="I647" s="413"/>
      <c r="J647" s="413"/>
      <c r="K647" s="413"/>
    </row>
    <row r="648" spans="1:11" ht="27.75" customHeight="1">
      <c r="A648" s="413"/>
      <c r="B648" s="413"/>
      <c r="C648" s="413"/>
      <c r="D648" s="413"/>
      <c r="E648" s="413"/>
      <c r="F648" s="413"/>
      <c r="G648" s="413"/>
      <c r="H648" s="413"/>
      <c r="I648" s="413"/>
      <c r="J648" s="413"/>
      <c r="K648" s="413"/>
    </row>
    <row r="649" spans="1:11" ht="27.75" customHeight="1">
      <c r="A649" s="413"/>
      <c r="B649" s="413"/>
      <c r="C649" s="413"/>
      <c r="D649" s="413"/>
      <c r="E649" s="413"/>
      <c r="F649" s="413"/>
      <c r="G649" s="413"/>
      <c r="H649" s="413"/>
      <c r="I649" s="413"/>
      <c r="J649" s="413"/>
      <c r="K649" s="413"/>
    </row>
    <row r="650" spans="1:11" ht="27.75" customHeight="1">
      <c r="A650" s="413"/>
      <c r="B650" s="413"/>
      <c r="C650" s="413"/>
      <c r="D650" s="413"/>
      <c r="E650" s="413"/>
      <c r="F650" s="413"/>
      <c r="G650" s="413"/>
      <c r="H650" s="413"/>
      <c r="I650" s="413"/>
      <c r="J650" s="413"/>
      <c r="K650" s="413"/>
    </row>
    <row r="651" spans="1:11" ht="27.75" customHeight="1">
      <c r="A651" s="413"/>
      <c r="B651" s="413"/>
      <c r="C651" s="413"/>
      <c r="D651" s="413"/>
      <c r="E651" s="413"/>
      <c r="F651" s="413"/>
      <c r="G651" s="413"/>
      <c r="H651" s="413"/>
      <c r="I651" s="413"/>
      <c r="J651" s="413"/>
      <c r="K651" s="413"/>
    </row>
    <row r="652" spans="1:11" ht="27.75" customHeight="1">
      <c r="A652" s="413"/>
      <c r="B652" s="413"/>
      <c r="C652" s="413"/>
      <c r="D652" s="413"/>
      <c r="E652" s="413"/>
      <c r="F652" s="413"/>
      <c r="G652" s="413"/>
      <c r="H652" s="413"/>
      <c r="I652" s="413"/>
      <c r="J652" s="413"/>
      <c r="K652" s="413"/>
    </row>
    <row r="653" spans="1:11" ht="27.75" customHeight="1">
      <c r="A653" s="413"/>
      <c r="B653" s="413"/>
      <c r="C653" s="413"/>
      <c r="D653" s="413"/>
      <c r="E653" s="413"/>
      <c r="F653" s="413"/>
      <c r="G653" s="413"/>
      <c r="H653" s="413"/>
      <c r="I653" s="413"/>
      <c r="J653" s="413"/>
      <c r="K653" s="413"/>
    </row>
    <row r="654" spans="1:11" ht="27.75" customHeight="1">
      <c r="A654" s="413"/>
      <c r="B654" s="413"/>
      <c r="C654" s="413"/>
      <c r="D654" s="413"/>
      <c r="E654" s="413"/>
      <c r="F654" s="413"/>
      <c r="G654" s="413"/>
      <c r="H654" s="413"/>
      <c r="I654" s="413"/>
      <c r="J654" s="413"/>
      <c r="K654" s="413"/>
    </row>
    <row r="655" spans="1:11" ht="27.75" customHeight="1">
      <c r="A655" s="413"/>
      <c r="B655" s="413"/>
      <c r="C655" s="413"/>
      <c r="D655" s="413"/>
      <c r="E655" s="413"/>
      <c r="F655" s="413"/>
      <c r="G655" s="413"/>
      <c r="H655" s="413"/>
      <c r="I655" s="413"/>
      <c r="J655" s="413"/>
      <c r="K655" s="413"/>
    </row>
    <row r="656" spans="1:11" ht="27.75" customHeight="1">
      <c r="A656" s="413"/>
      <c r="B656" s="413"/>
      <c r="C656" s="413"/>
      <c r="D656" s="413"/>
      <c r="E656" s="413"/>
      <c r="F656" s="413"/>
      <c r="G656" s="413"/>
      <c r="H656" s="413"/>
      <c r="I656" s="413"/>
      <c r="J656" s="413"/>
      <c r="K656" s="413"/>
    </row>
    <row r="657" spans="1:11" ht="27.75" customHeight="1">
      <c r="A657" s="413"/>
      <c r="B657" s="413"/>
      <c r="C657" s="413"/>
      <c r="D657" s="413"/>
      <c r="E657" s="413"/>
      <c r="F657" s="413"/>
      <c r="G657" s="413"/>
      <c r="H657" s="413"/>
      <c r="I657" s="413"/>
      <c r="J657" s="413"/>
      <c r="K657" s="413"/>
    </row>
    <row r="658" spans="1:11" ht="27.75" customHeight="1">
      <c r="A658" s="413"/>
      <c r="B658" s="413"/>
      <c r="C658" s="413"/>
      <c r="D658" s="413"/>
      <c r="E658" s="413"/>
      <c r="F658" s="413"/>
      <c r="G658" s="413"/>
      <c r="H658" s="413"/>
      <c r="I658" s="413"/>
      <c r="J658" s="413"/>
      <c r="K658" s="413"/>
    </row>
    <row r="659" spans="1:11" ht="27.75" customHeight="1">
      <c r="A659" s="413"/>
      <c r="B659" s="413"/>
      <c r="C659" s="413"/>
      <c r="D659" s="413"/>
      <c r="E659" s="413"/>
      <c r="F659" s="413"/>
      <c r="G659" s="413"/>
      <c r="H659" s="413"/>
      <c r="I659" s="413"/>
      <c r="J659" s="413"/>
      <c r="K659" s="413"/>
    </row>
    <row r="660" spans="1:11" ht="27.75" customHeight="1">
      <c r="A660" s="413"/>
      <c r="B660" s="413"/>
      <c r="C660" s="413"/>
      <c r="D660" s="413"/>
      <c r="E660" s="413"/>
      <c r="F660" s="413"/>
      <c r="G660" s="413"/>
      <c r="H660" s="413"/>
      <c r="I660" s="413"/>
      <c r="J660" s="413"/>
      <c r="K660" s="413"/>
    </row>
    <row r="661" spans="1:11" ht="27.75" customHeight="1">
      <c r="A661" s="413"/>
      <c r="B661" s="413"/>
      <c r="C661" s="413"/>
      <c r="D661" s="413"/>
      <c r="E661" s="413"/>
      <c r="F661" s="413"/>
      <c r="G661" s="413"/>
      <c r="H661" s="413"/>
      <c r="I661" s="413"/>
      <c r="J661" s="413"/>
      <c r="K661" s="413"/>
    </row>
    <row r="662" spans="1:11" ht="27.75" customHeight="1">
      <c r="A662" s="413"/>
      <c r="B662" s="413"/>
      <c r="C662" s="413"/>
      <c r="D662" s="413"/>
      <c r="E662" s="413"/>
      <c r="F662" s="413"/>
      <c r="G662" s="413"/>
      <c r="H662" s="413"/>
      <c r="I662" s="413"/>
      <c r="J662" s="413"/>
      <c r="K662" s="413"/>
    </row>
    <row r="663" spans="1:11" ht="27.75" customHeight="1">
      <c r="A663" s="413"/>
      <c r="B663" s="413"/>
      <c r="C663" s="413"/>
      <c r="D663" s="413"/>
      <c r="E663" s="413"/>
      <c r="F663" s="413"/>
      <c r="G663" s="413"/>
      <c r="H663" s="413"/>
      <c r="I663" s="413"/>
      <c r="J663" s="413"/>
      <c r="K663" s="413"/>
    </row>
    <row r="664" spans="1:11" ht="27.75" customHeight="1">
      <c r="A664" s="413"/>
      <c r="B664" s="413"/>
      <c r="C664" s="413"/>
      <c r="D664" s="413"/>
      <c r="E664" s="413"/>
      <c r="F664" s="413"/>
      <c r="G664" s="413"/>
      <c r="H664" s="413"/>
      <c r="I664" s="413"/>
      <c r="J664" s="413"/>
      <c r="K664" s="413"/>
    </row>
    <row r="665" spans="1:11" ht="27.75" customHeight="1">
      <c r="A665" s="413"/>
      <c r="B665" s="413"/>
      <c r="C665" s="413"/>
      <c r="D665" s="413"/>
      <c r="E665" s="413"/>
      <c r="F665" s="413"/>
      <c r="G665" s="413"/>
      <c r="H665" s="413"/>
      <c r="I665" s="413"/>
      <c r="J665" s="413"/>
      <c r="K665" s="413"/>
    </row>
    <row r="666" spans="1:11" ht="27.75" customHeight="1">
      <c r="A666" s="413"/>
      <c r="B666" s="413"/>
      <c r="C666" s="413"/>
      <c r="D666" s="413"/>
      <c r="E666" s="413"/>
      <c r="F666" s="413"/>
      <c r="G666" s="413"/>
      <c r="H666" s="413"/>
      <c r="I666" s="413"/>
      <c r="J666" s="413"/>
      <c r="K666" s="413"/>
    </row>
    <row r="667" spans="1:11" ht="27.75" customHeight="1">
      <c r="A667" s="413"/>
      <c r="B667" s="413"/>
      <c r="C667" s="413"/>
      <c r="D667" s="413"/>
      <c r="E667" s="413"/>
      <c r="F667" s="413"/>
      <c r="G667" s="413"/>
      <c r="H667" s="413"/>
      <c r="I667" s="413"/>
      <c r="J667" s="413"/>
      <c r="K667" s="413"/>
    </row>
    <row r="668" spans="1:11" ht="27.75" customHeight="1">
      <c r="A668" s="413"/>
      <c r="B668" s="413"/>
      <c r="C668" s="413"/>
      <c r="D668" s="413"/>
      <c r="E668" s="413"/>
      <c r="F668" s="413"/>
      <c r="G668" s="413"/>
      <c r="H668" s="413"/>
      <c r="I668" s="413"/>
      <c r="J668" s="413"/>
      <c r="K668" s="413"/>
    </row>
    <row r="669" spans="1:11" ht="27.75" customHeight="1">
      <c r="A669" s="413"/>
      <c r="B669" s="413"/>
      <c r="C669" s="413"/>
      <c r="D669" s="413"/>
      <c r="E669" s="413"/>
      <c r="F669" s="413"/>
      <c r="G669" s="413"/>
      <c r="H669" s="413"/>
      <c r="I669" s="413"/>
      <c r="J669" s="413"/>
      <c r="K669" s="413"/>
    </row>
    <row r="670" spans="1:11" ht="27.75" customHeight="1">
      <c r="A670" s="413"/>
      <c r="B670" s="413"/>
      <c r="C670" s="413"/>
      <c r="D670" s="413"/>
      <c r="E670" s="413"/>
      <c r="F670" s="413"/>
      <c r="G670" s="413"/>
      <c r="H670" s="413"/>
      <c r="I670" s="413"/>
      <c r="J670" s="413"/>
      <c r="K670" s="413"/>
    </row>
    <row r="671" spans="1:11" ht="27.75" customHeight="1">
      <c r="A671" s="413"/>
      <c r="B671" s="413"/>
      <c r="C671" s="413"/>
      <c r="D671" s="413"/>
      <c r="E671" s="413"/>
      <c r="F671" s="413"/>
      <c r="G671" s="413"/>
      <c r="H671" s="413"/>
      <c r="I671" s="413"/>
      <c r="J671" s="413"/>
      <c r="K671" s="413"/>
    </row>
    <row r="672" spans="1:11" ht="27.75" customHeight="1">
      <c r="A672" s="413"/>
      <c r="B672" s="413"/>
      <c r="C672" s="413"/>
      <c r="D672" s="413"/>
      <c r="E672" s="413"/>
      <c r="F672" s="413"/>
      <c r="G672" s="413"/>
      <c r="H672" s="413"/>
      <c r="I672" s="413"/>
      <c r="J672" s="413"/>
      <c r="K672" s="413"/>
    </row>
    <row r="673" spans="1:11" ht="27.75" customHeight="1">
      <c r="A673" s="413"/>
      <c r="B673" s="413"/>
      <c r="C673" s="413"/>
      <c r="D673" s="413"/>
      <c r="E673" s="413"/>
      <c r="F673" s="413"/>
      <c r="G673" s="413"/>
      <c r="H673" s="413"/>
      <c r="I673" s="413"/>
      <c r="J673" s="413"/>
      <c r="K673" s="413"/>
    </row>
    <row r="674" spans="1:11" ht="27.75" customHeight="1">
      <c r="A674" s="413"/>
      <c r="B674" s="413"/>
      <c r="C674" s="413"/>
      <c r="D674" s="413"/>
      <c r="E674" s="413"/>
      <c r="F674" s="413"/>
      <c r="G674" s="413"/>
      <c r="H674" s="413"/>
      <c r="I674" s="413"/>
      <c r="J674" s="413"/>
      <c r="K674" s="413"/>
    </row>
    <row r="675" spans="1:11" ht="27.75" customHeight="1">
      <c r="A675" s="413"/>
      <c r="B675" s="413"/>
      <c r="C675" s="413"/>
      <c r="D675" s="413"/>
      <c r="E675" s="413"/>
      <c r="F675" s="413"/>
      <c r="G675" s="413"/>
      <c r="H675" s="413"/>
      <c r="I675" s="413"/>
      <c r="J675" s="413"/>
      <c r="K675" s="413"/>
    </row>
    <row r="676" spans="1:11" ht="27.75" customHeight="1">
      <c r="A676" s="413"/>
      <c r="B676" s="413"/>
      <c r="C676" s="413"/>
      <c r="D676" s="413"/>
      <c r="E676" s="413"/>
      <c r="F676" s="413"/>
      <c r="G676" s="413"/>
      <c r="H676" s="413"/>
      <c r="I676" s="413"/>
      <c r="J676" s="413"/>
      <c r="K676" s="413"/>
    </row>
    <row r="677" spans="1:11" ht="27.75" customHeight="1">
      <c r="A677" s="413"/>
      <c r="B677" s="413"/>
      <c r="C677" s="413"/>
      <c r="D677" s="413"/>
      <c r="E677" s="413"/>
      <c r="F677" s="413"/>
      <c r="G677" s="413"/>
      <c r="H677" s="413"/>
      <c r="I677" s="413"/>
      <c r="J677" s="413"/>
      <c r="K677" s="413"/>
    </row>
    <row r="678" spans="1:11" ht="27.75" customHeight="1">
      <c r="A678" s="413"/>
      <c r="B678" s="413"/>
      <c r="C678" s="413"/>
      <c r="D678" s="413"/>
      <c r="E678" s="413"/>
      <c r="F678" s="413"/>
      <c r="G678" s="413"/>
      <c r="H678" s="413"/>
      <c r="I678" s="413"/>
      <c r="J678" s="413"/>
      <c r="K678" s="413"/>
    </row>
    <row r="679" spans="1:11" ht="27.75" customHeight="1">
      <c r="A679" s="413"/>
      <c r="B679" s="413"/>
      <c r="C679" s="413"/>
      <c r="D679" s="413"/>
      <c r="E679" s="413"/>
      <c r="F679" s="413"/>
      <c r="G679" s="413"/>
      <c r="H679" s="413"/>
      <c r="I679" s="413"/>
      <c r="J679" s="413"/>
      <c r="K679" s="413"/>
    </row>
    <row r="680" spans="1:11" ht="27.75" customHeight="1">
      <c r="A680" s="413"/>
      <c r="B680" s="413"/>
      <c r="C680" s="413"/>
      <c r="D680" s="413"/>
      <c r="E680" s="413"/>
      <c r="F680" s="413"/>
      <c r="G680" s="413"/>
      <c r="H680" s="413"/>
      <c r="I680" s="413"/>
      <c r="J680" s="413"/>
      <c r="K680" s="413"/>
    </row>
    <row r="681" spans="1:11" ht="27.75" customHeight="1">
      <c r="A681" s="413"/>
      <c r="B681" s="413"/>
      <c r="C681" s="413"/>
      <c r="D681" s="413"/>
      <c r="E681" s="413"/>
      <c r="F681" s="413"/>
      <c r="G681" s="413"/>
      <c r="H681" s="413"/>
      <c r="I681" s="413"/>
      <c r="J681" s="413"/>
      <c r="K681" s="413"/>
    </row>
    <row r="682" spans="1:11" ht="27.75" customHeight="1">
      <c r="A682" s="413"/>
      <c r="B682" s="413"/>
      <c r="C682" s="413"/>
      <c r="D682" s="413"/>
      <c r="E682" s="413"/>
      <c r="F682" s="413"/>
      <c r="G682" s="413"/>
      <c r="H682" s="413"/>
      <c r="I682" s="413"/>
      <c r="J682" s="413"/>
      <c r="K682" s="413"/>
    </row>
    <row r="683" spans="1:11" ht="27.75" customHeight="1">
      <c r="A683" s="413"/>
      <c r="B683" s="413"/>
      <c r="C683" s="413"/>
      <c r="D683" s="413"/>
      <c r="E683" s="413"/>
      <c r="F683" s="413"/>
      <c r="G683" s="413"/>
      <c r="H683" s="413"/>
      <c r="I683" s="413"/>
      <c r="J683" s="413"/>
      <c r="K683" s="413"/>
    </row>
    <row r="684" spans="1:11" ht="27.75" customHeight="1">
      <c r="A684" s="413"/>
      <c r="B684" s="413"/>
      <c r="C684" s="413"/>
      <c r="D684" s="413"/>
      <c r="E684" s="413"/>
      <c r="F684" s="413"/>
      <c r="G684" s="413"/>
      <c r="H684" s="413"/>
      <c r="I684" s="413"/>
      <c r="J684" s="413"/>
      <c r="K684" s="413"/>
    </row>
    <row r="685" spans="1:11" ht="27.75" customHeight="1">
      <c r="A685" s="413"/>
      <c r="B685" s="413"/>
      <c r="C685" s="413"/>
      <c r="D685" s="413"/>
      <c r="E685" s="413"/>
      <c r="F685" s="413"/>
      <c r="G685" s="413"/>
      <c r="H685" s="413"/>
      <c r="I685" s="413"/>
      <c r="J685" s="413"/>
      <c r="K685" s="413"/>
    </row>
    <row r="686" spans="1:11" ht="27.75" customHeight="1">
      <c r="A686" s="413"/>
      <c r="B686" s="413"/>
      <c r="C686" s="413"/>
      <c r="D686" s="413"/>
      <c r="E686" s="413"/>
      <c r="F686" s="413"/>
      <c r="G686" s="413"/>
      <c r="H686" s="413"/>
      <c r="I686" s="413"/>
      <c r="J686" s="413"/>
      <c r="K686" s="413"/>
    </row>
    <row r="687" spans="1:11" ht="27.75" customHeight="1">
      <c r="A687" s="413"/>
      <c r="B687" s="413"/>
      <c r="C687" s="413"/>
      <c r="D687" s="413"/>
      <c r="E687" s="413"/>
      <c r="F687" s="413"/>
      <c r="G687" s="413"/>
      <c r="H687" s="413"/>
      <c r="I687" s="413"/>
      <c r="J687" s="413"/>
      <c r="K687" s="413"/>
    </row>
    <row r="688" spans="1:11" ht="27.75" customHeight="1">
      <c r="A688" s="413"/>
      <c r="B688" s="413"/>
      <c r="C688" s="413"/>
      <c r="D688" s="413"/>
      <c r="E688" s="413"/>
      <c r="F688" s="413"/>
      <c r="G688" s="413"/>
      <c r="H688" s="413"/>
      <c r="I688" s="413"/>
      <c r="J688" s="413"/>
      <c r="K688" s="413"/>
    </row>
    <row r="689" spans="1:11" ht="27.75" customHeight="1">
      <c r="A689" s="413"/>
      <c r="B689" s="413"/>
      <c r="C689" s="413"/>
      <c r="D689" s="413"/>
      <c r="E689" s="413"/>
      <c r="F689" s="413"/>
      <c r="G689" s="413"/>
      <c r="H689" s="413"/>
      <c r="I689" s="413"/>
      <c r="J689" s="413"/>
      <c r="K689" s="413"/>
    </row>
    <row r="690" spans="1:11" ht="27.75" customHeight="1">
      <c r="A690" s="413"/>
      <c r="B690" s="413"/>
      <c r="C690" s="413"/>
      <c r="D690" s="413"/>
      <c r="E690" s="413"/>
      <c r="F690" s="413"/>
      <c r="G690" s="413"/>
      <c r="H690" s="413"/>
      <c r="I690" s="413"/>
      <c r="J690" s="413"/>
      <c r="K690" s="413"/>
    </row>
    <row r="691" spans="1:11" ht="27.75" customHeight="1">
      <c r="A691" s="413"/>
      <c r="B691" s="413"/>
      <c r="C691" s="413"/>
      <c r="D691" s="413"/>
      <c r="E691" s="413"/>
      <c r="F691" s="413"/>
      <c r="G691" s="413"/>
      <c r="H691" s="413"/>
      <c r="I691" s="413"/>
      <c r="J691" s="413"/>
      <c r="K691" s="413"/>
    </row>
    <row r="692" spans="1:11" ht="27.75" customHeight="1">
      <c r="A692" s="413"/>
      <c r="B692" s="413"/>
      <c r="C692" s="413"/>
      <c r="D692" s="413"/>
      <c r="E692" s="413"/>
      <c r="F692" s="413"/>
      <c r="G692" s="413"/>
      <c r="H692" s="413"/>
      <c r="I692" s="413"/>
      <c r="J692" s="413"/>
      <c r="K692" s="413"/>
    </row>
    <row r="693" spans="1:11" ht="27.75" customHeight="1">
      <c r="A693" s="413"/>
      <c r="B693" s="413"/>
      <c r="C693" s="413"/>
      <c r="D693" s="413"/>
      <c r="E693" s="413"/>
      <c r="F693" s="413"/>
      <c r="G693" s="413"/>
      <c r="H693" s="413"/>
      <c r="I693" s="413"/>
      <c r="J693" s="413"/>
      <c r="K693" s="413"/>
    </row>
    <row r="694" spans="1:11" ht="27.75" customHeight="1">
      <c r="A694" s="413"/>
      <c r="B694" s="413"/>
      <c r="C694" s="413"/>
      <c r="D694" s="413"/>
      <c r="E694" s="413"/>
      <c r="F694" s="413"/>
      <c r="G694" s="413"/>
      <c r="H694" s="413"/>
      <c r="I694" s="413"/>
      <c r="J694" s="413"/>
      <c r="K694" s="413"/>
    </row>
    <row r="695" spans="1:11" ht="27.75" customHeight="1">
      <c r="A695" s="413"/>
      <c r="B695" s="413"/>
      <c r="C695" s="413"/>
      <c r="D695" s="413"/>
      <c r="E695" s="413"/>
      <c r="F695" s="413"/>
      <c r="G695" s="413"/>
      <c r="H695" s="413"/>
      <c r="I695" s="413"/>
      <c r="J695" s="413"/>
      <c r="K695" s="413"/>
    </row>
    <row r="696" spans="1:11" ht="27.75" customHeight="1">
      <c r="A696" s="413"/>
      <c r="B696" s="413"/>
      <c r="C696" s="413"/>
      <c r="D696" s="413"/>
      <c r="E696" s="413"/>
      <c r="F696" s="413"/>
      <c r="G696" s="413"/>
      <c r="H696" s="413"/>
      <c r="I696" s="413"/>
      <c r="J696" s="413"/>
      <c r="K696" s="413"/>
    </row>
    <row r="697" spans="1:11" ht="27.75" customHeight="1">
      <c r="A697" s="413"/>
      <c r="B697" s="413"/>
      <c r="C697" s="413"/>
      <c r="D697" s="413"/>
      <c r="E697" s="413"/>
      <c r="F697" s="413"/>
      <c r="G697" s="413"/>
      <c r="H697" s="413"/>
      <c r="I697" s="413"/>
      <c r="J697" s="413"/>
      <c r="K697" s="413"/>
    </row>
    <row r="698" spans="1:11" ht="27.75" customHeight="1">
      <c r="A698" s="413"/>
      <c r="B698" s="413"/>
      <c r="C698" s="413"/>
      <c r="D698" s="413"/>
      <c r="E698" s="413"/>
      <c r="F698" s="413"/>
      <c r="G698" s="413"/>
      <c r="H698" s="413"/>
      <c r="I698" s="413"/>
      <c r="J698" s="413"/>
      <c r="K698" s="413"/>
    </row>
    <row r="699" spans="1:11" ht="27.75" customHeight="1">
      <c r="A699" s="413"/>
      <c r="B699" s="413"/>
      <c r="C699" s="413"/>
      <c r="D699" s="413"/>
      <c r="E699" s="413"/>
      <c r="F699" s="413"/>
      <c r="G699" s="413"/>
      <c r="H699" s="413"/>
      <c r="I699" s="413"/>
      <c r="J699" s="413"/>
      <c r="K699" s="413"/>
    </row>
    <row r="700" spans="1:11" ht="27.75" customHeight="1">
      <c r="A700" s="413"/>
      <c r="B700" s="413"/>
      <c r="C700" s="413"/>
      <c r="D700" s="413"/>
      <c r="E700" s="413"/>
      <c r="F700" s="413"/>
      <c r="G700" s="413"/>
      <c r="H700" s="413"/>
      <c r="I700" s="413"/>
      <c r="J700" s="413"/>
      <c r="K700" s="413"/>
    </row>
    <row r="701" spans="1:11" ht="27.75" customHeight="1">
      <c r="A701" s="413"/>
      <c r="B701" s="413"/>
      <c r="C701" s="413"/>
      <c r="D701" s="413"/>
      <c r="E701" s="413"/>
      <c r="F701" s="413"/>
      <c r="G701" s="413"/>
      <c r="H701" s="413"/>
      <c r="I701" s="413"/>
      <c r="J701" s="413"/>
      <c r="K701" s="413"/>
    </row>
    <row r="702" spans="1:11" ht="27.75" customHeight="1">
      <c r="A702" s="413"/>
      <c r="B702" s="413"/>
      <c r="C702" s="413"/>
      <c r="D702" s="413"/>
      <c r="E702" s="413"/>
      <c r="F702" s="413"/>
      <c r="G702" s="413"/>
      <c r="H702" s="413"/>
      <c r="I702" s="413"/>
      <c r="J702" s="413"/>
      <c r="K702" s="413"/>
    </row>
    <row r="703" spans="1:11" ht="27.75" customHeight="1">
      <c r="A703" s="413"/>
      <c r="B703" s="413"/>
      <c r="C703" s="413"/>
      <c r="D703" s="413"/>
      <c r="E703" s="413"/>
      <c r="F703" s="413"/>
      <c r="G703" s="413"/>
      <c r="H703" s="413"/>
      <c r="I703" s="413"/>
      <c r="J703" s="413"/>
      <c r="K703" s="413"/>
    </row>
    <row r="704" spans="1:11" ht="27.75" customHeight="1">
      <c r="A704" s="413"/>
      <c r="B704" s="413"/>
      <c r="C704" s="413"/>
      <c r="D704" s="413"/>
      <c r="E704" s="413"/>
      <c r="F704" s="413"/>
      <c r="G704" s="413"/>
      <c r="H704" s="413"/>
      <c r="I704" s="413"/>
      <c r="J704" s="413"/>
      <c r="K704" s="413"/>
    </row>
    <row r="705" spans="1:11" ht="27.75" customHeight="1">
      <c r="A705" s="413"/>
      <c r="B705" s="413"/>
      <c r="C705" s="413"/>
      <c r="D705" s="413"/>
      <c r="E705" s="413"/>
      <c r="F705" s="413"/>
      <c r="G705" s="413"/>
      <c r="H705" s="413"/>
      <c r="I705" s="413"/>
      <c r="J705" s="413"/>
      <c r="K705" s="413"/>
    </row>
    <row r="706" spans="1:11" ht="27.75" customHeight="1">
      <c r="A706" s="413"/>
      <c r="B706" s="413"/>
      <c r="C706" s="413"/>
      <c r="D706" s="413"/>
      <c r="E706" s="413"/>
      <c r="F706" s="413"/>
      <c r="G706" s="413"/>
      <c r="H706" s="413"/>
      <c r="I706" s="413"/>
      <c r="J706" s="413"/>
      <c r="K706" s="413"/>
    </row>
    <row r="707" spans="1:11" ht="27.75" customHeight="1">
      <c r="A707" s="413"/>
      <c r="B707" s="413"/>
      <c r="C707" s="413"/>
      <c r="D707" s="413"/>
      <c r="E707" s="413"/>
      <c r="F707" s="413"/>
      <c r="G707" s="413"/>
      <c r="H707" s="413"/>
      <c r="I707" s="413"/>
      <c r="J707" s="413"/>
      <c r="K707" s="413"/>
    </row>
    <row r="708" spans="1:11" ht="27.75" customHeight="1">
      <c r="A708" s="413"/>
      <c r="B708" s="413"/>
      <c r="C708" s="413"/>
      <c r="D708" s="413"/>
      <c r="E708" s="413"/>
      <c r="F708" s="413"/>
      <c r="G708" s="413"/>
      <c r="H708" s="413"/>
      <c r="I708" s="413"/>
      <c r="J708" s="413"/>
      <c r="K708" s="413"/>
    </row>
    <row r="709" spans="1:11" ht="27.75" customHeight="1">
      <c r="A709" s="413"/>
      <c r="B709" s="413"/>
      <c r="C709" s="413"/>
      <c r="D709" s="413"/>
      <c r="E709" s="413"/>
      <c r="F709" s="413"/>
      <c r="G709" s="413"/>
      <c r="H709" s="413"/>
      <c r="I709" s="413"/>
      <c r="J709" s="413"/>
      <c r="K709" s="413"/>
    </row>
    <row r="710" spans="1:11" ht="27.75" customHeight="1">
      <c r="A710" s="413"/>
      <c r="B710" s="413"/>
      <c r="C710" s="413"/>
      <c r="D710" s="413"/>
      <c r="E710" s="413"/>
      <c r="F710" s="413"/>
      <c r="G710" s="413"/>
      <c r="H710" s="413"/>
      <c r="I710" s="413"/>
      <c r="J710" s="413"/>
      <c r="K710" s="413"/>
    </row>
    <row r="711" spans="1:11" ht="27.75" customHeight="1">
      <c r="A711" s="413"/>
      <c r="B711" s="413"/>
      <c r="C711" s="413"/>
      <c r="D711" s="413"/>
      <c r="E711" s="413"/>
      <c r="F711" s="413"/>
      <c r="G711" s="413"/>
      <c r="H711" s="413"/>
      <c r="I711" s="413"/>
      <c r="J711" s="413"/>
      <c r="K711" s="413"/>
    </row>
    <row r="712" spans="1:11" ht="27.75" customHeight="1">
      <c r="A712" s="413"/>
      <c r="B712" s="413"/>
      <c r="C712" s="413"/>
      <c r="D712" s="413"/>
      <c r="E712" s="413"/>
      <c r="F712" s="413"/>
      <c r="G712" s="413"/>
      <c r="H712" s="413"/>
      <c r="I712" s="413"/>
      <c r="J712" s="413"/>
      <c r="K712" s="413"/>
    </row>
    <row r="713" spans="1:11" ht="27.75" customHeight="1">
      <c r="A713" s="413"/>
      <c r="B713" s="413"/>
      <c r="C713" s="413"/>
      <c r="D713" s="413"/>
      <c r="E713" s="413"/>
      <c r="F713" s="413"/>
      <c r="G713" s="413"/>
      <c r="H713" s="413"/>
      <c r="I713" s="413"/>
      <c r="J713" s="413"/>
      <c r="K713" s="413"/>
    </row>
    <row r="714" spans="1:11" ht="27.75" customHeight="1">
      <c r="A714" s="413"/>
      <c r="B714" s="413"/>
      <c r="C714" s="413"/>
      <c r="D714" s="413"/>
      <c r="E714" s="413"/>
      <c r="F714" s="413"/>
      <c r="G714" s="413"/>
      <c r="H714" s="413"/>
      <c r="I714" s="413"/>
      <c r="J714" s="413"/>
      <c r="K714" s="413"/>
    </row>
    <row r="715" spans="1:11" ht="27.75" customHeight="1">
      <c r="A715" s="413"/>
      <c r="B715" s="413"/>
      <c r="C715" s="413"/>
      <c r="D715" s="413"/>
      <c r="E715" s="413"/>
      <c r="F715" s="413"/>
      <c r="G715" s="413"/>
      <c r="H715" s="413"/>
      <c r="I715" s="413"/>
      <c r="J715" s="413"/>
      <c r="K715" s="413"/>
    </row>
    <row r="716" spans="1:11" ht="27.75" customHeight="1">
      <c r="A716" s="413"/>
      <c r="B716" s="413"/>
      <c r="C716" s="413"/>
      <c r="D716" s="413"/>
      <c r="E716" s="413"/>
      <c r="F716" s="413"/>
      <c r="G716" s="413"/>
      <c r="H716" s="413"/>
      <c r="I716" s="413"/>
      <c r="J716" s="413"/>
      <c r="K716" s="413"/>
    </row>
    <row r="717" spans="1:11" ht="27.75" customHeight="1">
      <c r="A717" s="413"/>
      <c r="B717" s="413"/>
      <c r="C717" s="413"/>
      <c r="D717" s="413"/>
      <c r="E717" s="413"/>
      <c r="F717" s="413"/>
      <c r="G717" s="413"/>
      <c r="H717" s="413"/>
      <c r="I717" s="413"/>
      <c r="J717" s="413"/>
      <c r="K717" s="413"/>
    </row>
    <row r="718" spans="1:11" ht="27.75" customHeight="1">
      <c r="A718" s="413"/>
      <c r="B718" s="413"/>
      <c r="C718" s="413"/>
      <c r="D718" s="413"/>
      <c r="E718" s="413"/>
      <c r="F718" s="413"/>
      <c r="G718" s="413"/>
      <c r="H718" s="413"/>
      <c r="I718" s="413"/>
      <c r="J718" s="413"/>
      <c r="K718" s="413"/>
    </row>
    <row r="719" spans="1:11" ht="27.75" customHeight="1">
      <c r="A719" s="413"/>
      <c r="B719" s="413"/>
      <c r="C719" s="413"/>
      <c r="D719" s="413"/>
      <c r="E719" s="413"/>
      <c r="F719" s="413"/>
      <c r="G719" s="413"/>
      <c r="H719" s="413"/>
      <c r="I719" s="413"/>
      <c r="J719" s="413"/>
      <c r="K719" s="413"/>
    </row>
    <row r="720" spans="1:11" ht="27.75" customHeight="1">
      <c r="A720" s="413"/>
      <c r="B720" s="413"/>
      <c r="C720" s="413"/>
      <c r="D720" s="413"/>
      <c r="E720" s="413"/>
      <c r="F720" s="413"/>
      <c r="G720" s="413"/>
      <c r="H720" s="413"/>
      <c r="I720" s="413"/>
      <c r="J720" s="413"/>
      <c r="K720" s="413"/>
    </row>
    <row r="721" spans="1:11" ht="27.75" customHeight="1">
      <c r="A721" s="413"/>
      <c r="B721" s="413"/>
      <c r="C721" s="413"/>
      <c r="D721" s="413"/>
      <c r="E721" s="413"/>
      <c r="F721" s="413"/>
      <c r="G721" s="413"/>
      <c r="H721" s="413"/>
      <c r="I721" s="413"/>
      <c r="J721" s="413"/>
      <c r="K721" s="413"/>
    </row>
    <row r="722" spans="1:11" ht="27.75" customHeight="1">
      <c r="A722" s="413"/>
      <c r="B722" s="413"/>
      <c r="C722" s="413"/>
      <c r="D722" s="413"/>
      <c r="E722" s="413"/>
      <c r="F722" s="413"/>
      <c r="G722" s="413"/>
      <c r="H722" s="413"/>
      <c r="I722" s="413"/>
      <c r="J722" s="413"/>
      <c r="K722" s="413"/>
    </row>
    <row r="723" spans="1:11" ht="27.75" customHeight="1">
      <c r="A723" s="413"/>
      <c r="B723" s="413"/>
      <c r="C723" s="413"/>
      <c r="D723" s="413"/>
      <c r="E723" s="413"/>
      <c r="F723" s="413"/>
      <c r="G723" s="413"/>
      <c r="H723" s="413"/>
      <c r="I723" s="413"/>
      <c r="J723" s="413"/>
      <c r="K723" s="413"/>
    </row>
    <row r="724" spans="1:11" ht="27.75" customHeight="1">
      <c r="A724" s="413"/>
      <c r="B724" s="413"/>
      <c r="C724" s="413"/>
      <c r="D724" s="413"/>
      <c r="E724" s="413"/>
      <c r="F724" s="413"/>
      <c r="G724" s="413"/>
      <c r="H724" s="413"/>
      <c r="I724" s="413"/>
      <c r="J724" s="413"/>
      <c r="K724" s="413"/>
    </row>
    <row r="725" spans="1:11" ht="27.75" customHeight="1">
      <c r="A725" s="413"/>
      <c r="B725" s="413"/>
      <c r="C725" s="413"/>
      <c r="D725" s="413"/>
      <c r="E725" s="413"/>
      <c r="F725" s="413"/>
      <c r="G725" s="413"/>
      <c r="H725" s="413"/>
      <c r="I725" s="413"/>
      <c r="J725" s="413"/>
      <c r="K725" s="413"/>
    </row>
    <row r="726" spans="1:11" ht="27.75" customHeight="1">
      <c r="A726" s="413"/>
      <c r="B726" s="413"/>
      <c r="C726" s="413"/>
      <c r="D726" s="413"/>
      <c r="E726" s="413"/>
      <c r="F726" s="413"/>
      <c r="G726" s="413"/>
      <c r="H726" s="413"/>
      <c r="I726" s="413"/>
      <c r="J726" s="413"/>
      <c r="K726" s="413"/>
    </row>
    <row r="727" spans="1:11" ht="27.75" customHeight="1">
      <c r="A727" s="413"/>
      <c r="B727" s="413"/>
      <c r="C727" s="413"/>
      <c r="D727" s="413"/>
      <c r="E727" s="413"/>
      <c r="F727" s="413"/>
      <c r="G727" s="413"/>
      <c r="H727" s="413"/>
      <c r="I727" s="413"/>
      <c r="J727" s="413"/>
      <c r="K727" s="413"/>
    </row>
    <row r="728" spans="1:11" ht="27.75" customHeight="1">
      <c r="A728" s="413"/>
      <c r="B728" s="413"/>
      <c r="C728" s="413"/>
      <c r="D728" s="413"/>
      <c r="E728" s="413"/>
      <c r="F728" s="413"/>
      <c r="G728" s="413"/>
      <c r="H728" s="413"/>
      <c r="I728" s="413"/>
      <c r="J728" s="413"/>
      <c r="K728" s="413"/>
    </row>
    <row r="729" spans="1:11" ht="27.75" customHeight="1">
      <c r="A729" s="413"/>
      <c r="B729" s="413"/>
      <c r="C729" s="413"/>
      <c r="D729" s="413"/>
      <c r="E729" s="413"/>
      <c r="F729" s="413"/>
      <c r="G729" s="413"/>
      <c r="H729" s="413"/>
      <c r="I729" s="413"/>
      <c r="J729" s="413"/>
      <c r="K729" s="413"/>
    </row>
    <row r="730" spans="1:11" ht="27.75" customHeight="1">
      <c r="A730" s="413"/>
      <c r="B730" s="413"/>
      <c r="C730" s="413"/>
      <c r="D730" s="413"/>
      <c r="E730" s="413"/>
      <c r="F730" s="413"/>
      <c r="G730" s="413"/>
      <c r="H730" s="413"/>
      <c r="I730" s="413"/>
      <c r="J730" s="413"/>
      <c r="K730" s="413"/>
    </row>
    <row r="731" spans="1:11" ht="27.75" customHeight="1">
      <c r="A731" s="413"/>
      <c r="B731" s="413"/>
      <c r="C731" s="413"/>
      <c r="D731" s="413"/>
      <c r="E731" s="413"/>
      <c r="F731" s="413"/>
      <c r="G731" s="413"/>
      <c r="H731" s="413"/>
      <c r="I731" s="413"/>
      <c r="J731" s="413"/>
      <c r="K731" s="413"/>
    </row>
    <row r="732" spans="1:11" ht="27.75" customHeight="1">
      <c r="A732" s="413"/>
      <c r="B732" s="413"/>
      <c r="C732" s="413"/>
      <c r="D732" s="413"/>
      <c r="E732" s="413"/>
      <c r="F732" s="413"/>
      <c r="G732" s="413"/>
      <c r="H732" s="413"/>
      <c r="I732" s="413"/>
      <c r="J732" s="413"/>
      <c r="K732" s="413"/>
    </row>
    <row r="733" spans="1:11" ht="27.75" customHeight="1">
      <c r="A733" s="413"/>
      <c r="B733" s="413"/>
      <c r="C733" s="413"/>
      <c r="D733" s="413"/>
      <c r="E733" s="413"/>
      <c r="F733" s="413"/>
      <c r="G733" s="413"/>
      <c r="H733" s="413"/>
      <c r="I733" s="413"/>
      <c r="J733" s="413"/>
      <c r="K733" s="413"/>
    </row>
    <row r="734" spans="1:11" ht="27.75" customHeight="1">
      <c r="A734" s="413"/>
      <c r="B734" s="413"/>
      <c r="C734" s="413"/>
      <c r="D734" s="413"/>
      <c r="E734" s="413"/>
      <c r="F734" s="413"/>
      <c r="G734" s="413"/>
      <c r="H734" s="413"/>
      <c r="I734" s="413"/>
      <c r="J734" s="413"/>
      <c r="K734" s="413"/>
    </row>
    <row r="735" spans="1:11" ht="27.75" customHeight="1">
      <c r="A735" s="413"/>
      <c r="B735" s="413"/>
      <c r="C735" s="413"/>
      <c r="D735" s="413"/>
      <c r="E735" s="413"/>
      <c r="F735" s="413"/>
      <c r="G735" s="413"/>
      <c r="H735" s="413"/>
      <c r="I735" s="413"/>
      <c r="J735" s="413"/>
      <c r="K735" s="413"/>
    </row>
    <row r="736" spans="1:11" ht="27.75" customHeight="1">
      <c r="A736" s="413"/>
      <c r="B736" s="413"/>
      <c r="C736" s="413"/>
      <c r="D736" s="413"/>
      <c r="E736" s="413"/>
      <c r="F736" s="413"/>
      <c r="G736" s="413"/>
      <c r="H736" s="413"/>
      <c r="I736" s="413"/>
      <c r="J736" s="413"/>
      <c r="K736" s="413"/>
    </row>
    <row r="737" spans="1:11" ht="27.75" customHeight="1">
      <c r="A737" s="413"/>
      <c r="B737" s="413"/>
      <c r="C737" s="413"/>
      <c r="D737" s="413"/>
      <c r="E737" s="413"/>
      <c r="F737" s="413"/>
      <c r="G737" s="413"/>
      <c r="H737" s="413"/>
      <c r="I737" s="413"/>
      <c r="J737" s="413"/>
      <c r="K737" s="413"/>
    </row>
    <row r="738" spans="1:11" ht="27.75" customHeight="1">
      <c r="A738" s="413"/>
      <c r="B738" s="413"/>
      <c r="C738" s="413"/>
      <c r="D738" s="413"/>
      <c r="E738" s="413"/>
      <c r="F738" s="413"/>
      <c r="G738" s="413"/>
      <c r="H738" s="413"/>
      <c r="I738" s="413"/>
      <c r="J738" s="413"/>
      <c r="K738" s="413"/>
    </row>
    <row r="739" spans="1:11" ht="27.75" customHeight="1">
      <c r="A739" s="413"/>
      <c r="B739" s="413"/>
      <c r="C739" s="413"/>
      <c r="D739" s="413"/>
      <c r="E739" s="413"/>
      <c r="F739" s="413"/>
      <c r="G739" s="413"/>
      <c r="H739" s="413"/>
      <c r="I739" s="413"/>
      <c r="J739" s="413"/>
      <c r="K739" s="413"/>
    </row>
    <row r="740" spans="1:11" ht="27.75" customHeight="1">
      <c r="A740" s="413"/>
      <c r="B740" s="413"/>
      <c r="C740" s="413"/>
      <c r="D740" s="413"/>
      <c r="E740" s="413"/>
      <c r="F740" s="413"/>
      <c r="G740" s="413"/>
      <c r="H740" s="413"/>
      <c r="I740" s="413"/>
      <c r="J740" s="413"/>
      <c r="K740" s="413"/>
    </row>
    <row r="741" spans="1:11" ht="27.75" customHeight="1">
      <c r="A741" s="413"/>
      <c r="B741" s="413"/>
      <c r="C741" s="413"/>
      <c r="D741" s="413"/>
      <c r="E741" s="413"/>
      <c r="F741" s="413"/>
      <c r="G741" s="413"/>
      <c r="H741" s="413"/>
      <c r="I741" s="413"/>
      <c r="J741" s="413"/>
      <c r="K741" s="413"/>
    </row>
    <row r="742" spans="1:11" ht="27.75" customHeight="1">
      <c r="A742" s="413"/>
      <c r="B742" s="413"/>
      <c r="C742" s="413"/>
      <c r="D742" s="413"/>
      <c r="E742" s="413"/>
      <c r="F742" s="413"/>
      <c r="G742" s="413"/>
      <c r="H742" s="413"/>
      <c r="I742" s="413"/>
      <c r="J742" s="413"/>
      <c r="K742" s="413"/>
    </row>
    <row r="743" spans="1:11" ht="27.75" customHeight="1">
      <c r="A743" s="413"/>
      <c r="B743" s="413"/>
      <c r="C743" s="413"/>
      <c r="D743" s="413"/>
      <c r="E743" s="413"/>
      <c r="F743" s="413"/>
      <c r="G743" s="413"/>
      <c r="H743" s="413"/>
      <c r="I743" s="413"/>
      <c r="J743" s="413"/>
      <c r="K743" s="413"/>
    </row>
    <row r="744" spans="1:11" ht="27.75" customHeight="1">
      <c r="A744" s="413"/>
      <c r="B744" s="413"/>
      <c r="C744" s="413"/>
      <c r="D744" s="413"/>
      <c r="E744" s="413"/>
      <c r="F744" s="413"/>
      <c r="G744" s="413"/>
      <c r="H744" s="413"/>
      <c r="I744" s="413"/>
      <c r="J744" s="413"/>
      <c r="K744" s="413"/>
    </row>
    <row r="745" spans="1:11" ht="27.75" customHeight="1">
      <c r="A745" s="413"/>
      <c r="B745" s="413"/>
      <c r="C745" s="413"/>
      <c r="D745" s="413"/>
      <c r="E745" s="413"/>
      <c r="F745" s="413"/>
      <c r="G745" s="413"/>
      <c r="H745" s="413"/>
      <c r="I745" s="413"/>
      <c r="J745" s="413"/>
      <c r="K745" s="413"/>
    </row>
    <row r="746" spans="1:11" ht="27.75" customHeight="1">
      <c r="A746" s="413"/>
      <c r="B746" s="413"/>
      <c r="C746" s="413"/>
      <c r="D746" s="413"/>
      <c r="E746" s="413"/>
      <c r="F746" s="413"/>
      <c r="G746" s="413"/>
      <c r="H746" s="413"/>
      <c r="I746" s="413"/>
      <c r="J746" s="413"/>
      <c r="K746" s="413"/>
    </row>
    <row r="747" spans="1:11" ht="27.75" customHeight="1">
      <c r="A747" s="413"/>
      <c r="B747" s="413"/>
      <c r="C747" s="413"/>
      <c r="D747" s="413"/>
      <c r="E747" s="413"/>
      <c r="F747" s="413"/>
      <c r="G747" s="413"/>
      <c r="H747" s="413"/>
      <c r="I747" s="413"/>
      <c r="J747" s="413"/>
      <c r="K747" s="413"/>
    </row>
    <row r="748" spans="1:11" ht="27.75" customHeight="1">
      <c r="A748" s="413"/>
      <c r="B748" s="413"/>
      <c r="C748" s="413"/>
      <c r="D748" s="413"/>
      <c r="E748" s="413"/>
      <c r="F748" s="413"/>
      <c r="G748" s="413"/>
      <c r="H748" s="413"/>
      <c r="I748" s="413"/>
      <c r="J748" s="413"/>
      <c r="K748" s="413"/>
    </row>
    <row r="749" spans="1:11" ht="27.75" customHeight="1">
      <c r="A749" s="413"/>
      <c r="B749" s="413"/>
      <c r="C749" s="413"/>
      <c r="D749" s="413"/>
      <c r="E749" s="413"/>
      <c r="F749" s="413"/>
      <c r="G749" s="413"/>
      <c r="H749" s="413"/>
      <c r="I749" s="413"/>
      <c r="J749" s="413"/>
      <c r="K749" s="413"/>
    </row>
    <row r="750" spans="1:11" ht="27.75" customHeight="1">
      <c r="A750" s="413"/>
      <c r="B750" s="413"/>
      <c r="C750" s="413"/>
      <c r="D750" s="413"/>
      <c r="E750" s="413"/>
      <c r="F750" s="413"/>
      <c r="G750" s="413"/>
      <c r="H750" s="413"/>
      <c r="I750" s="413"/>
      <c r="J750" s="413"/>
      <c r="K750" s="413"/>
    </row>
    <row r="751" spans="1:11" ht="27.75" customHeight="1">
      <c r="A751" s="413"/>
      <c r="B751" s="413"/>
      <c r="C751" s="413"/>
      <c r="D751" s="413"/>
      <c r="E751" s="413"/>
      <c r="F751" s="413"/>
      <c r="G751" s="413"/>
      <c r="H751" s="413"/>
      <c r="I751" s="413"/>
      <c r="J751" s="413"/>
      <c r="K751" s="413"/>
    </row>
    <row r="752" spans="1:11" ht="27.75" customHeight="1">
      <c r="A752" s="413"/>
      <c r="B752" s="413"/>
      <c r="C752" s="413"/>
      <c r="D752" s="413"/>
      <c r="E752" s="413"/>
      <c r="F752" s="413"/>
      <c r="G752" s="413"/>
      <c r="H752" s="413"/>
      <c r="I752" s="413"/>
      <c r="J752" s="413"/>
      <c r="K752" s="413"/>
    </row>
    <row r="753" spans="1:11" ht="27.75" customHeight="1">
      <c r="A753" s="413"/>
      <c r="B753" s="413"/>
      <c r="C753" s="413"/>
      <c r="D753" s="413"/>
      <c r="E753" s="413"/>
      <c r="F753" s="413"/>
      <c r="G753" s="413"/>
      <c r="H753" s="413"/>
      <c r="I753" s="413"/>
      <c r="J753" s="413"/>
      <c r="K753" s="413"/>
    </row>
    <row r="754" spans="1:11" ht="27.75" customHeight="1">
      <c r="A754" s="413"/>
      <c r="B754" s="413"/>
      <c r="C754" s="413"/>
      <c r="D754" s="413"/>
      <c r="E754" s="413"/>
      <c r="F754" s="413"/>
      <c r="G754" s="413"/>
      <c r="H754" s="413"/>
      <c r="I754" s="413"/>
      <c r="J754" s="413"/>
      <c r="K754" s="413"/>
    </row>
    <row r="755" spans="1:11" ht="27.75" customHeight="1">
      <c r="A755" s="413"/>
      <c r="B755" s="413"/>
      <c r="C755" s="413"/>
      <c r="D755" s="413"/>
      <c r="E755" s="413"/>
      <c r="F755" s="413"/>
      <c r="G755" s="413"/>
      <c r="H755" s="413"/>
      <c r="I755" s="413"/>
      <c r="J755" s="413"/>
      <c r="K755" s="413"/>
    </row>
    <row r="756" spans="1:11" ht="27.75" customHeight="1">
      <c r="A756" s="413"/>
      <c r="B756" s="413"/>
      <c r="C756" s="413"/>
      <c r="D756" s="413"/>
      <c r="E756" s="413"/>
      <c r="F756" s="413"/>
      <c r="G756" s="413"/>
      <c r="H756" s="413"/>
      <c r="I756" s="413"/>
      <c r="J756" s="413"/>
      <c r="K756" s="413"/>
    </row>
    <row r="757" spans="1:11" ht="27.75" customHeight="1">
      <c r="A757" s="413"/>
      <c r="B757" s="413"/>
      <c r="C757" s="413"/>
      <c r="D757" s="413"/>
      <c r="E757" s="413"/>
      <c r="F757" s="413"/>
      <c r="G757" s="413"/>
      <c r="H757" s="413"/>
      <c r="I757" s="413"/>
      <c r="J757" s="413"/>
      <c r="K757" s="413"/>
    </row>
    <row r="758" spans="1:11" ht="27.75" customHeight="1">
      <c r="A758" s="413"/>
      <c r="B758" s="413"/>
      <c r="C758" s="413"/>
      <c r="D758" s="413"/>
      <c r="E758" s="413"/>
      <c r="F758" s="413"/>
      <c r="G758" s="413"/>
      <c r="H758" s="413"/>
      <c r="I758" s="413"/>
      <c r="J758" s="413"/>
      <c r="K758" s="413"/>
    </row>
    <row r="759" spans="1:11" ht="27.75" customHeight="1">
      <c r="A759" s="413"/>
      <c r="B759" s="413"/>
      <c r="C759" s="413"/>
      <c r="D759" s="413"/>
      <c r="E759" s="413"/>
      <c r="F759" s="413"/>
      <c r="G759" s="413"/>
      <c r="H759" s="413"/>
      <c r="I759" s="413"/>
      <c r="J759" s="413"/>
      <c r="K759" s="413"/>
    </row>
    <row r="760" spans="1:11" ht="27.75" customHeight="1">
      <c r="A760" s="413"/>
      <c r="B760" s="413"/>
      <c r="C760" s="413"/>
      <c r="D760" s="413"/>
      <c r="E760" s="413"/>
      <c r="F760" s="413"/>
      <c r="G760" s="413"/>
      <c r="H760" s="413"/>
      <c r="I760" s="413"/>
      <c r="J760" s="413"/>
      <c r="K760" s="413"/>
    </row>
    <row r="761" spans="1:11" ht="27.75" customHeight="1">
      <c r="A761" s="413"/>
      <c r="B761" s="413"/>
      <c r="C761" s="413"/>
      <c r="D761" s="413"/>
      <c r="E761" s="413"/>
      <c r="F761" s="413"/>
      <c r="G761" s="413"/>
      <c r="H761" s="413"/>
      <c r="I761" s="413"/>
      <c r="J761" s="413"/>
      <c r="K761" s="413"/>
    </row>
    <row r="762" spans="1:11" ht="27.75" customHeight="1">
      <c r="A762" s="413"/>
      <c r="B762" s="413"/>
      <c r="C762" s="413"/>
      <c r="D762" s="413"/>
      <c r="E762" s="413"/>
      <c r="F762" s="413"/>
      <c r="G762" s="413"/>
      <c r="H762" s="413"/>
      <c r="I762" s="413"/>
      <c r="J762" s="413"/>
      <c r="K762" s="413"/>
    </row>
    <row r="763" spans="1:11" ht="27.75" customHeight="1">
      <c r="A763" s="413"/>
      <c r="B763" s="413"/>
      <c r="C763" s="413"/>
      <c r="D763" s="413"/>
      <c r="E763" s="413"/>
      <c r="F763" s="413"/>
      <c r="G763" s="413"/>
      <c r="H763" s="413"/>
      <c r="I763" s="413"/>
      <c r="J763" s="413"/>
      <c r="K763" s="413"/>
    </row>
    <row r="764" spans="1:11" ht="27.75" customHeight="1">
      <c r="A764" s="413"/>
      <c r="B764" s="413"/>
      <c r="C764" s="413"/>
      <c r="D764" s="413"/>
      <c r="E764" s="413"/>
      <c r="F764" s="413"/>
      <c r="G764" s="413"/>
      <c r="H764" s="413"/>
      <c r="I764" s="413"/>
      <c r="J764" s="413"/>
      <c r="K764" s="413"/>
    </row>
    <row r="765" spans="1:11" ht="27.75" customHeight="1">
      <c r="A765" s="413"/>
      <c r="B765" s="413"/>
      <c r="C765" s="413"/>
      <c r="D765" s="413"/>
      <c r="E765" s="413"/>
      <c r="F765" s="413"/>
      <c r="G765" s="413"/>
      <c r="H765" s="413"/>
      <c r="I765" s="413"/>
      <c r="J765" s="413"/>
      <c r="K765" s="413"/>
    </row>
    <row r="766" spans="1:11" ht="27.75" customHeight="1">
      <c r="A766" s="413"/>
      <c r="B766" s="413"/>
      <c r="C766" s="413"/>
      <c r="D766" s="413"/>
      <c r="E766" s="413"/>
      <c r="F766" s="413"/>
      <c r="G766" s="413"/>
      <c r="H766" s="413"/>
      <c r="I766" s="413"/>
      <c r="J766" s="413"/>
      <c r="K766" s="413"/>
    </row>
    <row r="767" spans="1:11" ht="27.75" customHeight="1">
      <c r="A767" s="413"/>
      <c r="B767" s="413"/>
      <c r="C767" s="413"/>
      <c r="D767" s="413"/>
      <c r="E767" s="413"/>
      <c r="F767" s="413"/>
      <c r="G767" s="413"/>
      <c r="H767" s="413"/>
      <c r="I767" s="413"/>
      <c r="J767" s="413"/>
      <c r="K767" s="413"/>
    </row>
    <row r="768" spans="1:11" ht="27.75" customHeight="1">
      <c r="A768" s="413"/>
      <c r="B768" s="413"/>
      <c r="C768" s="413"/>
      <c r="D768" s="413"/>
      <c r="E768" s="413"/>
      <c r="F768" s="413"/>
      <c r="G768" s="413"/>
      <c r="H768" s="413"/>
      <c r="I768" s="413"/>
      <c r="J768" s="413"/>
      <c r="K768" s="413"/>
    </row>
    <row r="769" spans="1:11" ht="27.75" customHeight="1">
      <c r="A769" s="413"/>
      <c r="B769" s="413"/>
      <c r="C769" s="413"/>
      <c r="D769" s="413"/>
      <c r="E769" s="413"/>
      <c r="F769" s="413"/>
      <c r="G769" s="413"/>
      <c r="H769" s="413"/>
      <c r="I769" s="413"/>
      <c r="J769" s="413"/>
      <c r="K769" s="413"/>
    </row>
    <row r="770" spans="1:11" ht="27.75" customHeight="1">
      <c r="A770" s="413"/>
      <c r="B770" s="413"/>
      <c r="C770" s="413"/>
      <c r="D770" s="413"/>
      <c r="E770" s="413"/>
      <c r="F770" s="413"/>
      <c r="G770" s="413"/>
      <c r="H770" s="413"/>
      <c r="I770" s="413"/>
      <c r="J770" s="413"/>
      <c r="K770" s="413"/>
    </row>
    <row r="771" spans="1:11" ht="27.75" customHeight="1">
      <c r="A771" s="413"/>
      <c r="B771" s="413"/>
      <c r="C771" s="413"/>
      <c r="D771" s="413"/>
      <c r="E771" s="413"/>
      <c r="F771" s="413"/>
      <c r="G771" s="413"/>
      <c r="H771" s="413"/>
      <c r="I771" s="413"/>
      <c r="J771" s="413"/>
      <c r="K771" s="413"/>
    </row>
    <row r="772" spans="1:11" ht="27.75" customHeight="1">
      <c r="A772" s="413"/>
      <c r="B772" s="413"/>
      <c r="C772" s="413"/>
      <c r="D772" s="413"/>
      <c r="E772" s="413"/>
      <c r="F772" s="413"/>
      <c r="G772" s="413"/>
      <c r="H772" s="413"/>
      <c r="I772" s="413"/>
      <c r="J772" s="413"/>
      <c r="K772" s="413"/>
    </row>
    <row r="773" spans="1:11" ht="27.75" customHeight="1">
      <c r="A773" s="413"/>
      <c r="B773" s="413"/>
      <c r="C773" s="413"/>
      <c r="D773" s="413"/>
      <c r="E773" s="413"/>
      <c r="F773" s="413"/>
      <c r="G773" s="413"/>
      <c r="H773" s="413"/>
      <c r="I773" s="413"/>
      <c r="J773" s="413"/>
      <c r="K773" s="413"/>
    </row>
    <row r="774" spans="1:11" ht="27.75" customHeight="1">
      <c r="A774" s="413"/>
      <c r="B774" s="413"/>
      <c r="C774" s="413"/>
      <c r="D774" s="413"/>
      <c r="E774" s="413"/>
      <c r="F774" s="413"/>
      <c r="G774" s="413"/>
      <c r="H774" s="413"/>
      <c r="I774" s="413"/>
      <c r="J774" s="413"/>
      <c r="K774" s="413"/>
    </row>
    <row r="775" spans="1:11" ht="27.75" customHeight="1">
      <c r="A775" s="413"/>
      <c r="B775" s="413"/>
      <c r="C775" s="413"/>
      <c r="D775" s="413"/>
      <c r="E775" s="413"/>
      <c r="F775" s="413"/>
      <c r="G775" s="413"/>
      <c r="H775" s="413"/>
      <c r="I775" s="413"/>
      <c r="J775" s="413"/>
      <c r="K775" s="413"/>
    </row>
    <row r="776" spans="1:11" ht="27.75" customHeight="1">
      <c r="A776" s="413"/>
      <c r="B776" s="413"/>
      <c r="C776" s="413"/>
      <c r="D776" s="413"/>
      <c r="E776" s="413"/>
      <c r="F776" s="413"/>
      <c r="G776" s="413"/>
      <c r="H776" s="413"/>
      <c r="I776" s="413"/>
      <c r="J776" s="413"/>
      <c r="K776" s="413"/>
    </row>
    <row r="777" spans="1:11" ht="27.75" customHeight="1">
      <c r="A777" s="413"/>
      <c r="B777" s="413"/>
      <c r="C777" s="413"/>
      <c r="D777" s="413"/>
      <c r="E777" s="413"/>
      <c r="F777" s="413"/>
      <c r="G777" s="413"/>
      <c r="H777" s="413"/>
      <c r="I777" s="413"/>
      <c r="J777" s="413"/>
      <c r="K777" s="413"/>
    </row>
    <row r="778" spans="1:11" ht="27.75" customHeight="1">
      <c r="A778" s="413"/>
      <c r="B778" s="413"/>
      <c r="C778" s="413"/>
      <c r="D778" s="413"/>
      <c r="E778" s="413"/>
      <c r="F778" s="413"/>
      <c r="G778" s="413"/>
      <c r="H778" s="413"/>
      <c r="I778" s="413"/>
      <c r="J778" s="413"/>
      <c r="K778" s="413"/>
    </row>
    <row r="779" spans="1:11" ht="27.75" customHeight="1">
      <c r="A779" s="413"/>
      <c r="B779" s="413"/>
      <c r="C779" s="413"/>
      <c r="D779" s="413"/>
      <c r="E779" s="413"/>
      <c r="F779" s="413"/>
      <c r="G779" s="413"/>
      <c r="H779" s="413"/>
      <c r="I779" s="413"/>
      <c r="J779" s="413"/>
      <c r="K779" s="413"/>
    </row>
    <row r="780" spans="1:11" ht="27.75" customHeight="1">
      <c r="A780" s="413"/>
      <c r="B780" s="413"/>
      <c r="C780" s="413"/>
      <c r="D780" s="413"/>
      <c r="E780" s="413"/>
      <c r="F780" s="413"/>
      <c r="G780" s="413"/>
      <c r="H780" s="413"/>
      <c r="I780" s="413"/>
      <c r="J780" s="413"/>
      <c r="K780" s="413"/>
    </row>
    <row r="781" spans="1:11" ht="27.75" customHeight="1">
      <c r="A781" s="413"/>
      <c r="B781" s="413"/>
      <c r="C781" s="413"/>
      <c r="D781" s="413"/>
      <c r="E781" s="413"/>
      <c r="F781" s="413"/>
      <c r="G781" s="413"/>
      <c r="H781" s="413"/>
      <c r="I781" s="413"/>
      <c r="J781" s="413"/>
      <c r="K781" s="413"/>
    </row>
    <row r="782" spans="1:11" ht="27.75" customHeight="1">
      <c r="A782" s="413"/>
      <c r="B782" s="413"/>
      <c r="C782" s="413"/>
      <c r="D782" s="413"/>
      <c r="E782" s="413"/>
      <c r="F782" s="413"/>
      <c r="G782" s="413"/>
      <c r="H782" s="413"/>
      <c r="I782" s="413"/>
      <c r="J782" s="413"/>
      <c r="K782" s="413"/>
    </row>
    <row r="783" spans="1:11" ht="27.75" customHeight="1">
      <c r="A783" s="413"/>
      <c r="B783" s="413"/>
      <c r="C783" s="413"/>
      <c r="D783" s="413"/>
      <c r="E783" s="413"/>
      <c r="F783" s="413"/>
      <c r="G783" s="413"/>
      <c r="H783" s="413"/>
      <c r="I783" s="413"/>
      <c r="J783" s="413"/>
      <c r="K783" s="413"/>
    </row>
    <row r="784" spans="1:11" ht="27.75" customHeight="1">
      <c r="A784" s="413"/>
      <c r="B784" s="413"/>
      <c r="C784" s="413"/>
      <c r="D784" s="413"/>
      <c r="E784" s="413"/>
      <c r="F784" s="413"/>
      <c r="G784" s="413"/>
      <c r="H784" s="413"/>
      <c r="I784" s="413"/>
      <c r="J784" s="413"/>
      <c r="K784" s="413"/>
    </row>
    <row r="785" spans="1:11" ht="27.75" customHeight="1">
      <c r="A785" s="413"/>
      <c r="B785" s="413"/>
      <c r="C785" s="413"/>
      <c r="D785" s="413"/>
      <c r="E785" s="413"/>
      <c r="F785" s="413"/>
      <c r="G785" s="413"/>
      <c r="H785" s="413"/>
      <c r="I785" s="413"/>
      <c r="J785" s="413"/>
      <c r="K785" s="413"/>
    </row>
    <row r="786" spans="1:11" ht="27.75" customHeight="1">
      <c r="A786" s="413"/>
      <c r="B786" s="413"/>
      <c r="C786" s="413"/>
      <c r="D786" s="413"/>
      <c r="E786" s="413"/>
      <c r="F786" s="413"/>
      <c r="G786" s="413"/>
      <c r="H786" s="413"/>
      <c r="I786" s="413"/>
      <c r="J786" s="413"/>
      <c r="K786" s="413"/>
    </row>
    <row r="787" spans="1:11" ht="27.75" customHeight="1">
      <c r="A787" s="413"/>
      <c r="B787" s="413"/>
      <c r="C787" s="413"/>
      <c r="D787" s="413"/>
      <c r="E787" s="413"/>
      <c r="F787" s="413"/>
      <c r="G787" s="413"/>
      <c r="H787" s="413"/>
      <c r="I787" s="413"/>
      <c r="J787" s="413"/>
      <c r="K787" s="413"/>
    </row>
    <row r="788" spans="1:11" ht="27.75" customHeight="1">
      <c r="A788" s="413"/>
      <c r="B788" s="413"/>
      <c r="C788" s="413"/>
      <c r="D788" s="413"/>
      <c r="E788" s="413"/>
      <c r="F788" s="413"/>
      <c r="G788" s="413"/>
      <c r="H788" s="413"/>
      <c r="I788" s="413"/>
      <c r="J788" s="413"/>
      <c r="K788" s="413"/>
    </row>
    <row r="789" spans="1:11" ht="27.75" customHeight="1">
      <c r="A789" s="413"/>
      <c r="B789" s="413"/>
      <c r="C789" s="413"/>
      <c r="D789" s="413"/>
      <c r="E789" s="413"/>
      <c r="F789" s="413"/>
      <c r="G789" s="413"/>
      <c r="H789" s="413"/>
      <c r="I789" s="413"/>
      <c r="J789" s="413"/>
      <c r="K789" s="413"/>
    </row>
    <row r="790" spans="1:11" ht="27.75" customHeight="1">
      <c r="A790" s="413"/>
      <c r="B790" s="413"/>
      <c r="C790" s="413"/>
      <c r="D790" s="413"/>
      <c r="E790" s="413"/>
      <c r="F790" s="413"/>
      <c r="G790" s="413"/>
      <c r="H790" s="413"/>
      <c r="I790" s="413"/>
      <c r="J790" s="413"/>
      <c r="K790" s="413"/>
    </row>
    <row r="791" spans="1:11" ht="27.75" customHeight="1">
      <c r="A791" s="413"/>
      <c r="B791" s="413"/>
      <c r="C791" s="413"/>
      <c r="D791" s="413"/>
      <c r="E791" s="413"/>
      <c r="F791" s="413"/>
      <c r="G791" s="413"/>
      <c r="H791" s="413"/>
      <c r="I791" s="413"/>
      <c r="J791" s="413"/>
      <c r="K791" s="413"/>
    </row>
    <row r="792" spans="1:11" ht="27.75" customHeight="1">
      <c r="A792" s="413"/>
      <c r="B792" s="413"/>
      <c r="C792" s="413"/>
      <c r="D792" s="413"/>
      <c r="E792" s="413"/>
      <c r="F792" s="413"/>
      <c r="G792" s="413"/>
      <c r="H792" s="413"/>
      <c r="I792" s="413"/>
      <c r="J792" s="413"/>
      <c r="K792" s="413"/>
    </row>
    <row r="793" spans="1:11" ht="27.75" customHeight="1">
      <c r="A793" s="413"/>
      <c r="B793" s="413"/>
      <c r="C793" s="413"/>
      <c r="D793" s="413"/>
      <c r="E793" s="413"/>
      <c r="F793" s="413"/>
      <c r="G793" s="413"/>
      <c r="H793" s="413"/>
      <c r="I793" s="413"/>
      <c r="J793" s="413"/>
      <c r="K793" s="413"/>
    </row>
    <row r="794" spans="1:11" ht="27.75" customHeight="1">
      <c r="A794" s="413"/>
      <c r="B794" s="413"/>
      <c r="C794" s="413"/>
      <c r="D794" s="413"/>
      <c r="E794" s="413"/>
      <c r="F794" s="413"/>
      <c r="G794" s="413"/>
      <c r="H794" s="413"/>
      <c r="I794" s="413"/>
      <c r="J794" s="413"/>
      <c r="K794" s="413"/>
    </row>
    <row r="795" spans="1:11" ht="27.75" customHeight="1">
      <c r="A795" s="413"/>
      <c r="B795" s="413"/>
      <c r="C795" s="413"/>
      <c r="D795" s="413"/>
      <c r="E795" s="413"/>
      <c r="F795" s="413"/>
      <c r="G795" s="413"/>
      <c r="H795" s="413"/>
      <c r="I795" s="413"/>
      <c r="J795" s="413"/>
      <c r="K795" s="413"/>
    </row>
    <row r="796" spans="1:11" ht="27.75" customHeight="1">
      <c r="A796" s="413"/>
      <c r="B796" s="413"/>
      <c r="C796" s="413"/>
      <c r="D796" s="413"/>
      <c r="E796" s="413"/>
      <c r="F796" s="413"/>
      <c r="G796" s="413"/>
      <c r="H796" s="413"/>
      <c r="I796" s="413"/>
      <c r="J796" s="413"/>
      <c r="K796" s="413"/>
    </row>
    <row r="797" spans="1:11" ht="27.75" customHeight="1">
      <c r="A797" s="413"/>
      <c r="B797" s="413"/>
      <c r="C797" s="413"/>
      <c r="D797" s="413"/>
      <c r="E797" s="413"/>
      <c r="F797" s="413"/>
      <c r="G797" s="413"/>
      <c r="H797" s="413"/>
      <c r="I797" s="413"/>
      <c r="J797" s="413"/>
      <c r="K797" s="413"/>
    </row>
    <row r="798" spans="1:11" ht="27.75" customHeight="1">
      <c r="A798" s="413"/>
      <c r="B798" s="413"/>
      <c r="C798" s="413"/>
      <c r="D798" s="413"/>
      <c r="E798" s="413"/>
      <c r="F798" s="413"/>
      <c r="G798" s="413"/>
      <c r="H798" s="413"/>
      <c r="I798" s="413"/>
      <c r="J798" s="413"/>
      <c r="K798" s="413"/>
    </row>
    <row r="799" spans="1:11" ht="27.75" customHeight="1">
      <c r="A799" s="413"/>
      <c r="B799" s="413"/>
      <c r="C799" s="413"/>
      <c r="D799" s="413"/>
      <c r="E799" s="413"/>
      <c r="F799" s="413"/>
      <c r="G799" s="413"/>
      <c r="H799" s="413"/>
      <c r="I799" s="413"/>
      <c r="J799" s="413"/>
      <c r="K799" s="413"/>
    </row>
    <row r="800" spans="1:11" ht="27.75" customHeight="1">
      <c r="A800" s="413"/>
      <c r="B800" s="413"/>
      <c r="C800" s="413"/>
      <c r="D800" s="413"/>
      <c r="E800" s="413"/>
      <c r="F800" s="413"/>
      <c r="G800" s="413"/>
      <c r="H800" s="413"/>
      <c r="I800" s="413"/>
      <c r="J800" s="413"/>
      <c r="K800" s="413"/>
    </row>
    <row r="801" spans="1:11" ht="27.75" customHeight="1">
      <c r="A801" s="413"/>
      <c r="B801" s="413"/>
      <c r="C801" s="413"/>
      <c r="D801" s="413"/>
      <c r="E801" s="413"/>
      <c r="F801" s="413"/>
      <c r="G801" s="413"/>
      <c r="H801" s="413"/>
      <c r="I801" s="413"/>
      <c r="J801" s="413"/>
      <c r="K801" s="413"/>
    </row>
    <row r="802" spans="1:11" ht="27.75" customHeight="1">
      <c r="A802" s="413"/>
      <c r="B802" s="413"/>
      <c r="C802" s="413"/>
      <c r="D802" s="413"/>
      <c r="E802" s="413"/>
      <c r="F802" s="413"/>
      <c r="G802" s="413"/>
      <c r="H802" s="413"/>
      <c r="I802" s="413"/>
      <c r="J802" s="413"/>
      <c r="K802" s="413"/>
    </row>
    <row r="803" spans="1:11" ht="27.75" customHeight="1">
      <c r="A803" s="413"/>
      <c r="B803" s="413"/>
      <c r="C803" s="413"/>
      <c r="D803" s="413"/>
      <c r="E803" s="413"/>
      <c r="F803" s="413"/>
      <c r="G803" s="413"/>
      <c r="H803" s="413"/>
      <c r="I803" s="413"/>
      <c r="J803" s="413"/>
      <c r="K803" s="413"/>
    </row>
    <row r="804" spans="1:11" ht="27.75" customHeight="1">
      <c r="A804" s="413"/>
      <c r="B804" s="413"/>
      <c r="C804" s="413"/>
      <c r="D804" s="413"/>
      <c r="E804" s="413"/>
      <c r="F804" s="413"/>
      <c r="G804" s="413"/>
      <c r="H804" s="413"/>
      <c r="I804" s="413"/>
      <c r="J804" s="413"/>
      <c r="K804" s="413"/>
    </row>
    <row r="805" spans="1:11" ht="27.75" customHeight="1">
      <c r="A805" s="413"/>
      <c r="B805" s="413"/>
      <c r="C805" s="413"/>
      <c r="D805" s="413"/>
      <c r="E805" s="413"/>
      <c r="F805" s="413"/>
      <c r="G805" s="413"/>
      <c r="H805" s="413"/>
      <c r="I805" s="413"/>
      <c r="J805" s="413"/>
      <c r="K805" s="413"/>
    </row>
    <row r="806" spans="1:11" ht="27.75" customHeight="1">
      <c r="A806" s="413"/>
      <c r="B806" s="413"/>
      <c r="C806" s="413"/>
      <c r="D806" s="413"/>
      <c r="E806" s="413"/>
      <c r="F806" s="413"/>
      <c r="G806" s="413"/>
      <c r="H806" s="413"/>
      <c r="I806" s="413"/>
      <c r="J806" s="413"/>
      <c r="K806" s="413"/>
    </row>
    <row r="807" spans="1:11" ht="27.75" customHeight="1">
      <c r="A807" s="413"/>
      <c r="B807" s="413"/>
      <c r="C807" s="413"/>
      <c r="D807" s="413"/>
      <c r="E807" s="413"/>
      <c r="F807" s="413"/>
      <c r="G807" s="413"/>
      <c r="H807" s="413"/>
      <c r="I807" s="413"/>
      <c r="J807" s="413"/>
      <c r="K807" s="413"/>
    </row>
    <row r="808" spans="1:11" ht="27.75" customHeight="1">
      <c r="A808" s="413"/>
      <c r="B808" s="413"/>
      <c r="C808" s="413"/>
      <c r="D808" s="413"/>
      <c r="E808" s="413"/>
      <c r="F808" s="413"/>
      <c r="G808" s="413"/>
      <c r="H808" s="413"/>
      <c r="I808" s="413"/>
      <c r="J808" s="413"/>
      <c r="K808" s="413"/>
    </row>
    <row r="809" spans="1:11" ht="27.75" customHeight="1">
      <c r="A809" s="413"/>
      <c r="B809" s="413"/>
      <c r="C809" s="413"/>
      <c r="D809" s="413"/>
      <c r="E809" s="413"/>
      <c r="F809" s="413"/>
      <c r="G809" s="413"/>
      <c r="H809" s="413"/>
      <c r="I809" s="413"/>
      <c r="J809" s="413"/>
      <c r="K809" s="413"/>
    </row>
    <row r="810" spans="1:11" ht="27.75" customHeight="1">
      <c r="A810" s="413"/>
      <c r="B810" s="413"/>
      <c r="C810" s="413"/>
      <c r="D810" s="413"/>
      <c r="E810" s="413"/>
      <c r="F810" s="413"/>
      <c r="G810" s="413"/>
      <c r="H810" s="413"/>
      <c r="I810" s="413"/>
      <c r="J810" s="413"/>
      <c r="K810" s="413"/>
    </row>
    <row r="811" spans="1:11" ht="27.75" customHeight="1">
      <c r="A811" s="413"/>
      <c r="B811" s="413"/>
      <c r="C811" s="413"/>
      <c r="D811" s="413"/>
      <c r="E811" s="413"/>
      <c r="F811" s="413"/>
      <c r="G811" s="413"/>
      <c r="H811" s="413"/>
      <c r="I811" s="413"/>
      <c r="J811" s="413"/>
      <c r="K811" s="413"/>
    </row>
    <row r="812" spans="1:11" ht="27.75" customHeight="1">
      <c r="A812" s="413"/>
      <c r="B812" s="413"/>
      <c r="C812" s="413"/>
      <c r="D812" s="413"/>
      <c r="E812" s="413"/>
      <c r="F812" s="413"/>
      <c r="G812" s="413"/>
      <c r="H812" s="413"/>
      <c r="I812" s="413"/>
      <c r="J812" s="413"/>
      <c r="K812" s="413"/>
    </row>
    <row r="813" spans="1:11" ht="27.75" customHeight="1">
      <c r="A813" s="413"/>
      <c r="B813" s="413"/>
      <c r="C813" s="413"/>
      <c r="D813" s="413"/>
      <c r="E813" s="413"/>
      <c r="F813" s="413"/>
      <c r="G813" s="413"/>
      <c r="H813" s="413"/>
      <c r="I813" s="413"/>
      <c r="J813" s="413"/>
      <c r="K813" s="413"/>
    </row>
    <row r="814" spans="1:11" ht="27.75" customHeight="1">
      <c r="A814" s="413"/>
      <c r="B814" s="413"/>
      <c r="C814" s="413"/>
      <c r="D814" s="413"/>
      <c r="E814" s="413"/>
      <c r="F814" s="413"/>
      <c r="G814" s="413"/>
      <c r="H814" s="413"/>
      <c r="I814" s="413"/>
      <c r="J814" s="413"/>
      <c r="K814" s="413"/>
    </row>
    <row r="815" spans="1:11" ht="27.75" customHeight="1">
      <c r="A815" s="413"/>
      <c r="B815" s="413"/>
      <c r="C815" s="413"/>
      <c r="D815" s="413"/>
      <c r="E815" s="413"/>
      <c r="F815" s="413"/>
      <c r="G815" s="413"/>
      <c r="H815" s="413"/>
      <c r="I815" s="413"/>
      <c r="J815" s="413"/>
      <c r="K815" s="413"/>
    </row>
    <row r="816" spans="1:11" ht="27.75" customHeight="1">
      <c r="A816" s="413"/>
      <c r="B816" s="413"/>
      <c r="C816" s="413"/>
      <c r="D816" s="413"/>
      <c r="E816" s="413"/>
      <c r="F816" s="413"/>
      <c r="G816" s="413"/>
      <c r="H816" s="413"/>
      <c r="I816" s="413"/>
      <c r="J816" s="413"/>
      <c r="K816" s="413"/>
    </row>
    <row r="817" spans="1:11" ht="27.75" customHeight="1">
      <c r="A817" s="413"/>
      <c r="B817" s="413"/>
      <c r="C817" s="413"/>
      <c r="D817" s="413"/>
      <c r="E817" s="413"/>
      <c r="F817" s="413"/>
      <c r="G817" s="413"/>
      <c r="H817" s="413"/>
      <c r="I817" s="413"/>
      <c r="J817" s="413"/>
      <c r="K817" s="413"/>
    </row>
    <row r="818" spans="1:11" ht="27.75" customHeight="1">
      <c r="A818" s="413"/>
      <c r="B818" s="413"/>
      <c r="C818" s="413"/>
      <c r="D818" s="413"/>
      <c r="E818" s="413"/>
      <c r="F818" s="413"/>
      <c r="G818" s="413"/>
      <c r="H818" s="413"/>
      <c r="I818" s="413"/>
      <c r="J818" s="413"/>
      <c r="K818" s="413"/>
    </row>
    <row r="819" spans="1:11" ht="27.75" customHeight="1">
      <c r="A819" s="413"/>
      <c r="B819" s="413"/>
      <c r="C819" s="413"/>
      <c r="D819" s="413"/>
      <c r="E819" s="413"/>
      <c r="F819" s="413"/>
      <c r="G819" s="413"/>
      <c r="H819" s="413"/>
      <c r="I819" s="413"/>
      <c r="J819" s="413"/>
      <c r="K819" s="413"/>
    </row>
    <row r="820" spans="1:11" ht="27.75" customHeight="1">
      <c r="A820" s="413"/>
      <c r="B820" s="413"/>
      <c r="C820" s="413"/>
      <c r="D820" s="413"/>
      <c r="E820" s="413"/>
      <c r="F820" s="413"/>
      <c r="G820" s="413"/>
      <c r="H820" s="413"/>
      <c r="I820" s="413"/>
      <c r="J820" s="413"/>
      <c r="K820" s="413"/>
    </row>
    <row r="821" spans="1:11" ht="27.75" customHeight="1">
      <c r="A821" s="413"/>
      <c r="B821" s="413"/>
      <c r="C821" s="413"/>
      <c r="D821" s="413"/>
      <c r="E821" s="413"/>
      <c r="F821" s="413"/>
      <c r="G821" s="413"/>
      <c r="H821" s="413"/>
      <c r="I821" s="413"/>
      <c r="J821" s="413"/>
      <c r="K821" s="413"/>
    </row>
    <row r="822" spans="1:11" ht="27.75" customHeight="1">
      <c r="A822" s="413"/>
      <c r="B822" s="413"/>
      <c r="C822" s="413"/>
      <c r="D822" s="413"/>
      <c r="E822" s="413"/>
      <c r="F822" s="413"/>
      <c r="G822" s="413"/>
      <c r="H822" s="413"/>
      <c r="I822" s="413"/>
      <c r="J822" s="413"/>
      <c r="K822" s="413"/>
    </row>
    <row r="823" spans="1:11" ht="27.75" customHeight="1">
      <c r="A823" s="413"/>
      <c r="B823" s="413"/>
      <c r="C823" s="413"/>
      <c r="D823" s="413"/>
      <c r="E823" s="413"/>
      <c r="F823" s="413"/>
      <c r="G823" s="413"/>
      <c r="H823" s="413"/>
      <c r="I823" s="413"/>
      <c r="J823" s="413"/>
      <c r="K823" s="413"/>
    </row>
    <row r="824" spans="1:11" ht="27.75" customHeight="1">
      <c r="A824" s="413"/>
      <c r="B824" s="413"/>
      <c r="C824" s="413"/>
      <c r="D824" s="413"/>
      <c r="E824" s="413"/>
      <c r="F824" s="413"/>
      <c r="G824" s="413"/>
      <c r="H824" s="413"/>
      <c r="I824" s="413"/>
      <c r="J824" s="413"/>
      <c r="K824" s="413"/>
    </row>
    <row r="825" spans="1:11" ht="27.75" customHeight="1">
      <c r="A825" s="413"/>
      <c r="B825" s="413"/>
      <c r="C825" s="413"/>
      <c r="D825" s="413"/>
      <c r="E825" s="413"/>
      <c r="F825" s="413"/>
      <c r="G825" s="413"/>
      <c r="H825" s="413"/>
      <c r="I825" s="413"/>
      <c r="J825" s="413"/>
      <c r="K825" s="413"/>
    </row>
    <row r="826" spans="1:11" ht="27.75" customHeight="1">
      <c r="A826" s="413"/>
      <c r="B826" s="413"/>
      <c r="C826" s="413"/>
      <c r="D826" s="413"/>
      <c r="E826" s="413"/>
      <c r="F826" s="413"/>
      <c r="G826" s="413"/>
      <c r="H826" s="413"/>
      <c r="I826" s="413"/>
      <c r="J826" s="413"/>
      <c r="K826" s="413"/>
    </row>
    <row r="827" spans="1:11" ht="27.75" customHeight="1">
      <c r="A827" s="413"/>
      <c r="B827" s="413"/>
      <c r="C827" s="413"/>
      <c r="D827" s="413"/>
      <c r="E827" s="413"/>
      <c r="F827" s="413"/>
      <c r="G827" s="413"/>
      <c r="H827" s="413"/>
      <c r="I827" s="413"/>
      <c r="J827" s="413"/>
      <c r="K827" s="413"/>
    </row>
    <row r="828" spans="1:11" ht="27.75" customHeight="1">
      <c r="A828" s="413"/>
      <c r="B828" s="413"/>
      <c r="C828" s="413"/>
      <c r="D828" s="413"/>
      <c r="E828" s="413"/>
      <c r="F828" s="413"/>
      <c r="G828" s="413"/>
      <c r="H828" s="413"/>
      <c r="I828" s="413"/>
      <c r="J828" s="413"/>
      <c r="K828" s="413"/>
    </row>
    <row r="829" spans="1:11" ht="27.75" customHeight="1">
      <c r="A829" s="413"/>
      <c r="B829" s="413"/>
      <c r="C829" s="413"/>
      <c r="D829" s="413"/>
      <c r="E829" s="413"/>
      <c r="F829" s="413"/>
      <c r="G829" s="413"/>
      <c r="H829" s="413"/>
      <c r="I829" s="413"/>
      <c r="J829" s="413"/>
      <c r="K829" s="413"/>
    </row>
    <row r="830" spans="1:11" ht="27.75" customHeight="1">
      <c r="A830" s="413"/>
      <c r="B830" s="413"/>
      <c r="C830" s="413"/>
      <c r="D830" s="413"/>
      <c r="E830" s="413"/>
      <c r="F830" s="413"/>
      <c r="G830" s="413"/>
      <c r="H830" s="413"/>
      <c r="I830" s="413"/>
      <c r="J830" s="413"/>
      <c r="K830" s="413"/>
    </row>
    <row r="831" spans="1:11" ht="27.75" customHeight="1">
      <c r="A831" s="413"/>
      <c r="B831" s="413"/>
      <c r="C831" s="413"/>
      <c r="D831" s="413"/>
      <c r="E831" s="413"/>
      <c r="F831" s="413"/>
      <c r="G831" s="413"/>
      <c r="H831" s="413"/>
      <c r="I831" s="413"/>
      <c r="J831" s="413"/>
      <c r="K831" s="413"/>
    </row>
    <row r="832" spans="1:11" ht="27.75" customHeight="1">
      <c r="A832" s="413"/>
      <c r="B832" s="413"/>
      <c r="C832" s="413"/>
      <c r="D832" s="413"/>
      <c r="E832" s="413"/>
      <c r="F832" s="413"/>
      <c r="G832" s="413"/>
      <c r="H832" s="413"/>
      <c r="I832" s="413"/>
      <c r="J832" s="413"/>
      <c r="K832" s="413"/>
    </row>
    <row r="833" spans="1:11" ht="27.75" customHeight="1">
      <c r="A833" s="413"/>
      <c r="B833" s="413"/>
      <c r="C833" s="413"/>
      <c r="D833" s="413"/>
      <c r="E833" s="413"/>
      <c r="F833" s="413"/>
      <c r="G833" s="413"/>
      <c r="H833" s="413"/>
      <c r="I833" s="413"/>
      <c r="J833" s="413"/>
      <c r="K833" s="413"/>
    </row>
    <row r="834" spans="1:11" ht="27.75" customHeight="1">
      <c r="A834" s="413"/>
      <c r="B834" s="413"/>
      <c r="C834" s="413"/>
      <c r="D834" s="413"/>
      <c r="E834" s="413"/>
      <c r="F834" s="413"/>
      <c r="G834" s="413"/>
      <c r="H834" s="413"/>
      <c r="I834" s="413"/>
      <c r="J834" s="413"/>
      <c r="K834" s="413"/>
    </row>
    <row r="835" spans="1:11" ht="27.75" customHeight="1">
      <c r="A835" s="413"/>
      <c r="B835" s="413"/>
      <c r="C835" s="413"/>
      <c r="D835" s="413"/>
      <c r="E835" s="413"/>
      <c r="F835" s="413"/>
      <c r="G835" s="413"/>
      <c r="H835" s="413"/>
      <c r="I835" s="413"/>
      <c r="J835" s="413"/>
      <c r="K835" s="413"/>
    </row>
    <row r="836" spans="1:11" ht="27.75" customHeight="1">
      <c r="A836" s="413"/>
      <c r="B836" s="413"/>
      <c r="C836" s="413"/>
      <c r="D836" s="413"/>
      <c r="E836" s="413"/>
      <c r="F836" s="413"/>
      <c r="G836" s="413"/>
      <c r="H836" s="413"/>
      <c r="I836" s="413"/>
      <c r="J836" s="413"/>
      <c r="K836" s="413"/>
    </row>
    <row r="837" spans="1:11" ht="27.75" customHeight="1">
      <c r="A837" s="413"/>
      <c r="B837" s="413"/>
      <c r="C837" s="413"/>
      <c r="D837" s="413"/>
      <c r="E837" s="413"/>
      <c r="F837" s="413"/>
      <c r="G837" s="413"/>
      <c r="H837" s="413"/>
      <c r="I837" s="413"/>
      <c r="J837" s="413"/>
      <c r="K837" s="413"/>
    </row>
    <row r="838" spans="1:11" ht="27.75" customHeight="1">
      <c r="A838" s="413"/>
      <c r="B838" s="413"/>
      <c r="C838" s="413"/>
      <c r="D838" s="413"/>
      <c r="E838" s="413"/>
      <c r="F838" s="413"/>
      <c r="G838" s="413"/>
      <c r="H838" s="413"/>
      <c r="I838" s="413"/>
      <c r="J838" s="413"/>
      <c r="K838" s="413"/>
    </row>
    <row r="839" spans="1:11" ht="27.75" customHeight="1">
      <c r="A839" s="413"/>
      <c r="B839" s="413"/>
      <c r="C839" s="413"/>
      <c r="D839" s="413"/>
      <c r="E839" s="413"/>
      <c r="F839" s="413"/>
      <c r="G839" s="413"/>
      <c r="H839" s="413"/>
      <c r="I839" s="413"/>
      <c r="J839" s="413"/>
      <c r="K839" s="413"/>
    </row>
    <row r="840" spans="1:11" ht="27.75" customHeight="1">
      <c r="A840" s="413"/>
      <c r="B840" s="413"/>
      <c r="C840" s="413"/>
      <c r="D840" s="413"/>
      <c r="E840" s="413"/>
      <c r="F840" s="413"/>
      <c r="G840" s="413"/>
      <c r="H840" s="413"/>
      <c r="I840" s="413"/>
      <c r="J840" s="413"/>
      <c r="K840" s="413"/>
    </row>
    <row r="841" spans="1:11" ht="27.75" customHeight="1">
      <c r="A841" s="413"/>
      <c r="B841" s="413"/>
      <c r="C841" s="413"/>
      <c r="D841" s="413"/>
      <c r="E841" s="413"/>
      <c r="F841" s="413"/>
      <c r="G841" s="413"/>
      <c r="H841" s="413"/>
      <c r="I841" s="413"/>
      <c r="J841" s="413"/>
      <c r="K841" s="413"/>
    </row>
    <row r="842" spans="1:11" ht="27.75" customHeight="1">
      <c r="A842" s="413"/>
      <c r="B842" s="413"/>
      <c r="C842" s="413"/>
      <c r="D842" s="413"/>
      <c r="E842" s="413"/>
      <c r="F842" s="413"/>
      <c r="G842" s="413"/>
      <c r="H842" s="413"/>
      <c r="I842" s="413"/>
      <c r="J842" s="413"/>
      <c r="K842" s="413"/>
    </row>
    <row r="843" spans="1:11" ht="27.75" customHeight="1">
      <c r="A843" s="413"/>
      <c r="B843" s="413"/>
      <c r="C843" s="413"/>
      <c r="D843" s="413"/>
      <c r="E843" s="413"/>
      <c r="F843" s="413"/>
      <c r="G843" s="413"/>
      <c r="H843" s="413"/>
      <c r="I843" s="413"/>
      <c r="J843" s="413"/>
      <c r="K843" s="413"/>
    </row>
    <row r="844" spans="1:11" ht="27.75" customHeight="1">
      <c r="A844" s="413"/>
      <c r="B844" s="413"/>
      <c r="C844" s="413"/>
      <c r="D844" s="413"/>
      <c r="E844" s="413"/>
      <c r="F844" s="413"/>
      <c r="G844" s="413"/>
      <c r="H844" s="413"/>
      <c r="I844" s="413"/>
      <c r="J844" s="413"/>
      <c r="K844" s="413"/>
    </row>
    <row r="845" spans="1:11" ht="27.75" customHeight="1">
      <c r="A845" s="413"/>
      <c r="B845" s="413"/>
      <c r="C845" s="413"/>
      <c r="D845" s="413"/>
      <c r="E845" s="413"/>
      <c r="F845" s="413"/>
      <c r="G845" s="413"/>
      <c r="H845" s="413"/>
      <c r="I845" s="413"/>
      <c r="J845" s="413"/>
      <c r="K845" s="413"/>
    </row>
    <row r="846" spans="1:11" ht="27.75" customHeight="1">
      <c r="A846" s="413"/>
      <c r="B846" s="413"/>
      <c r="C846" s="413"/>
      <c r="D846" s="413"/>
      <c r="E846" s="413"/>
      <c r="F846" s="413"/>
      <c r="G846" s="413"/>
      <c r="H846" s="413"/>
      <c r="I846" s="413"/>
      <c r="J846" s="413"/>
      <c r="K846" s="413"/>
    </row>
    <row r="847" spans="1:11" ht="27.75" customHeight="1">
      <c r="A847" s="413"/>
      <c r="B847" s="413"/>
      <c r="C847" s="413"/>
      <c r="D847" s="413"/>
      <c r="E847" s="413"/>
      <c r="F847" s="413"/>
      <c r="G847" s="413"/>
      <c r="H847" s="413"/>
      <c r="I847" s="413"/>
      <c r="J847" s="413"/>
      <c r="K847" s="413"/>
    </row>
    <row r="848" spans="1:11" ht="27.75" customHeight="1">
      <c r="A848" s="413"/>
      <c r="B848" s="413"/>
      <c r="C848" s="413"/>
      <c r="D848" s="413"/>
      <c r="E848" s="413"/>
      <c r="F848" s="413"/>
      <c r="G848" s="413"/>
      <c r="H848" s="413"/>
      <c r="I848" s="413"/>
      <c r="J848" s="413"/>
      <c r="K848" s="413"/>
    </row>
    <row r="849" spans="1:11" ht="27.75" customHeight="1">
      <c r="A849" s="413"/>
      <c r="B849" s="413"/>
      <c r="C849" s="413"/>
      <c r="D849" s="413"/>
      <c r="E849" s="413"/>
      <c r="F849" s="413"/>
      <c r="G849" s="413"/>
      <c r="H849" s="413"/>
      <c r="I849" s="413"/>
      <c r="J849" s="413"/>
      <c r="K849" s="413"/>
    </row>
    <row r="850" spans="1:11" ht="27.75" customHeight="1">
      <c r="A850" s="413"/>
      <c r="B850" s="413"/>
      <c r="C850" s="413"/>
      <c r="D850" s="413"/>
      <c r="E850" s="413"/>
      <c r="F850" s="413"/>
      <c r="G850" s="413"/>
      <c r="H850" s="413"/>
      <c r="I850" s="413"/>
      <c r="J850" s="413"/>
      <c r="K850" s="413"/>
    </row>
    <row r="851" spans="1:11" ht="27.75" customHeight="1">
      <c r="A851" s="413"/>
      <c r="B851" s="413"/>
      <c r="C851" s="413"/>
      <c r="D851" s="413"/>
      <c r="E851" s="413"/>
      <c r="F851" s="413"/>
      <c r="G851" s="413"/>
      <c r="H851" s="413"/>
      <c r="I851" s="413"/>
      <c r="J851" s="413"/>
      <c r="K851" s="413"/>
    </row>
    <row r="852" spans="1:11" ht="27.75" customHeight="1">
      <c r="A852" s="413"/>
      <c r="B852" s="413"/>
      <c r="C852" s="413"/>
      <c r="D852" s="413"/>
      <c r="E852" s="413"/>
      <c r="F852" s="413"/>
      <c r="G852" s="413"/>
      <c r="H852" s="413"/>
      <c r="I852" s="413"/>
      <c r="J852" s="413"/>
      <c r="K852" s="413"/>
    </row>
    <row r="853" spans="1:11" ht="27.75" customHeight="1">
      <c r="A853" s="413"/>
      <c r="B853" s="413"/>
      <c r="C853" s="413"/>
      <c r="D853" s="413"/>
      <c r="E853" s="413"/>
      <c r="F853" s="413"/>
      <c r="G853" s="413"/>
      <c r="H853" s="413"/>
      <c r="I853" s="413"/>
      <c r="J853" s="413"/>
      <c r="K853" s="413"/>
    </row>
    <row r="854" spans="1:11" ht="27.75" customHeight="1">
      <c r="A854" s="413"/>
      <c r="B854" s="413"/>
      <c r="C854" s="413"/>
      <c r="D854" s="413"/>
      <c r="E854" s="413"/>
      <c r="F854" s="413"/>
      <c r="G854" s="413"/>
      <c r="H854" s="413"/>
      <c r="I854" s="413"/>
      <c r="J854" s="413"/>
      <c r="K854" s="413"/>
    </row>
    <row r="855" spans="1:11" ht="27.75" customHeight="1">
      <c r="A855" s="413"/>
      <c r="B855" s="413"/>
      <c r="C855" s="413"/>
      <c r="D855" s="413"/>
      <c r="E855" s="413"/>
      <c r="F855" s="413"/>
      <c r="G855" s="413"/>
      <c r="H855" s="413"/>
      <c r="I855" s="413"/>
      <c r="J855" s="413"/>
      <c r="K855" s="413"/>
    </row>
    <row r="856" spans="1:11" ht="27.75" customHeight="1">
      <c r="A856" s="413"/>
      <c r="B856" s="413"/>
      <c r="C856" s="413"/>
      <c r="D856" s="413"/>
      <c r="E856" s="413"/>
      <c r="F856" s="413"/>
      <c r="G856" s="413"/>
      <c r="H856" s="413"/>
      <c r="I856" s="413"/>
      <c r="J856" s="413"/>
      <c r="K856" s="413"/>
    </row>
    <row r="857" spans="1:11" ht="27.75" customHeight="1">
      <c r="A857" s="413"/>
      <c r="B857" s="413"/>
      <c r="C857" s="413"/>
      <c r="D857" s="413"/>
      <c r="E857" s="413"/>
      <c r="F857" s="413"/>
      <c r="G857" s="413"/>
      <c r="H857" s="413"/>
      <c r="I857" s="413"/>
      <c r="J857" s="413"/>
      <c r="K857" s="413"/>
    </row>
    <row r="858" spans="1:11" ht="27.75" customHeight="1">
      <c r="A858" s="413"/>
      <c r="B858" s="413"/>
      <c r="C858" s="413"/>
      <c r="D858" s="413"/>
      <c r="E858" s="413"/>
      <c r="F858" s="413"/>
      <c r="G858" s="413"/>
      <c r="H858" s="413"/>
      <c r="I858" s="413"/>
      <c r="J858" s="413"/>
      <c r="K858" s="413"/>
    </row>
    <row r="859" spans="1:11" ht="27.75" customHeight="1">
      <c r="A859" s="413"/>
      <c r="B859" s="413"/>
      <c r="C859" s="413"/>
      <c r="D859" s="413"/>
      <c r="E859" s="413"/>
      <c r="F859" s="413"/>
      <c r="G859" s="413"/>
      <c r="H859" s="413"/>
      <c r="I859" s="413"/>
      <c r="J859" s="413"/>
      <c r="K859" s="413"/>
    </row>
    <row r="860" spans="1:11" ht="27.75" customHeight="1">
      <c r="A860" s="413"/>
      <c r="B860" s="413"/>
      <c r="C860" s="413"/>
      <c r="D860" s="413"/>
      <c r="E860" s="413"/>
      <c r="F860" s="413"/>
      <c r="G860" s="413"/>
      <c r="H860" s="413"/>
      <c r="I860" s="413"/>
      <c r="J860" s="413"/>
      <c r="K860" s="413"/>
    </row>
    <row r="861" spans="1:11" ht="27.75" customHeight="1">
      <c r="A861" s="413"/>
      <c r="B861" s="413"/>
      <c r="C861" s="413"/>
      <c r="D861" s="413"/>
      <c r="E861" s="413"/>
      <c r="F861" s="413"/>
      <c r="G861" s="413"/>
      <c r="H861" s="413"/>
      <c r="I861" s="413"/>
      <c r="J861" s="413"/>
      <c r="K861" s="413"/>
    </row>
    <row r="862" spans="1:11" ht="27.75" customHeight="1">
      <c r="A862" s="413"/>
      <c r="B862" s="413"/>
      <c r="C862" s="413"/>
      <c r="D862" s="413"/>
      <c r="E862" s="413"/>
      <c r="F862" s="413"/>
      <c r="G862" s="413"/>
      <c r="H862" s="413"/>
      <c r="I862" s="413"/>
      <c r="J862" s="413"/>
      <c r="K862" s="413"/>
    </row>
    <row r="863" spans="1:11" ht="27.75" customHeight="1">
      <c r="A863" s="413"/>
      <c r="B863" s="413"/>
      <c r="C863" s="413"/>
      <c r="D863" s="413"/>
      <c r="E863" s="413"/>
      <c r="F863" s="413"/>
      <c r="G863" s="413"/>
      <c r="H863" s="413"/>
      <c r="I863" s="413"/>
      <c r="J863" s="413"/>
      <c r="K863" s="413"/>
    </row>
    <row r="864" spans="1:11" ht="27.75" customHeight="1">
      <c r="A864" s="413"/>
      <c r="B864" s="413"/>
      <c r="C864" s="413"/>
      <c r="D864" s="413"/>
      <c r="E864" s="413"/>
      <c r="F864" s="413"/>
      <c r="G864" s="413"/>
      <c r="H864" s="413"/>
      <c r="I864" s="413"/>
      <c r="J864" s="413"/>
      <c r="K864" s="413"/>
    </row>
    <row r="865" spans="1:11" ht="27.75" customHeight="1">
      <c r="A865" s="413"/>
      <c r="B865" s="413"/>
      <c r="C865" s="413"/>
      <c r="D865" s="413"/>
      <c r="E865" s="413"/>
      <c r="F865" s="413"/>
      <c r="G865" s="413"/>
      <c r="H865" s="413"/>
      <c r="I865" s="413"/>
      <c r="J865" s="413"/>
      <c r="K865" s="413"/>
    </row>
    <row r="866" spans="1:11" ht="27.75" customHeight="1">
      <c r="A866" s="413"/>
      <c r="B866" s="413"/>
      <c r="C866" s="413"/>
      <c r="D866" s="413"/>
      <c r="E866" s="413"/>
      <c r="F866" s="413"/>
      <c r="G866" s="413"/>
      <c r="H866" s="413"/>
      <c r="I866" s="413"/>
      <c r="J866" s="413"/>
      <c r="K866" s="413"/>
    </row>
    <row r="867" spans="1:11" ht="27.75" customHeight="1">
      <c r="A867" s="413"/>
      <c r="B867" s="413"/>
      <c r="C867" s="413"/>
      <c r="D867" s="413"/>
      <c r="E867" s="413"/>
      <c r="F867" s="413"/>
      <c r="G867" s="413"/>
      <c r="H867" s="413"/>
      <c r="I867" s="413"/>
      <c r="J867" s="413"/>
      <c r="K867" s="413"/>
    </row>
    <row r="868" spans="1:11" ht="27.75" customHeight="1">
      <c r="A868" s="413"/>
      <c r="B868" s="413"/>
      <c r="C868" s="413"/>
      <c r="D868" s="413"/>
      <c r="E868" s="413"/>
      <c r="F868" s="413"/>
      <c r="G868" s="413"/>
      <c r="H868" s="413"/>
      <c r="I868" s="413"/>
      <c r="J868" s="413"/>
      <c r="K868" s="413"/>
    </row>
    <row r="869" spans="1:11" ht="27.75" customHeight="1">
      <c r="A869" s="413"/>
      <c r="B869" s="413"/>
      <c r="C869" s="413"/>
      <c r="D869" s="413"/>
      <c r="E869" s="413"/>
      <c r="F869" s="413"/>
      <c r="G869" s="413"/>
      <c r="H869" s="413"/>
      <c r="I869" s="413"/>
      <c r="J869" s="413"/>
      <c r="K869" s="413"/>
    </row>
    <row r="870" spans="1:11" ht="27.75" customHeight="1">
      <c r="A870" s="413"/>
      <c r="B870" s="413"/>
      <c r="C870" s="413"/>
      <c r="D870" s="413"/>
      <c r="E870" s="413"/>
      <c r="F870" s="413"/>
      <c r="G870" s="413"/>
      <c r="H870" s="413"/>
      <c r="I870" s="413"/>
      <c r="J870" s="413"/>
      <c r="K870" s="413"/>
    </row>
    <row r="871" spans="1:11" ht="27.75" customHeight="1">
      <c r="A871" s="413"/>
      <c r="B871" s="413"/>
      <c r="C871" s="413"/>
      <c r="D871" s="413"/>
      <c r="E871" s="413"/>
      <c r="F871" s="413"/>
      <c r="G871" s="413"/>
      <c r="H871" s="413"/>
      <c r="I871" s="413"/>
      <c r="J871" s="413"/>
      <c r="K871" s="413"/>
    </row>
    <row r="872" spans="1:11" ht="27.75" customHeight="1">
      <c r="A872" s="413"/>
      <c r="B872" s="413"/>
      <c r="C872" s="413"/>
      <c r="D872" s="413"/>
      <c r="E872" s="413"/>
      <c r="F872" s="413"/>
      <c r="G872" s="413"/>
      <c r="H872" s="413"/>
      <c r="I872" s="413"/>
      <c r="J872" s="413"/>
      <c r="K872" s="413"/>
    </row>
    <row r="873" spans="1:11" ht="27.75" customHeight="1">
      <c r="A873" s="413"/>
      <c r="B873" s="413"/>
      <c r="C873" s="413"/>
      <c r="D873" s="413"/>
      <c r="E873" s="413"/>
      <c r="F873" s="413"/>
      <c r="G873" s="413"/>
      <c r="H873" s="413"/>
      <c r="I873" s="413"/>
      <c r="J873" s="413"/>
      <c r="K873" s="413"/>
    </row>
    <row r="874" spans="1:11" ht="27.75" customHeight="1">
      <c r="A874" s="413"/>
      <c r="B874" s="413"/>
      <c r="C874" s="413"/>
      <c r="D874" s="413"/>
      <c r="E874" s="413"/>
      <c r="F874" s="413"/>
      <c r="G874" s="413"/>
      <c r="H874" s="413"/>
      <c r="I874" s="413"/>
      <c r="J874" s="413"/>
      <c r="K874" s="413"/>
    </row>
    <row r="875" spans="1:11" ht="27.75" customHeight="1">
      <c r="A875" s="413"/>
      <c r="B875" s="413"/>
      <c r="C875" s="413"/>
      <c r="D875" s="413"/>
      <c r="E875" s="413"/>
      <c r="F875" s="413"/>
      <c r="G875" s="413"/>
      <c r="H875" s="413"/>
      <c r="I875" s="413"/>
      <c r="J875" s="413"/>
      <c r="K875" s="413"/>
    </row>
    <row r="876" spans="1:11" ht="27.75" customHeight="1">
      <c r="A876" s="413"/>
      <c r="B876" s="413"/>
      <c r="C876" s="413"/>
      <c r="D876" s="413"/>
      <c r="E876" s="413"/>
      <c r="F876" s="413"/>
      <c r="G876" s="413"/>
      <c r="H876" s="413"/>
      <c r="I876" s="413"/>
      <c r="J876" s="413"/>
      <c r="K876" s="413"/>
    </row>
    <row r="877" spans="1:11" ht="27.75" customHeight="1">
      <c r="A877" s="413"/>
      <c r="B877" s="413"/>
      <c r="C877" s="413"/>
      <c r="D877" s="413"/>
      <c r="E877" s="413"/>
      <c r="F877" s="413"/>
      <c r="G877" s="413"/>
      <c r="H877" s="413"/>
      <c r="I877" s="413"/>
      <c r="J877" s="413"/>
      <c r="K877" s="413"/>
    </row>
    <row r="878" spans="1:11" ht="27.75" customHeight="1">
      <c r="A878" s="413"/>
      <c r="B878" s="413"/>
      <c r="C878" s="413"/>
      <c r="D878" s="413"/>
      <c r="E878" s="413"/>
      <c r="F878" s="413"/>
      <c r="G878" s="413"/>
      <c r="H878" s="413"/>
      <c r="I878" s="413"/>
      <c r="J878" s="413"/>
      <c r="K878" s="413"/>
    </row>
    <row r="879" spans="1:11" ht="27.75" customHeight="1">
      <c r="A879" s="413"/>
      <c r="B879" s="413"/>
      <c r="C879" s="413"/>
      <c r="D879" s="413"/>
      <c r="E879" s="413"/>
      <c r="F879" s="413"/>
      <c r="G879" s="413"/>
      <c r="H879" s="413"/>
      <c r="I879" s="413"/>
      <c r="J879" s="413"/>
      <c r="K879" s="413"/>
    </row>
    <row r="880" spans="1:11" ht="27.75" customHeight="1">
      <c r="A880" s="413"/>
      <c r="B880" s="413"/>
      <c r="C880" s="413"/>
      <c r="D880" s="413"/>
      <c r="E880" s="413"/>
      <c r="F880" s="413"/>
      <c r="G880" s="413"/>
      <c r="H880" s="413"/>
      <c r="I880" s="413"/>
      <c r="J880" s="413"/>
      <c r="K880" s="413"/>
    </row>
    <row r="881" spans="1:11" ht="27.75" customHeight="1">
      <c r="A881" s="413"/>
      <c r="B881" s="413"/>
      <c r="C881" s="413"/>
      <c r="D881" s="413"/>
      <c r="E881" s="413"/>
      <c r="F881" s="413"/>
      <c r="G881" s="413"/>
      <c r="H881" s="413"/>
      <c r="I881" s="413"/>
      <c r="J881" s="413"/>
      <c r="K881" s="413"/>
    </row>
    <row r="882" spans="1:11" ht="27.75" customHeight="1">
      <c r="A882" s="413"/>
      <c r="B882" s="413"/>
      <c r="C882" s="413"/>
      <c r="D882" s="413"/>
      <c r="E882" s="413"/>
      <c r="F882" s="413"/>
      <c r="G882" s="413"/>
      <c r="H882" s="413"/>
      <c r="I882" s="413"/>
      <c r="J882" s="413"/>
      <c r="K882" s="413"/>
    </row>
    <row r="883" spans="1:11" ht="27.75" customHeight="1">
      <c r="A883" s="413"/>
      <c r="B883" s="413"/>
      <c r="C883" s="413"/>
      <c r="D883" s="413"/>
      <c r="E883" s="413"/>
      <c r="F883" s="413"/>
      <c r="G883" s="413"/>
      <c r="H883" s="413"/>
      <c r="I883" s="413"/>
      <c r="J883" s="413"/>
      <c r="K883" s="413"/>
    </row>
    <row r="884" spans="1:11" ht="27.75" customHeight="1">
      <c r="A884" s="413"/>
      <c r="B884" s="413"/>
      <c r="C884" s="413"/>
      <c r="D884" s="413"/>
      <c r="E884" s="413"/>
      <c r="F884" s="413"/>
      <c r="G884" s="413"/>
      <c r="H884" s="413"/>
      <c r="I884" s="413"/>
      <c r="J884" s="413"/>
      <c r="K884" s="413"/>
    </row>
    <row r="885" spans="1:11" ht="27.75" customHeight="1">
      <c r="A885" s="413"/>
      <c r="B885" s="413"/>
      <c r="C885" s="413"/>
      <c r="D885" s="413"/>
      <c r="E885" s="413"/>
      <c r="F885" s="413"/>
      <c r="G885" s="413"/>
      <c r="H885" s="413"/>
      <c r="I885" s="413"/>
      <c r="J885" s="413"/>
      <c r="K885" s="413"/>
    </row>
    <row r="886" spans="1:11" ht="27.75" customHeight="1">
      <c r="A886" s="413"/>
      <c r="B886" s="413"/>
      <c r="C886" s="413"/>
      <c r="D886" s="413"/>
      <c r="E886" s="413"/>
      <c r="F886" s="413"/>
      <c r="G886" s="413"/>
      <c r="H886" s="413"/>
      <c r="I886" s="413"/>
      <c r="J886" s="413"/>
      <c r="K886" s="413"/>
    </row>
    <row r="887" spans="1:11" ht="27.75" customHeight="1">
      <c r="A887" s="413"/>
      <c r="B887" s="413"/>
      <c r="C887" s="413"/>
      <c r="D887" s="413"/>
      <c r="E887" s="413"/>
      <c r="F887" s="413"/>
      <c r="G887" s="413"/>
      <c r="H887" s="413"/>
      <c r="I887" s="413"/>
      <c r="J887" s="413"/>
      <c r="K887" s="413"/>
    </row>
    <row r="888" spans="1:11" ht="27.75" customHeight="1">
      <c r="A888" s="413"/>
      <c r="B888" s="413"/>
      <c r="C888" s="413"/>
      <c r="D888" s="413"/>
      <c r="E888" s="413"/>
      <c r="F888" s="413"/>
      <c r="G888" s="413"/>
      <c r="H888" s="413"/>
      <c r="I888" s="413"/>
      <c r="J888" s="413"/>
      <c r="K888" s="413"/>
    </row>
    <row r="889" spans="1:11" ht="27.75" customHeight="1">
      <c r="A889" s="413"/>
      <c r="B889" s="413"/>
      <c r="C889" s="413"/>
      <c r="D889" s="413"/>
      <c r="E889" s="413"/>
      <c r="F889" s="413"/>
      <c r="G889" s="413"/>
      <c r="H889" s="413"/>
      <c r="I889" s="413"/>
      <c r="J889" s="413"/>
      <c r="K889" s="413"/>
    </row>
    <row r="890" spans="1:11" ht="27.75" customHeight="1">
      <c r="A890" s="413"/>
      <c r="B890" s="413"/>
      <c r="C890" s="413"/>
      <c r="D890" s="413"/>
      <c r="E890" s="413"/>
      <c r="F890" s="413"/>
      <c r="G890" s="413"/>
      <c r="H890" s="413"/>
      <c r="I890" s="413"/>
      <c r="J890" s="413"/>
      <c r="K890" s="413"/>
    </row>
    <row r="891" spans="1:11" ht="27.75" customHeight="1">
      <c r="A891" s="413"/>
      <c r="B891" s="413"/>
      <c r="C891" s="413"/>
      <c r="D891" s="413"/>
      <c r="E891" s="413"/>
      <c r="F891" s="413"/>
      <c r="G891" s="413"/>
      <c r="H891" s="413"/>
      <c r="I891" s="413"/>
      <c r="J891" s="413"/>
      <c r="K891" s="413"/>
    </row>
    <row r="892" spans="1:11" ht="27.75" customHeight="1">
      <c r="A892" s="413"/>
      <c r="B892" s="413"/>
      <c r="C892" s="413"/>
      <c r="D892" s="413"/>
      <c r="E892" s="413"/>
      <c r="F892" s="413"/>
      <c r="G892" s="413"/>
      <c r="H892" s="413"/>
      <c r="I892" s="413"/>
      <c r="J892" s="413"/>
      <c r="K892" s="413"/>
    </row>
    <row r="893" spans="1:11" ht="27.75" customHeight="1">
      <c r="A893" s="413"/>
      <c r="B893" s="413"/>
      <c r="C893" s="413"/>
      <c r="D893" s="413"/>
      <c r="E893" s="413"/>
      <c r="F893" s="413"/>
      <c r="G893" s="413"/>
      <c r="H893" s="413"/>
      <c r="I893" s="413"/>
      <c r="J893" s="413"/>
      <c r="K893" s="413"/>
    </row>
    <row r="894" spans="1:11" ht="27.75" customHeight="1">
      <c r="A894" s="413"/>
      <c r="B894" s="413"/>
      <c r="C894" s="413"/>
      <c r="D894" s="413"/>
      <c r="E894" s="413"/>
      <c r="F894" s="413"/>
      <c r="G894" s="413"/>
      <c r="H894" s="413"/>
      <c r="I894" s="413"/>
      <c r="J894" s="413"/>
      <c r="K894" s="413"/>
    </row>
    <row r="895" spans="1:11" ht="27.75" customHeight="1">
      <c r="A895" s="413"/>
      <c r="B895" s="413"/>
      <c r="C895" s="413"/>
      <c r="D895" s="413"/>
      <c r="E895" s="413"/>
      <c r="F895" s="413"/>
      <c r="G895" s="413"/>
      <c r="H895" s="413"/>
      <c r="I895" s="413"/>
      <c r="J895" s="413"/>
      <c r="K895" s="413"/>
    </row>
    <row r="896" spans="1:11" ht="27.75" customHeight="1">
      <c r="A896" s="413"/>
      <c r="B896" s="413"/>
      <c r="C896" s="413"/>
      <c r="D896" s="413"/>
      <c r="E896" s="413"/>
      <c r="F896" s="413"/>
      <c r="G896" s="413"/>
      <c r="H896" s="413"/>
      <c r="I896" s="413"/>
      <c r="J896" s="413"/>
      <c r="K896" s="413"/>
    </row>
    <row r="897" spans="1:11" ht="27.75" customHeight="1">
      <c r="A897" s="413"/>
      <c r="B897" s="413"/>
      <c r="C897" s="413"/>
      <c r="D897" s="413"/>
      <c r="E897" s="413"/>
      <c r="F897" s="413"/>
      <c r="G897" s="413"/>
      <c r="H897" s="413"/>
      <c r="I897" s="413"/>
      <c r="J897" s="413"/>
      <c r="K897" s="413"/>
    </row>
    <row r="898" spans="1:11" ht="27.75" customHeight="1">
      <c r="A898" s="413"/>
      <c r="B898" s="413"/>
      <c r="C898" s="413"/>
      <c r="D898" s="413"/>
      <c r="E898" s="413"/>
      <c r="F898" s="413"/>
      <c r="G898" s="413"/>
      <c r="H898" s="413"/>
      <c r="I898" s="413"/>
      <c r="J898" s="413"/>
      <c r="K898" s="413"/>
    </row>
    <row r="899" spans="1:11" ht="27.75" customHeight="1">
      <c r="A899" s="413"/>
      <c r="B899" s="413"/>
      <c r="C899" s="413"/>
      <c r="D899" s="413"/>
      <c r="E899" s="413"/>
      <c r="F899" s="413"/>
      <c r="G899" s="413"/>
      <c r="H899" s="413"/>
      <c r="I899" s="413"/>
      <c r="J899" s="413"/>
      <c r="K899" s="413"/>
    </row>
    <row r="900" spans="1:11" ht="27.75" customHeight="1">
      <c r="A900" s="413"/>
      <c r="B900" s="413"/>
      <c r="C900" s="413"/>
      <c r="D900" s="413"/>
      <c r="E900" s="413"/>
      <c r="F900" s="413"/>
      <c r="G900" s="413"/>
      <c r="H900" s="413"/>
      <c r="I900" s="413"/>
      <c r="J900" s="413"/>
      <c r="K900" s="413"/>
    </row>
    <row r="901" spans="1:11" ht="27.75" customHeight="1">
      <c r="A901" s="413"/>
      <c r="B901" s="413"/>
      <c r="C901" s="413"/>
      <c r="D901" s="413"/>
      <c r="E901" s="413"/>
      <c r="F901" s="413"/>
      <c r="G901" s="413"/>
      <c r="H901" s="413"/>
      <c r="I901" s="413"/>
      <c r="J901" s="413"/>
      <c r="K901" s="413"/>
    </row>
    <row r="902" spans="1:11" ht="27.75" customHeight="1">
      <c r="A902" s="413"/>
      <c r="B902" s="413"/>
      <c r="C902" s="413"/>
      <c r="D902" s="413"/>
      <c r="E902" s="413"/>
      <c r="F902" s="413"/>
      <c r="G902" s="413"/>
      <c r="H902" s="413"/>
      <c r="I902" s="413"/>
      <c r="J902" s="413"/>
      <c r="K902" s="413"/>
    </row>
    <row r="903" spans="1:11" ht="27.75" customHeight="1">
      <c r="A903" s="413"/>
      <c r="B903" s="413"/>
      <c r="C903" s="413"/>
      <c r="D903" s="413"/>
      <c r="E903" s="413"/>
      <c r="F903" s="413"/>
      <c r="G903" s="413"/>
      <c r="H903" s="413"/>
      <c r="I903" s="413"/>
      <c r="J903" s="413"/>
      <c r="K903" s="413"/>
    </row>
    <row r="904" spans="1:11" ht="27.75" customHeight="1">
      <c r="A904" s="413"/>
      <c r="B904" s="413"/>
      <c r="C904" s="413"/>
      <c r="D904" s="413"/>
      <c r="E904" s="413"/>
      <c r="F904" s="413"/>
      <c r="G904" s="413"/>
      <c r="H904" s="413"/>
      <c r="I904" s="413"/>
      <c r="J904" s="413"/>
      <c r="K904" s="413"/>
    </row>
    <row r="905" spans="1:11" ht="27.75" customHeight="1">
      <c r="A905" s="413"/>
      <c r="B905" s="413"/>
      <c r="C905" s="413"/>
      <c r="D905" s="413"/>
      <c r="E905" s="413"/>
      <c r="F905" s="413"/>
      <c r="G905" s="413"/>
      <c r="H905" s="413"/>
      <c r="I905" s="413"/>
      <c r="J905" s="413"/>
      <c r="K905" s="413"/>
    </row>
    <row r="906" spans="1:11" ht="27.75" customHeight="1">
      <c r="A906" s="413"/>
      <c r="B906" s="413"/>
      <c r="C906" s="413"/>
      <c r="D906" s="413"/>
      <c r="E906" s="413"/>
      <c r="F906" s="413"/>
      <c r="G906" s="413"/>
      <c r="H906" s="413"/>
      <c r="I906" s="413"/>
      <c r="J906" s="413"/>
      <c r="K906" s="413"/>
    </row>
    <row r="907" spans="1:11" ht="27.75" customHeight="1">
      <c r="A907" s="413"/>
      <c r="B907" s="413"/>
      <c r="C907" s="413"/>
      <c r="D907" s="413"/>
      <c r="E907" s="413"/>
      <c r="F907" s="413"/>
      <c r="G907" s="413"/>
      <c r="H907" s="413"/>
      <c r="I907" s="413"/>
      <c r="J907" s="413"/>
      <c r="K907" s="413"/>
    </row>
    <row r="908" spans="1:11" ht="27.75" customHeight="1">
      <c r="A908" s="413"/>
      <c r="B908" s="413"/>
      <c r="C908" s="413"/>
      <c r="D908" s="413"/>
      <c r="E908" s="413"/>
      <c r="F908" s="413"/>
      <c r="G908" s="413"/>
      <c r="H908" s="413"/>
      <c r="I908" s="413"/>
      <c r="J908" s="413"/>
      <c r="K908" s="413"/>
    </row>
    <row r="909" spans="1:11" ht="27.75" customHeight="1">
      <c r="A909" s="413"/>
      <c r="B909" s="413"/>
      <c r="C909" s="413"/>
      <c r="D909" s="413"/>
      <c r="E909" s="413"/>
      <c r="F909" s="413"/>
      <c r="G909" s="413"/>
      <c r="H909" s="413"/>
      <c r="I909" s="413"/>
      <c r="J909" s="413"/>
      <c r="K909" s="413"/>
    </row>
    <row r="910" spans="1:11" ht="27.75" customHeight="1">
      <c r="A910" s="413"/>
      <c r="B910" s="413"/>
      <c r="C910" s="413"/>
      <c r="D910" s="413"/>
      <c r="E910" s="413"/>
      <c r="F910" s="413"/>
      <c r="G910" s="413"/>
      <c r="H910" s="413"/>
      <c r="I910" s="413"/>
      <c r="J910" s="413"/>
      <c r="K910" s="413"/>
    </row>
    <row r="911" spans="1:11" ht="27.75" customHeight="1">
      <c r="A911" s="413"/>
      <c r="B911" s="413"/>
      <c r="C911" s="413"/>
      <c r="D911" s="413"/>
      <c r="E911" s="413"/>
      <c r="F911" s="413"/>
      <c r="G911" s="413"/>
      <c r="H911" s="413"/>
      <c r="I911" s="413"/>
      <c r="J911" s="413"/>
      <c r="K911" s="413"/>
    </row>
    <row r="912" spans="1:11" ht="27.75" customHeight="1">
      <c r="A912" s="413"/>
      <c r="B912" s="413"/>
      <c r="C912" s="413"/>
      <c r="D912" s="413"/>
      <c r="E912" s="413"/>
      <c r="F912" s="413"/>
      <c r="G912" s="413"/>
      <c r="H912" s="413"/>
      <c r="I912" s="413"/>
      <c r="J912" s="413"/>
      <c r="K912" s="413"/>
    </row>
    <row r="913" spans="1:11" ht="27.75" customHeight="1">
      <c r="A913" s="413"/>
      <c r="B913" s="413"/>
      <c r="C913" s="413"/>
      <c r="D913" s="413"/>
      <c r="E913" s="413"/>
      <c r="F913" s="413"/>
      <c r="G913" s="413"/>
      <c r="H913" s="413"/>
      <c r="I913" s="413"/>
      <c r="J913" s="413"/>
      <c r="K913" s="413"/>
    </row>
    <row r="914" spans="1:11" ht="27.75" customHeight="1">
      <c r="A914" s="413"/>
      <c r="B914" s="413"/>
      <c r="C914" s="413"/>
      <c r="D914" s="413"/>
      <c r="E914" s="413"/>
      <c r="F914" s="413"/>
      <c r="G914" s="413"/>
      <c r="H914" s="413"/>
      <c r="I914" s="413"/>
      <c r="J914" s="413"/>
      <c r="K914" s="413"/>
    </row>
    <row r="915" spans="1:11" ht="27.75" customHeight="1">
      <c r="A915" s="413"/>
      <c r="B915" s="413"/>
      <c r="C915" s="413"/>
      <c r="D915" s="413"/>
      <c r="E915" s="413"/>
      <c r="F915" s="413"/>
      <c r="G915" s="413"/>
      <c r="H915" s="413"/>
      <c r="I915" s="413"/>
      <c r="J915" s="413"/>
      <c r="K915" s="413"/>
    </row>
    <row r="916" spans="1:11" ht="27.75" customHeight="1">
      <c r="A916" s="413"/>
      <c r="B916" s="413"/>
      <c r="C916" s="413"/>
      <c r="D916" s="413"/>
      <c r="E916" s="413"/>
      <c r="F916" s="413"/>
      <c r="G916" s="413"/>
      <c r="H916" s="413"/>
      <c r="I916" s="413"/>
      <c r="J916" s="413"/>
      <c r="K916" s="413"/>
    </row>
    <row r="917" spans="1:11" ht="27.75" customHeight="1">
      <c r="A917" s="413"/>
      <c r="B917" s="413"/>
      <c r="C917" s="413"/>
      <c r="D917" s="413"/>
      <c r="E917" s="413"/>
      <c r="F917" s="413"/>
      <c r="G917" s="413"/>
      <c r="H917" s="413"/>
      <c r="I917" s="413"/>
      <c r="J917" s="413"/>
      <c r="K917" s="413"/>
    </row>
    <row r="918" spans="1:11" ht="27.75" customHeight="1">
      <c r="A918" s="413"/>
      <c r="B918" s="413"/>
      <c r="C918" s="413"/>
      <c r="D918" s="413"/>
      <c r="E918" s="413"/>
      <c r="F918" s="413"/>
      <c r="G918" s="413"/>
      <c r="H918" s="413"/>
      <c r="I918" s="413"/>
      <c r="J918" s="413"/>
      <c r="K918" s="413"/>
    </row>
    <row r="919" spans="1:11" ht="27.75" customHeight="1">
      <c r="A919" s="413"/>
      <c r="B919" s="413"/>
      <c r="C919" s="413"/>
      <c r="D919" s="413"/>
      <c r="E919" s="413"/>
      <c r="F919" s="413"/>
      <c r="G919" s="413"/>
      <c r="H919" s="413"/>
      <c r="I919" s="413"/>
      <c r="J919" s="413"/>
      <c r="K919" s="413"/>
    </row>
    <row r="920" spans="1:11" ht="27.75" customHeight="1">
      <c r="A920" s="413"/>
      <c r="B920" s="413"/>
      <c r="C920" s="413"/>
      <c r="D920" s="413"/>
      <c r="E920" s="413"/>
      <c r="F920" s="413"/>
      <c r="G920" s="413"/>
      <c r="H920" s="413"/>
      <c r="I920" s="413"/>
      <c r="J920" s="413"/>
      <c r="K920" s="413"/>
    </row>
    <row r="921" spans="1:11" ht="27.75" customHeight="1">
      <c r="A921" s="413"/>
      <c r="B921" s="413"/>
      <c r="C921" s="413"/>
      <c r="D921" s="413"/>
      <c r="E921" s="413"/>
      <c r="F921" s="413"/>
      <c r="G921" s="413"/>
      <c r="H921" s="413"/>
      <c r="I921" s="413"/>
      <c r="J921" s="413"/>
      <c r="K921" s="413"/>
    </row>
    <row r="922" spans="1:11" ht="27.75" customHeight="1">
      <c r="A922" s="413"/>
      <c r="B922" s="413"/>
      <c r="C922" s="413"/>
      <c r="D922" s="413"/>
      <c r="E922" s="413"/>
      <c r="F922" s="413"/>
      <c r="G922" s="413"/>
      <c r="H922" s="413"/>
      <c r="I922" s="413"/>
      <c r="J922" s="413"/>
      <c r="K922" s="413"/>
    </row>
    <row r="923" spans="1:11" ht="27.75" customHeight="1">
      <c r="A923" s="413"/>
      <c r="B923" s="413"/>
      <c r="C923" s="413"/>
      <c r="D923" s="413"/>
      <c r="E923" s="413"/>
      <c r="F923" s="413"/>
      <c r="G923" s="413"/>
      <c r="H923" s="413"/>
      <c r="I923" s="413"/>
      <c r="J923" s="413"/>
      <c r="K923" s="413"/>
    </row>
    <row r="924" spans="1:11" ht="27.75" customHeight="1">
      <c r="A924" s="413"/>
      <c r="B924" s="413"/>
      <c r="C924" s="413"/>
      <c r="D924" s="413"/>
      <c r="E924" s="413"/>
      <c r="F924" s="413"/>
      <c r="G924" s="413"/>
      <c r="H924" s="413"/>
      <c r="I924" s="413"/>
      <c r="J924" s="413"/>
      <c r="K924" s="413"/>
    </row>
    <row r="925" spans="1:11" ht="27.75" customHeight="1">
      <c r="A925" s="413"/>
      <c r="B925" s="413"/>
      <c r="C925" s="413"/>
      <c r="D925" s="413"/>
      <c r="E925" s="413"/>
      <c r="F925" s="413"/>
      <c r="G925" s="413"/>
      <c r="H925" s="413"/>
      <c r="I925" s="413"/>
      <c r="J925" s="413"/>
      <c r="K925" s="413"/>
    </row>
    <row r="926" spans="1:11" ht="27.75" customHeight="1">
      <c r="A926" s="413"/>
      <c r="B926" s="413"/>
      <c r="C926" s="413"/>
      <c r="D926" s="413"/>
      <c r="E926" s="413"/>
      <c r="F926" s="413"/>
      <c r="G926" s="413"/>
      <c r="H926" s="413"/>
      <c r="I926" s="413"/>
      <c r="J926" s="413"/>
      <c r="K926" s="413"/>
    </row>
    <row r="927" spans="1:11" ht="27.75" customHeight="1">
      <c r="A927" s="413"/>
      <c r="B927" s="413"/>
      <c r="C927" s="413"/>
      <c r="D927" s="413"/>
      <c r="E927" s="413"/>
      <c r="F927" s="413"/>
      <c r="G927" s="413"/>
      <c r="H927" s="413"/>
      <c r="I927" s="413"/>
      <c r="J927" s="413"/>
      <c r="K927" s="413"/>
    </row>
    <row r="928" spans="1:11" ht="27.75" customHeight="1">
      <c r="A928" s="413"/>
      <c r="B928" s="413"/>
      <c r="C928" s="413"/>
      <c r="D928" s="413"/>
      <c r="E928" s="413"/>
      <c r="F928" s="413"/>
      <c r="G928" s="413"/>
      <c r="H928" s="413"/>
      <c r="I928" s="413"/>
      <c r="J928" s="413"/>
      <c r="K928" s="413"/>
    </row>
    <row r="929" spans="1:11" ht="27.75" customHeight="1">
      <c r="A929" s="413"/>
      <c r="B929" s="413"/>
      <c r="C929" s="413"/>
      <c r="D929" s="413"/>
      <c r="E929" s="413"/>
      <c r="F929" s="413"/>
      <c r="G929" s="413"/>
      <c r="H929" s="413"/>
      <c r="I929" s="413"/>
      <c r="J929" s="413"/>
      <c r="K929" s="413"/>
    </row>
    <row r="930" spans="1:11" ht="27.75" customHeight="1">
      <c r="A930" s="413"/>
      <c r="B930" s="413"/>
      <c r="C930" s="413"/>
      <c r="D930" s="413"/>
      <c r="E930" s="413"/>
      <c r="F930" s="413"/>
      <c r="G930" s="413"/>
      <c r="H930" s="413"/>
      <c r="I930" s="413"/>
      <c r="J930" s="413"/>
      <c r="K930" s="413"/>
    </row>
    <row r="931" spans="1:11" ht="27.75" customHeight="1">
      <c r="A931" s="413"/>
      <c r="B931" s="413"/>
      <c r="C931" s="413"/>
      <c r="D931" s="413"/>
      <c r="E931" s="413"/>
      <c r="F931" s="413"/>
      <c r="G931" s="413"/>
      <c r="H931" s="413"/>
      <c r="I931" s="413"/>
      <c r="J931" s="413"/>
      <c r="K931" s="413"/>
    </row>
    <row r="932" spans="1:11" ht="27.75" customHeight="1">
      <c r="A932" s="413"/>
      <c r="B932" s="413"/>
      <c r="C932" s="413"/>
      <c r="D932" s="413"/>
      <c r="E932" s="413"/>
      <c r="F932" s="413"/>
      <c r="G932" s="413"/>
      <c r="H932" s="413"/>
      <c r="I932" s="413"/>
      <c r="J932" s="413"/>
      <c r="K932" s="413"/>
    </row>
    <row r="933" spans="1:11" ht="27.75" customHeight="1">
      <c r="A933" s="413"/>
      <c r="B933" s="413"/>
      <c r="C933" s="413"/>
      <c r="D933" s="413"/>
      <c r="E933" s="413"/>
      <c r="F933" s="413"/>
      <c r="G933" s="413"/>
      <c r="H933" s="413"/>
      <c r="I933" s="413"/>
      <c r="J933" s="413"/>
      <c r="K933" s="413"/>
    </row>
    <row r="934" spans="1:11" ht="27.75" customHeight="1">
      <c r="A934" s="413"/>
      <c r="B934" s="413"/>
      <c r="C934" s="413"/>
      <c r="D934" s="413"/>
      <c r="E934" s="413"/>
      <c r="F934" s="413"/>
      <c r="G934" s="413"/>
      <c r="H934" s="413"/>
      <c r="I934" s="413"/>
      <c r="J934" s="413"/>
      <c r="K934" s="413"/>
    </row>
    <row r="935" spans="1:11" ht="27.75" customHeight="1">
      <c r="A935" s="413"/>
      <c r="B935" s="413"/>
      <c r="C935" s="413"/>
      <c r="D935" s="413"/>
      <c r="E935" s="413"/>
      <c r="F935" s="413"/>
      <c r="G935" s="413"/>
      <c r="H935" s="413"/>
      <c r="I935" s="413"/>
      <c r="J935" s="413"/>
      <c r="K935" s="413"/>
    </row>
    <row r="936" spans="1:11" ht="27.75" customHeight="1">
      <c r="A936" s="413"/>
      <c r="B936" s="413"/>
      <c r="C936" s="413"/>
      <c r="D936" s="413"/>
      <c r="E936" s="413"/>
      <c r="F936" s="413"/>
      <c r="G936" s="413"/>
      <c r="H936" s="413"/>
      <c r="I936" s="413"/>
      <c r="J936" s="413"/>
      <c r="K936" s="413"/>
    </row>
    <row r="937" spans="1:11" ht="27.75" customHeight="1">
      <c r="A937" s="413"/>
      <c r="B937" s="413"/>
      <c r="C937" s="413"/>
      <c r="D937" s="413"/>
      <c r="E937" s="413"/>
      <c r="F937" s="413"/>
      <c r="G937" s="413"/>
      <c r="H937" s="413"/>
      <c r="I937" s="413"/>
      <c r="J937" s="413"/>
      <c r="K937" s="413"/>
    </row>
    <row r="938" spans="1:11" ht="27.75" customHeight="1">
      <c r="A938" s="413"/>
      <c r="B938" s="413"/>
      <c r="C938" s="413"/>
      <c r="D938" s="413"/>
      <c r="E938" s="413"/>
      <c r="F938" s="413"/>
      <c r="G938" s="413"/>
      <c r="H938" s="413"/>
      <c r="I938" s="413"/>
      <c r="J938" s="413"/>
      <c r="K938" s="413"/>
    </row>
    <row r="939" spans="1:11" ht="27.75" customHeight="1">
      <c r="A939" s="413"/>
      <c r="B939" s="413"/>
      <c r="C939" s="413"/>
      <c r="D939" s="413"/>
      <c r="E939" s="413"/>
      <c r="F939" s="413"/>
      <c r="G939" s="413"/>
      <c r="H939" s="413"/>
      <c r="I939" s="413"/>
      <c r="J939" s="413"/>
      <c r="K939" s="413"/>
    </row>
    <row r="940" spans="1:11" ht="27.75" customHeight="1">
      <c r="A940" s="413"/>
      <c r="B940" s="413"/>
      <c r="C940" s="413"/>
      <c r="D940" s="413"/>
      <c r="E940" s="413"/>
      <c r="F940" s="413"/>
      <c r="G940" s="413"/>
      <c r="H940" s="413"/>
      <c r="I940" s="413"/>
      <c r="J940" s="413"/>
      <c r="K940" s="413"/>
    </row>
    <row r="941" spans="1:11" ht="27.75" customHeight="1">
      <c r="A941" s="413"/>
      <c r="B941" s="413"/>
      <c r="C941" s="413"/>
      <c r="D941" s="413"/>
      <c r="E941" s="413"/>
      <c r="F941" s="413"/>
      <c r="G941" s="413"/>
      <c r="H941" s="413"/>
      <c r="I941" s="413"/>
      <c r="J941" s="413"/>
      <c r="K941" s="413"/>
    </row>
    <row r="942" spans="1:11" ht="27.75" customHeight="1">
      <c r="A942" s="413"/>
      <c r="B942" s="413"/>
      <c r="C942" s="413"/>
      <c r="D942" s="413"/>
      <c r="E942" s="413"/>
      <c r="F942" s="413"/>
      <c r="G942" s="413"/>
      <c r="H942" s="413"/>
      <c r="I942" s="413"/>
      <c r="J942" s="413"/>
      <c r="K942" s="413"/>
    </row>
    <row r="943" spans="1:11" ht="27.75" customHeight="1">
      <c r="A943" s="413"/>
      <c r="B943" s="413"/>
      <c r="C943" s="413"/>
      <c r="D943" s="413"/>
      <c r="E943" s="413"/>
      <c r="F943" s="413"/>
      <c r="G943" s="413"/>
      <c r="H943" s="413"/>
      <c r="I943" s="413"/>
      <c r="J943" s="413"/>
      <c r="K943" s="413"/>
    </row>
    <row r="944" spans="1:11" ht="27.75" customHeight="1">
      <c r="A944" s="413"/>
      <c r="B944" s="413"/>
      <c r="C944" s="413"/>
      <c r="D944" s="413"/>
      <c r="E944" s="413"/>
      <c r="F944" s="413"/>
      <c r="G944" s="413"/>
      <c r="H944" s="413"/>
      <c r="I944" s="413"/>
      <c r="J944" s="413"/>
      <c r="K944" s="413"/>
    </row>
    <row r="945" spans="1:11" ht="27.75" customHeight="1">
      <c r="A945" s="413"/>
      <c r="B945" s="413"/>
      <c r="C945" s="413"/>
      <c r="D945" s="413"/>
      <c r="E945" s="413"/>
      <c r="F945" s="413"/>
      <c r="G945" s="413"/>
      <c r="H945" s="413"/>
      <c r="I945" s="413"/>
      <c r="J945" s="413"/>
      <c r="K945" s="413"/>
    </row>
    <row r="946" spans="1:11" ht="27.75" customHeight="1">
      <c r="A946" s="413"/>
      <c r="B946" s="413"/>
      <c r="C946" s="413"/>
      <c r="D946" s="413"/>
      <c r="E946" s="413"/>
      <c r="F946" s="413"/>
      <c r="G946" s="413"/>
      <c r="H946" s="413"/>
      <c r="I946" s="413"/>
      <c r="J946" s="413"/>
      <c r="K946" s="413"/>
    </row>
    <row r="947" spans="1:11" ht="27.75" customHeight="1">
      <c r="A947" s="413"/>
      <c r="B947" s="413"/>
      <c r="C947" s="413"/>
      <c r="D947" s="413"/>
      <c r="E947" s="413"/>
      <c r="F947" s="413"/>
      <c r="G947" s="413"/>
      <c r="H947" s="413"/>
      <c r="I947" s="413"/>
      <c r="J947" s="413"/>
      <c r="K947" s="413"/>
    </row>
    <row r="948" spans="1:11" ht="27.75" customHeight="1">
      <c r="A948" s="413"/>
      <c r="B948" s="413"/>
      <c r="C948" s="413"/>
      <c r="D948" s="413"/>
      <c r="E948" s="413"/>
      <c r="F948" s="413"/>
      <c r="G948" s="413"/>
      <c r="H948" s="413"/>
      <c r="I948" s="413"/>
      <c r="J948" s="413"/>
      <c r="K948" s="413"/>
    </row>
    <row r="949" spans="1:11" ht="27.75" customHeight="1">
      <c r="A949" s="413"/>
      <c r="B949" s="413"/>
      <c r="C949" s="413"/>
      <c r="D949" s="413"/>
      <c r="E949" s="413"/>
      <c r="F949" s="413"/>
      <c r="G949" s="413"/>
      <c r="H949" s="413"/>
      <c r="I949" s="413"/>
      <c r="J949" s="413"/>
      <c r="K949" s="413"/>
    </row>
    <row r="950" spans="1:11" ht="27.75" customHeight="1">
      <c r="A950" s="413"/>
      <c r="B950" s="413"/>
      <c r="C950" s="413"/>
      <c r="D950" s="413"/>
      <c r="E950" s="413"/>
      <c r="F950" s="413"/>
      <c r="G950" s="413"/>
      <c r="H950" s="413"/>
      <c r="I950" s="413"/>
      <c r="J950" s="413"/>
      <c r="K950" s="413"/>
    </row>
    <row r="951" spans="1:11" ht="27.75" customHeight="1">
      <c r="A951" s="413"/>
      <c r="B951" s="413"/>
      <c r="C951" s="413"/>
      <c r="D951" s="413"/>
      <c r="E951" s="413"/>
      <c r="F951" s="413"/>
      <c r="G951" s="413"/>
      <c r="H951" s="413"/>
      <c r="I951" s="413"/>
      <c r="J951" s="413"/>
      <c r="K951" s="413"/>
    </row>
    <row r="952" spans="1:11" ht="27.75" customHeight="1">
      <c r="A952" s="413"/>
      <c r="B952" s="413"/>
      <c r="C952" s="413"/>
      <c r="D952" s="413"/>
      <c r="E952" s="413"/>
      <c r="F952" s="413"/>
      <c r="G952" s="413"/>
      <c r="H952" s="413"/>
      <c r="I952" s="413"/>
      <c r="J952" s="413"/>
      <c r="K952" s="413"/>
    </row>
    <row r="953" spans="1:11" ht="27.75" customHeight="1">
      <c r="A953" s="413"/>
      <c r="B953" s="413"/>
      <c r="C953" s="413"/>
      <c r="D953" s="413"/>
      <c r="E953" s="413"/>
      <c r="F953" s="413"/>
      <c r="G953" s="413"/>
      <c r="H953" s="413"/>
      <c r="I953" s="413"/>
      <c r="J953" s="413"/>
      <c r="K953" s="413"/>
    </row>
    <row r="954" spans="1:11" ht="27.75" customHeight="1">
      <c r="A954" s="413"/>
      <c r="B954" s="413"/>
      <c r="C954" s="413"/>
      <c r="D954" s="413"/>
      <c r="E954" s="413"/>
      <c r="F954" s="413"/>
      <c r="G954" s="413"/>
      <c r="H954" s="413"/>
      <c r="I954" s="413"/>
      <c r="J954" s="413"/>
      <c r="K954" s="413"/>
    </row>
    <row r="955" spans="1:11" ht="27.75" customHeight="1">
      <c r="A955" s="413"/>
      <c r="B955" s="413"/>
      <c r="C955" s="413"/>
      <c r="D955" s="413"/>
      <c r="E955" s="413"/>
      <c r="F955" s="413"/>
      <c r="G955" s="413"/>
      <c r="H955" s="413"/>
      <c r="I955" s="413"/>
      <c r="J955" s="413"/>
      <c r="K955" s="413"/>
    </row>
    <row r="956" spans="1:11" ht="27.75" customHeight="1">
      <c r="A956" s="413"/>
      <c r="B956" s="413"/>
      <c r="C956" s="413"/>
      <c r="D956" s="413"/>
      <c r="E956" s="413"/>
      <c r="F956" s="413"/>
      <c r="G956" s="413"/>
      <c r="H956" s="413"/>
      <c r="I956" s="413"/>
      <c r="J956" s="413"/>
      <c r="K956" s="413"/>
    </row>
    <row r="957" spans="1:11" ht="27.75" customHeight="1">
      <c r="A957" s="413"/>
      <c r="B957" s="413"/>
      <c r="C957" s="413"/>
      <c r="D957" s="413"/>
      <c r="E957" s="413"/>
      <c r="F957" s="413"/>
      <c r="G957" s="413"/>
      <c r="H957" s="413"/>
      <c r="I957" s="413"/>
      <c r="J957" s="413"/>
      <c r="K957" s="413"/>
    </row>
    <row r="958" spans="1:11" ht="27.75" customHeight="1">
      <c r="A958" s="413"/>
      <c r="B958" s="413"/>
      <c r="C958" s="413"/>
      <c r="D958" s="413"/>
      <c r="E958" s="413"/>
      <c r="F958" s="413"/>
      <c r="G958" s="413"/>
      <c r="H958" s="413"/>
      <c r="I958" s="413"/>
      <c r="J958" s="413"/>
      <c r="K958" s="413"/>
    </row>
    <row r="959" spans="1:11" ht="27.75" customHeight="1">
      <c r="A959" s="413"/>
      <c r="B959" s="413"/>
      <c r="C959" s="413"/>
      <c r="D959" s="413"/>
      <c r="E959" s="413"/>
      <c r="F959" s="413"/>
      <c r="G959" s="413"/>
      <c r="H959" s="413"/>
      <c r="I959" s="413"/>
      <c r="J959" s="413"/>
      <c r="K959" s="413"/>
    </row>
    <row r="960" spans="1:11" ht="27.75" customHeight="1">
      <c r="A960" s="413"/>
      <c r="B960" s="413"/>
      <c r="C960" s="413"/>
      <c r="D960" s="413"/>
      <c r="E960" s="413"/>
      <c r="F960" s="413"/>
      <c r="G960" s="413"/>
      <c r="H960" s="413"/>
      <c r="I960" s="413"/>
      <c r="J960" s="413"/>
      <c r="K960" s="413"/>
    </row>
    <row r="961" spans="1:11" ht="27.75" customHeight="1">
      <c r="A961" s="413"/>
      <c r="B961" s="413"/>
      <c r="C961" s="413"/>
      <c r="D961" s="413"/>
      <c r="E961" s="413"/>
      <c r="F961" s="413"/>
      <c r="G961" s="413"/>
      <c r="H961" s="413"/>
      <c r="I961" s="413"/>
      <c r="J961" s="413"/>
      <c r="K961" s="413"/>
    </row>
    <row r="962" spans="1:11" ht="27.75" customHeight="1">
      <c r="A962" s="413"/>
      <c r="B962" s="413"/>
      <c r="C962" s="413"/>
      <c r="D962" s="413"/>
      <c r="E962" s="413"/>
      <c r="F962" s="413"/>
      <c r="G962" s="413"/>
      <c r="H962" s="413"/>
      <c r="I962" s="413"/>
      <c r="J962" s="413"/>
      <c r="K962" s="413"/>
    </row>
    <row r="963" spans="1:11" ht="27.75" customHeight="1">
      <c r="A963" s="413"/>
      <c r="B963" s="413"/>
      <c r="C963" s="413"/>
      <c r="D963" s="413"/>
      <c r="E963" s="413"/>
      <c r="F963" s="413"/>
      <c r="G963" s="413"/>
      <c r="H963" s="413"/>
      <c r="I963" s="413"/>
      <c r="J963" s="413"/>
      <c r="K963" s="413"/>
    </row>
    <row r="964" spans="1:11" ht="27.75" customHeight="1">
      <c r="A964" s="413"/>
      <c r="B964" s="413"/>
      <c r="C964" s="413"/>
      <c r="D964" s="413"/>
      <c r="E964" s="413"/>
      <c r="F964" s="413"/>
      <c r="G964" s="413"/>
      <c r="H964" s="413"/>
      <c r="I964" s="413"/>
      <c r="J964" s="413"/>
      <c r="K964" s="413"/>
    </row>
    <row r="965" spans="1:11" ht="27.75" customHeight="1">
      <c r="A965" s="413"/>
      <c r="B965" s="413"/>
      <c r="C965" s="413"/>
      <c r="D965" s="413"/>
      <c r="E965" s="413"/>
      <c r="F965" s="413"/>
      <c r="G965" s="413"/>
      <c r="H965" s="413"/>
      <c r="I965" s="413"/>
      <c r="J965" s="413"/>
      <c r="K965" s="413"/>
    </row>
    <row r="966" spans="1:11" ht="27.75" customHeight="1">
      <c r="A966" s="413"/>
      <c r="B966" s="413"/>
      <c r="C966" s="413"/>
      <c r="D966" s="413"/>
      <c r="E966" s="413"/>
      <c r="F966" s="413"/>
      <c r="G966" s="413"/>
      <c r="H966" s="413"/>
      <c r="I966" s="413"/>
      <c r="J966" s="413"/>
      <c r="K966" s="413"/>
    </row>
    <row r="967" spans="1:11" ht="27.75" customHeight="1">
      <c r="A967" s="413"/>
      <c r="B967" s="413"/>
      <c r="C967" s="413"/>
      <c r="D967" s="413"/>
      <c r="E967" s="413"/>
      <c r="F967" s="413"/>
      <c r="G967" s="413"/>
      <c r="H967" s="413"/>
      <c r="I967" s="413"/>
      <c r="J967" s="413"/>
      <c r="K967" s="413"/>
    </row>
    <row r="968" spans="1:11" ht="27.75" customHeight="1">
      <c r="A968" s="413"/>
      <c r="B968" s="413"/>
      <c r="C968" s="413"/>
      <c r="D968" s="413"/>
      <c r="E968" s="413"/>
      <c r="F968" s="413"/>
      <c r="G968" s="413"/>
      <c r="H968" s="413"/>
      <c r="I968" s="413"/>
      <c r="J968" s="413"/>
      <c r="K968" s="413"/>
    </row>
    <row r="969" spans="1:11" ht="27.75" customHeight="1">
      <c r="A969" s="413"/>
      <c r="B969" s="413"/>
      <c r="C969" s="413"/>
      <c r="D969" s="413"/>
      <c r="E969" s="413"/>
      <c r="F969" s="413"/>
      <c r="G969" s="413"/>
      <c r="H969" s="413"/>
      <c r="I969" s="413"/>
      <c r="J969" s="413"/>
      <c r="K969" s="413"/>
    </row>
    <row r="970" spans="1:11" ht="27.75" customHeight="1">
      <c r="A970" s="413"/>
      <c r="B970" s="413"/>
      <c r="C970" s="413"/>
      <c r="D970" s="413"/>
      <c r="E970" s="413"/>
      <c r="F970" s="413"/>
      <c r="G970" s="413"/>
      <c r="H970" s="413"/>
      <c r="I970" s="413"/>
      <c r="J970" s="413"/>
      <c r="K970" s="413"/>
    </row>
    <row r="971" spans="1:11" ht="27.75" customHeight="1">
      <c r="A971" s="413"/>
      <c r="B971" s="413"/>
      <c r="C971" s="413"/>
      <c r="D971" s="413"/>
      <c r="E971" s="413"/>
      <c r="F971" s="413"/>
      <c r="G971" s="413"/>
      <c r="H971" s="413"/>
      <c r="I971" s="413"/>
      <c r="J971" s="413"/>
      <c r="K971" s="413"/>
    </row>
    <row r="972" spans="1:11" ht="27.75" customHeight="1">
      <c r="A972" s="413"/>
      <c r="B972" s="413"/>
      <c r="C972" s="413"/>
      <c r="D972" s="413"/>
      <c r="E972" s="413"/>
      <c r="F972" s="413"/>
      <c r="G972" s="413"/>
      <c r="H972" s="413"/>
      <c r="I972" s="413"/>
      <c r="J972" s="413"/>
      <c r="K972" s="413"/>
    </row>
    <row r="973" spans="1:11" ht="27.75" customHeight="1">
      <c r="A973" s="413"/>
      <c r="B973" s="413"/>
      <c r="C973" s="413"/>
      <c r="D973" s="413"/>
      <c r="E973" s="413"/>
      <c r="F973" s="413"/>
      <c r="G973" s="413"/>
      <c r="H973" s="413"/>
      <c r="I973" s="413"/>
      <c r="J973" s="413"/>
      <c r="K973" s="413"/>
    </row>
    <row r="974" spans="1:11" ht="27.75" customHeight="1">
      <c r="A974" s="413"/>
      <c r="B974" s="413"/>
      <c r="C974" s="413"/>
      <c r="D974" s="413"/>
      <c r="E974" s="413"/>
      <c r="F974" s="413"/>
      <c r="G974" s="413"/>
      <c r="H974" s="413"/>
      <c r="I974" s="413"/>
      <c r="J974" s="413"/>
      <c r="K974" s="413"/>
    </row>
    <row r="975" spans="1:11" ht="27.75" customHeight="1">
      <c r="A975" s="413"/>
      <c r="B975" s="413"/>
      <c r="C975" s="413"/>
      <c r="D975" s="413"/>
      <c r="E975" s="413"/>
      <c r="F975" s="413"/>
      <c r="G975" s="413"/>
      <c r="H975" s="413"/>
      <c r="I975" s="413"/>
      <c r="J975" s="413"/>
      <c r="K975" s="413"/>
    </row>
    <row r="976" spans="1:11" ht="27.75" customHeight="1">
      <c r="A976" s="413"/>
      <c r="B976" s="413"/>
      <c r="C976" s="413"/>
      <c r="D976" s="413"/>
      <c r="E976" s="413"/>
      <c r="F976" s="413"/>
      <c r="G976" s="413"/>
      <c r="H976" s="413"/>
      <c r="I976" s="413"/>
      <c r="J976" s="413"/>
      <c r="K976" s="413"/>
    </row>
    <row r="977" spans="1:11" ht="27.75" customHeight="1">
      <c r="A977" s="413"/>
      <c r="B977" s="413"/>
      <c r="C977" s="413"/>
      <c r="D977" s="413"/>
      <c r="E977" s="413"/>
      <c r="F977" s="413"/>
      <c r="G977" s="413"/>
      <c r="H977" s="413"/>
      <c r="I977" s="413"/>
      <c r="J977" s="413"/>
      <c r="K977" s="413"/>
    </row>
    <row r="978" spans="1:11" ht="27.75" customHeight="1">
      <c r="A978" s="413"/>
      <c r="B978" s="413"/>
      <c r="C978" s="413"/>
      <c r="D978" s="413"/>
      <c r="E978" s="413"/>
      <c r="F978" s="413"/>
      <c r="G978" s="413"/>
      <c r="H978" s="413"/>
      <c r="I978" s="413"/>
      <c r="J978" s="413"/>
      <c r="K978" s="413"/>
    </row>
    <row r="979" spans="1:11" ht="27.75" customHeight="1">
      <c r="A979" s="413"/>
      <c r="B979" s="413"/>
      <c r="C979" s="413"/>
      <c r="D979" s="413"/>
      <c r="E979" s="413"/>
      <c r="F979" s="413"/>
      <c r="G979" s="413"/>
      <c r="H979" s="413"/>
      <c r="I979" s="413"/>
      <c r="J979" s="413"/>
      <c r="K979" s="413"/>
    </row>
    <row r="980" spans="1:11" ht="27.75" customHeight="1">
      <c r="A980" s="413"/>
      <c r="B980" s="413"/>
      <c r="C980" s="413"/>
      <c r="D980" s="413"/>
      <c r="E980" s="413"/>
      <c r="F980" s="413"/>
      <c r="G980" s="413"/>
      <c r="H980" s="413"/>
      <c r="I980" s="413"/>
      <c r="J980" s="413"/>
      <c r="K980" s="413"/>
    </row>
    <row r="981" spans="1:11" ht="27.75" customHeight="1">
      <c r="A981" s="413"/>
      <c r="B981" s="413"/>
      <c r="C981" s="413"/>
      <c r="D981" s="413"/>
      <c r="E981" s="413"/>
      <c r="F981" s="413"/>
      <c r="G981" s="413"/>
      <c r="H981" s="413"/>
      <c r="I981" s="413"/>
      <c r="J981" s="413"/>
      <c r="K981" s="413"/>
    </row>
    <row r="982" spans="1:11" ht="27.75" customHeight="1">
      <c r="A982" s="413"/>
      <c r="B982" s="413"/>
      <c r="C982" s="413"/>
      <c r="D982" s="413"/>
      <c r="E982" s="413"/>
      <c r="F982" s="413"/>
      <c r="G982" s="413"/>
      <c r="H982" s="413"/>
      <c r="I982" s="413"/>
      <c r="J982" s="413"/>
      <c r="K982" s="413"/>
    </row>
    <row r="983" spans="1:11" ht="27.75" customHeight="1">
      <c r="A983" s="413"/>
      <c r="B983" s="413"/>
      <c r="C983" s="413"/>
      <c r="D983" s="413"/>
      <c r="E983" s="413"/>
      <c r="F983" s="413"/>
      <c r="G983" s="413"/>
      <c r="H983" s="413"/>
      <c r="I983" s="413"/>
      <c r="J983" s="413"/>
      <c r="K983" s="413"/>
    </row>
    <row r="984" spans="1:11" ht="27.75" customHeight="1">
      <c r="A984" s="413"/>
      <c r="B984" s="413"/>
      <c r="C984" s="413"/>
      <c r="D984" s="413"/>
      <c r="E984" s="413"/>
      <c r="F984" s="413"/>
      <c r="G984" s="413"/>
      <c r="H984" s="413"/>
      <c r="I984" s="413"/>
      <c r="J984" s="413"/>
      <c r="K984" s="413"/>
    </row>
    <row r="985" spans="1:11" ht="27.75" customHeight="1">
      <c r="A985" s="413"/>
      <c r="B985" s="413"/>
      <c r="C985" s="413"/>
      <c r="D985" s="413"/>
      <c r="E985" s="413"/>
      <c r="F985" s="413"/>
      <c r="G985" s="413"/>
      <c r="H985" s="413"/>
      <c r="I985" s="413"/>
      <c r="J985" s="413"/>
      <c r="K985" s="413"/>
    </row>
    <row r="986" spans="1:11" ht="27.75" customHeight="1">
      <c r="A986" s="413"/>
      <c r="B986" s="413"/>
      <c r="C986" s="413"/>
      <c r="D986" s="413"/>
      <c r="E986" s="413"/>
      <c r="F986" s="413"/>
      <c r="G986" s="413"/>
      <c r="H986" s="413"/>
      <c r="I986" s="413"/>
      <c r="J986" s="413"/>
      <c r="K986" s="413"/>
    </row>
    <row r="987" spans="1:11" ht="27.75" customHeight="1">
      <c r="A987" s="413"/>
      <c r="B987" s="413"/>
      <c r="C987" s="413"/>
      <c r="D987" s="413"/>
      <c r="E987" s="413"/>
      <c r="F987" s="413"/>
      <c r="G987" s="413"/>
      <c r="H987" s="413"/>
      <c r="I987" s="413"/>
      <c r="J987" s="413"/>
      <c r="K987" s="413"/>
    </row>
    <row r="988" spans="1:11" ht="27.75" customHeight="1">
      <c r="A988" s="413"/>
      <c r="B988" s="413"/>
      <c r="C988" s="413"/>
      <c r="D988" s="413"/>
      <c r="E988" s="413"/>
      <c r="F988" s="413"/>
      <c r="G988" s="413"/>
      <c r="H988" s="413"/>
      <c r="I988" s="413"/>
      <c r="J988" s="413"/>
      <c r="K988" s="413"/>
    </row>
    <row r="989" spans="1:11" ht="27.75" customHeight="1">
      <c r="A989" s="413"/>
      <c r="B989" s="413"/>
      <c r="C989" s="413"/>
      <c r="D989" s="413"/>
      <c r="E989" s="413"/>
      <c r="F989" s="413"/>
      <c r="G989" s="413"/>
      <c r="H989" s="413"/>
      <c r="I989" s="413"/>
      <c r="J989" s="413"/>
      <c r="K989" s="413"/>
    </row>
    <row r="990" spans="1:11" ht="27.75" customHeight="1">
      <c r="A990" s="413"/>
      <c r="B990" s="413"/>
      <c r="C990" s="413"/>
      <c r="D990" s="413"/>
      <c r="E990" s="413"/>
      <c r="F990" s="413"/>
      <c r="G990" s="413"/>
      <c r="H990" s="413"/>
      <c r="I990" s="413"/>
      <c r="J990" s="413"/>
      <c r="K990" s="413"/>
    </row>
    <row r="991" spans="1:11" ht="27.75" customHeight="1">
      <c r="A991" s="413"/>
      <c r="B991" s="413"/>
      <c r="C991" s="413"/>
      <c r="D991" s="413"/>
      <c r="E991" s="413"/>
      <c r="F991" s="413"/>
      <c r="G991" s="413"/>
      <c r="H991" s="413"/>
      <c r="I991" s="413"/>
      <c r="J991" s="413"/>
      <c r="K991" s="413"/>
    </row>
    <row r="992" spans="1:11" ht="27.75" customHeight="1">
      <c r="A992" s="413"/>
      <c r="B992" s="413"/>
      <c r="C992" s="413"/>
      <c r="D992" s="413"/>
      <c r="E992" s="413"/>
      <c r="F992" s="413"/>
      <c r="G992" s="413"/>
      <c r="H992" s="413"/>
      <c r="I992" s="413"/>
      <c r="J992" s="413"/>
      <c r="K992" s="413"/>
    </row>
    <row r="993" spans="1:11" ht="27.75" customHeight="1">
      <c r="A993" s="413"/>
      <c r="B993" s="413"/>
      <c r="C993" s="413"/>
      <c r="D993" s="413"/>
      <c r="E993" s="413"/>
      <c r="F993" s="413"/>
      <c r="G993" s="413"/>
      <c r="H993" s="413"/>
      <c r="I993" s="413"/>
      <c r="J993" s="413"/>
      <c r="K993" s="413"/>
    </row>
    <row r="994" spans="1:11" ht="27.75" customHeight="1">
      <c r="A994" s="413"/>
      <c r="B994" s="413"/>
      <c r="C994" s="413"/>
      <c r="D994" s="413"/>
      <c r="E994" s="413"/>
      <c r="F994" s="413"/>
      <c r="G994" s="413"/>
      <c r="H994" s="413"/>
      <c r="I994" s="413"/>
      <c r="J994" s="413"/>
      <c r="K994" s="413"/>
    </row>
    <row r="995" spans="1:11" ht="27.75" customHeight="1">
      <c r="A995" s="413"/>
      <c r="B995" s="413"/>
      <c r="C995" s="413"/>
      <c r="D995" s="413"/>
      <c r="E995" s="413"/>
      <c r="F995" s="413"/>
      <c r="G995" s="413"/>
      <c r="H995" s="413"/>
      <c r="I995" s="413"/>
      <c r="J995" s="413"/>
      <c r="K995" s="413"/>
    </row>
    <row r="996" spans="1:11" ht="27.75" customHeight="1">
      <c r="A996" s="413"/>
      <c r="B996" s="413"/>
      <c r="C996" s="413"/>
      <c r="D996" s="413"/>
      <c r="E996" s="413"/>
      <c r="F996" s="413"/>
      <c r="G996" s="413"/>
      <c r="H996" s="413"/>
      <c r="I996" s="413"/>
      <c r="J996" s="413"/>
      <c r="K996" s="413"/>
    </row>
    <row r="997" spans="1:11" ht="27.75" customHeight="1">
      <c r="A997" s="413"/>
      <c r="B997" s="413"/>
      <c r="C997" s="413"/>
      <c r="D997" s="413"/>
      <c r="E997" s="413"/>
      <c r="F997" s="413"/>
      <c r="G997" s="413"/>
      <c r="H997" s="413"/>
      <c r="I997" s="413"/>
      <c r="J997" s="413"/>
      <c r="K997" s="413"/>
    </row>
    <row r="998" spans="1:11" ht="27.75" customHeight="1">
      <c r="A998" s="413"/>
      <c r="B998" s="413"/>
      <c r="C998" s="413"/>
      <c r="D998" s="413"/>
      <c r="E998" s="413"/>
      <c r="F998" s="413"/>
      <c r="G998" s="413"/>
      <c r="H998" s="413"/>
      <c r="I998" s="413"/>
      <c r="J998" s="413"/>
      <c r="K998" s="413"/>
    </row>
    <row r="999" spans="1:11" ht="27.75" customHeight="1">
      <c r="A999" s="413"/>
      <c r="B999" s="413"/>
      <c r="C999" s="413"/>
      <c r="D999" s="413"/>
      <c r="E999" s="413"/>
      <c r="F999" s="413"/>
      <c r="G999" s="413"/>
      <c r="H999" s="413"/>
      <c r="I999" s="413"/>
      <c r="J999" s="413"/>
      <c r="K999" s="413"/>
    </row>
    <row r="1000" spans="1:11" ht="27.75" customHeight="1">
      <c r="A1000" s="413"/>
      <c r="B1000" s="413"/>
      <c r="C1000" s="413"/>
      <c r="D1000" s="413"/>
      <c r="E1000" s="413"/>
      <c r="F1000" s="413"/>
      <c r="G1000" s="413"/>
      <c r="H1000" s="413"/>
      <c r="I1000" s="413"/>
      <c r="J1000" s="413"/>
      <c r="K1000" s="413"/>
    </row>
  </sheetData>
  <mergeCells count="271">
    <mergeCell ref="B152:J152"/>
    <mergeCell ref="C153:I153"/>
    <mergeCell ref="C154:I154"/>
    <mergeCell ref="C155:I155"/>
    <mergeCell ref="C156:I156"/>
    <mergeCell ref="C98:H98"/>
    <mergeCell ref="C99:H99"/>
    <mergeCell ref="C100:H100"/>
    <mergeCell ref="C101:I101"/>
    <mergeCell ref="C102:I102"/>
    <mergeCell ref="C103:I103"/>
    <mergeCell ref="C104:I104"/>
    <mergeCell ref="C105:I105"/>
    <mergeCell ref="B144:I144"/>
    <mergeCell ref="B145:J145"/>
    <mergeCell ref="B146:J146"/>
    <mergeCell ref="C147:I147"/>
    <mergeCell ref="C148:I148"/>
    <mergeCell ref="C91:I91"/>
    <mergeCell ref="C92:H92"/>
    <mergeCell ref="C93:H93"/>
    <mergeCell ref="C94:H94"/>
    <mergeCell ref="C95:H95"/>
    <mergeCell ref="C96:H96"/>
    <mergeCell ref="C149:I149"/>
    <mergeCell ref="B150:I150"/>
    <mergeCell ref="B151:J151"/>
    <mergeCell ref="B158:J158"/>
    <mergeCell ref="B157:I157"/>
    <mergeCell ref="C164:H164"/>
    <mergeCell ref="B165:H165"/>
    <mergeCell ref="C166:H166"/>
    <mergeCell ref="B167:H167"/>
    <mergeCell ref="B128:J128"/>
    <mergeCell ref="B130:J130"/>
    <mergeCell ref="B131:J131"/>
    <mergeCell ref="C132:I132"/>
    <mergeCell ref="C133:G133"/>
    <mergeCell ref="C134:I134"/>
    <mergeCell ref="C135:I135"/>
    <mergeCell ref="C136:I136"/>
    <mergeCell ref="C137:I137"/>
    <mergeCell ref="C138:I138"/>
    <mergeCell ref="B139:I139"/>
    <mergeCell ref="B140:J140"/>
    <mergeCell ref="B141:J141"/>
    <mergeCell ref="C142:I142"/>
    <mergeCell ref="C143:I143"/>
    <mergeCell ref="B159:J159"/>
    <mergeCell ref="B161:J161"/>
    <mergeCell ref="C162:H162"/>
    <mergeCell ref="B163:H163"/>
    <mergeCell ref="C168:H168"/>
    <mergeCell ref="C169:H169"/>
    <mergeCell ref="C170:H170"/>
    <mergeCell ref="B18:F18"/>
    <mergeCell ref="G18:H18"/>
    <mergeCell ref="I18:J18"/>
    <mergeCell ref="B19:F19"/>
    <mergeCell ref="G19:H19"/>
    <mergeCell ref="I19:J19"/>
    <mergeCell ref="I20:J20"/>
    <mergeCell ref="B20:H20"/>
    <mergeCell ref="B21:J21"/>
    <mergeCell ref="B22:J22"/>
    <mergeCell ref="B23:J23"/>
    <mergeCell ref="B24:J24"/>
    <mergeCell ref="B25:J25"/>
    <mergeCell ref="B26:J26"/>
    <mergeCell ref="C27:H27"/>
    <mergeCell ref="I27:J27"/>
    <mergeCell ref="C28:H28"/>
    <mergeCell ref="I28:J28"/>
    <mergeCell ref="C29:D29"/>
    <mergeCell ref="I29:J29"/>
    <mergeCell ref="I30:J30"/>
    <mergeCell ref="C30:H30"/>
    <mergeCell ref="C31:H31"/>
    <mergeCell ref="I31:J31"/>
    <mergeCell ref="C32:H32"/>
    <mergeCell ref="I32:J32"/>
    <mergeCell ref="G33:H33"/>
    <mergeCell ref="I33:J33"/>
    <mergeCell ref="B2:J2"/>
    <mergeCell ref="B3:J3"/>
    <mergeCell ref="B4:F4"/>
    <mergeCell ref="G4:J4"/>
    <mergeCell ref="B5:F5"/>
    <mergeCell ref="G5:J5"/>
    <mergeCell ref="B6:J6"/>
    <mergeCell ref="B7:J7"/>
    <mergeCell ref="C8:H8"/>
    <mergeCell ref="I8:J8"/>
    <mergeCell ref="C9:H9"/>
    <mergeCell ref="I9:J9"/>
    <mergeCell ref="C10:H10"/>
    <mergeCell ref="I10:J10"/>
    <mergeCell ref="G14:H14"/>
    <mergeCell ref="I14:J14"/>
    <mergeCell ref="C11:H11"/>
    <mergeCell ref="I11:J11"/>
    <mergeCell ref="B12:J12"/>
    <mergeCell ref="B13:F13"/>
    <mergeCell ref="G13:H13"/>
    <mergeCell ref="I13:J13"/>
    <mergeCell ref="B14:F14"/>
    <mergeCell ref="G17:H17"/>
    <mergeCell ref="I17:J17"/>
    <mergeCell ref="B15:F15"/>
    <mergeCell ref="G15:H15"/>
    <mergeCell ref="I15:J15"/>
    <mergeCell ref="B16:F16"/>
    <mergeCell ref="G16:H16"/>
    <mergeCell ref="I16:J16"/>
    <mergeCell ref="B17:F17"/>
    <mergeCell ref="C33:F33"/>
    <mergeCell ref="C34:F34"/>
    <mergeCell ref="G34:H34"/>
    <mergeCell ref="I34:J34"/>
    <mergeCell ref="C35:F35"/>
    <mergeCell ref="G35:H35"/>
    <mergeCell ref="I35:J35"/>
    <mergeCell ref="C36:H36"/>
    <mergeCell ref="I36:J36"/>
    <mergeCell ref="C37:H37"/>
    <mergeCell ref="I37:J37"/>
    <mergeCell ref="C38:H38"/>
    <mergeCell ref="I38:J38"/>
    <mergeCell ref="I39:J39"/>
    <mergeCell ref="C39:H39"/>
    <mergeCell ref="C40:H40"/>
    <mergeCell ref="I40:J40"/>
    <mergeCell ref="C41:H41"/>
    <mergeCell ref="I41:J41"/>
    <mergeCell ref="B42:J42"/>
    <mergeCell ref="B43:J43"/>
    <mergeCell ref="B44:J44"/>
    <mergeCell ref="B45:J45"/>
    <mergeCell ref="C46:H46"/>
    <mergeCell ref="C47:F47"/>
    <mergeCell ref="C48:E48"/>
    <mergeCell ref="F48:H48"/>
    <mergeCell ref="C49:H49"/>
    <mergeCell ref="C50:F50"/>
    <mergeCell ref="G50:H50"/>
    <mergeCell ref="C51:E51"/>
    <mergeCell ref="C52:I52"/>
    <mergeCell ref="C53:I53"/>
    <mergeCell ref="C54:E54"/>
    <mergeCell ref="C55:E55"/>
    <mergeCell ref="C56:I56"/>
    <mergeCell ref="C57:I57"/>
    <mergeCell ref="B58:I58"/>
    <mergeCell ref="C59:I59"/>
    <mergeCell ref="C60:I60"/>
    <mergeCell ref="B61:I61"/>
    <mergeCell ref="B62:J62"/>
    <mergeCell ref="B63:I63"/>
    <mergeCell ref="B64:J64"/>
    <mergeCell ref="B65:J65"/>
    <mergeCell ref="B66:J66"/>
    <mergeCell ref="C114:I114"/>
    <mergeCell ref="C97:I97"/>
    <mergeCell ref="B67:J67"/>
    <mergeCell ref="B68:J68"/>
    <mergeCell ref="C69:I69"/>
    <mergeCell ref="C70:H70"/>
    <mergeCell ref="C71:H71"/>
    <mergeCell ref="B72:I72"/>
    <mergeCell ref="B73:J73"/>
    <mergeCell ref="B74:J74"/>
    <mergeCell ref="B75:J75"/>
    <mergeCell ref="C77:H77"/>
    <mergeCell ref="C78:H78"/>
    <mergeCell ref="C79:H79"/>
    <mergeCell ref="C80:D80"/>
    <mergeCell ref="C81:H81"/>
    <mergeCell ref="C82:H82"/>
    <mergeCell ref="C83:H83"/>
    <mergeCell ref="C84:H84"/>
    <mergeCell ref="C85:H85"/>
    <mergeCell ref="B86:H86"/>
    <mergeCell ref="B88:J88"/>
    <mergeCell ref="B89:J89"/>
    <mergeCell ref="B90:J90"/>
    <mergeCell ref="C188:I188"/>
    <mergeCell ref="C189:I189"/>
    <mergeCell ref="B76:J76"/>
    <mergeCell ref="C120:I120"/>
    <mergeCell ref="C121:I121"/>
    <mergeCell ref="C122:I122"/>
    <mergeCell ref="C123:H123"/>
    <mergeCell ref="B124:I124"/>
    <mergeCell ref="B125:J125"/>
    <mergeCell ref="B126:J126"/>
    <mergeCell ref="B127:J127"/>
    <mergeCell ref="B115:I115"/>
    <mergeCell ref="B116:J116"/>
    <mergeCell ref="B117:J117"/>
    <mergeCell ref="C118:I118"/>
    <mergeCell ref="C119:I119"/>
    <mergeCell ref="C106:I106"/>
    <mergeCell ref="B107:J107"/>
    <mergeCell ref="B108:J108"/>
    <mergeCell ref="B109:J109"/>
    <mergeCell ref="B110:J110"/>
    <mergeCell ref="C111:I111"/>
    <mergeCell ref="C112:I112"/>
    <mergeCell ref="C113:I113"/>
    <mergeCell ref="B180:C182"/>
    <mergeCell ref="D180:J180"/>
    <mergeCell ref="D181:J181"/>
    <mergeCell ref="D182:J182"/>
    <mergeCell ref="B183:J183"/>
    <mergeCell ref="B184:J184"/>
    <mergeCell ref="B185:J185"/>
    <mergeCell ref="B186:J186"/>
    <mergeCell ref="B187:I187"/>
    <mergeCell ref="C171:H171"/>
    <mergeCell ref="C172:H172"/>
    <mergeCell ref="C173:H173"/>
    <mergeCell ref="C174:H174"/>
    <mergeCell ref="C175:H175"/>
    <mergeCell ref="C176:H176"/>
    <mergeCell ref="B177:I177"/>
    <mergeCell ref="B178:J178"/>
    <mergeCell ref="B179:H179"/>
    <mergeCell ref="B208:J208"/>
    <mergeCell ref="B209:J209"/>
    <mergeCell ref="B215:G215"/>
    <mergeCell ref="H215:J215"/>
    <mergeCell ref="B216:J216"/>
    <mergeCell ref="B210:J210"/>
    <mergeCell ref="B211:G211"/>
    <mergeCell ref="H211:J211"/>
    <mergeCell ref="B212:J212"/>
    <mergeCell ref="B213:G213"/>
    <mergeCell ref="H213:J213"/>
    <mergeCell ref="B214:J214"/>
    <mergeCell ref="C190:I190"/>
    <mergeCell ref="C191:I191"/>
    <mergeCell ref="C192:I192"/>
    <mergeCell ref="B193:I193"/>
    <mergeCell ref="C194:I194"/>
    <mergeCell ref="B195:I195"/>
    <mergeCell ref="B196:J196"/>
    <mergeCell ref="B197:J197"/>
    <mergeCell ref="B199:J199"/>
    <mergeCell ref="B200:E200"/>
    <mergeCell ref="F200:G200"/>
    <mergeCell ref="I200:J200"/>
    <mergeCell ref="B201:E201"/>
    <mergeCell ref="F201:G201"/>
    <mergeCell ref="I201:J201"/>
    <mergeCell ref="I203:J203"/>
    <mergeCell ref="I204:J204"/>
    <mergeCell ref="I205:J205"/>
    <mergeCell ref="B205:E205"/>
    <mergeCell ref="F205:G205"/>
    <mergeCell ref="I206:J206"/>
    <mergeCell ref="I207:J207"/>
    <mergeCell ref="B202:E202"/>
    <mergeCell ref="F202:G202"/>
    <mergeCell ref="I202:J202"/>
    <mergeCell ref="B203:E203"/>
    <mergeCell ref="F203:G203"/>
    <mergeCell ref="B204:E204"/>
    <mergeCell ref="F204:G204"/>
    <mergeCell ref="B207:G207"/>
    <mergeCell ref="B206:E206"/>
    <mergeCell ref="F206:G206"/>
  </mergeCells>
  <conditionalFormatting sqref="I49:I50">
    <cfRule type="cellIs" dxfId="66" priority="1" operator="equal">
      <formula>0</formula>
    </cfRule>
  </conditionalFormatting>
  <conditionalFormatting sqref="I48">
    <cfRule type="cellIs" dxfId="65" priority="2" operator="equal">
      <formula>0</formula>
    </cfRule>
  </conditionalFormatting>
  <pageMargins left="0.51181102362204722" right="0.51181102362204722" top="0.78740157480314965" bottom="0.78740157480314965" header="0" footer="0"/>
  <pageSetup scale="77" orientation="portrait" r:id="rId1"/>
  <headerFooter>
    <oddHeader>&amp;L&amp;F&amp;C&amp;A&amp;R&amp;P de &amp;N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rgb="FFFFFF00"/>
  </sheetPr>
  <dimension ref="A1:K1000"/>
  <sheetViews>
    <sheetView topLeftCell="A21" zoomScaleNormal="100" zoomScaleSheetLayoutView="45" workbookViewId="0">
      <selection activeCell="I30" sqref="I30:J30"/>
    </sheetView>
  </sheetViews>
  <sheetFormatPr defaultColWidth="14.42578125" defaultRowHeight="34.5" customHeight="1" outlineLevelRow="1"/>
  <cols>
    <col min="1" max="1" width="2.28515625" customWidth="1"/>
    <col min="3" max="3" width="11.28515625" customWidth="1"/>
    <col min="4" max="4" width="13.28515625" customWidth="1"/>
    <col min="6" max="6" width="12.42578125" customWidth="1"/>
    <col min="7" max="7" width="13.7109375" customWidth="1"/>
    <col min="9" max="9" width="11.28515625" customWidth="1"/>
    <col min="10" max="10" width="17.28515625" customWidth="1"/>
    <col min="11" max="11" width="16.42578125" customWidth="1"/>
  </cols>
  <sheetData>
    <row r="1" spans="1:11" ht="34.5" customHeight="1">
      <c r="A1" s="413"/>
      <c r="B1" s="413"/>
      <c r="C1" s="413"/>
      <c r="D1" s="413"/>
      <c r="E1" s="413"/>
      <c r="F1" s="413"/>
      <c r="G1" s="413"/>
      <c r="H1" s="413"/>
      <c r="I1" s="413"/>
      <c r="J1" s="414"/>
      <c r="K1" s="413"/>
    </row>
    <row r="2" spans="1:11" ht="34.5" customHeight="1">
      <c r="A2" s="415"/>
      <c r="B2" s="863" t="str">
        <f>'1-ABA-DE-CARREGAMENTO'!C11</f>
        <v xml:space="preserve"> S E R V I Ç O S    D I V S.   A P O I O   A D M I N I S T R A T I V O .-2</v>
      </c>
      <c r="C2" s="864"/>
      <c r="D2" s="864"/>
      <c r="E2" s="864"/>
      <c r="F2" s="864"/>
      <c r="G2" s="864"/>
      <c r="H2" s="864"/>
      <c r="I2" s="864"/>
      <c r="J2" s="865"/>
      <c r="K2" s="416"/>
    </row>
    <row r="3" spans="1:11" ht="34.5" customHeight="1">
      <c r="A3" s="415"/>
      <c r="B3" s="866" t="str">
        <f>'1-ABA-DE-CARREGAMENTO'!G33</f>
        <v>INT.LIBRA_CBO.2614-25_40.hs</v>
      </c>
      <c r="C3" s="806"/>
      <c r="D3" s="806"/>
      <c r="E3" s="806"/>
      <c r="F3" s="806"/>
      <c r="G3" s="806"/>
      <c r="H3" s="806"/>
      <c r="I3" s="806"/>
      <c r="J3" s="807"/>
      <c r="K3" s="417"/>
    </row>
    <row r="4" spans="1:11" ht="15">
      <c r="A4" s="415"/>
      <c r="B4" s="861" t="s">
        <v>299</v>
      </c>
      <c r="C4" s="806"/>
      <c r="D4" s="806"/>
      <c r="E4" s="806"/>
      <c r="F4" s="807"/>
      <c r="G4" s="867" t="str">
        <f>'1-ABA-DE-CARREGAMENTO'!C12</f>
        <v>23243.000833/2022-37</v>
      </c>
      <c r="H4" s="806"/>
      <c r="I4" s="806"/>
      <c r="J4" s="807"/>
      <c r="K4" s="418"/>
    </row>
    <row r="5" spans="1:11" ht="15">
      <c r="A5" s="415"/>
      <c r="B5" s="791" t="s">
        <v>300</v>
      </c>
      <c r="C5" s="756"/>
      <c r="D5" s="756"/>
      <c r="E5" s="756"/>
      <c r="F5" s="757"/>
      <c r="G5" s="868" t="str">
        <f>'1-ABA-DE-CARREGAMENTO'!C13</f>
        <v>PE 30 / 2022</v>
      </c>
      <c r="H5" s="756"/>
      <c r="I5" s="756"/>
      <c r="J5" s="757"/>
      <c r="K5" s="418"/>
    </row>
    <row r="6" spans="1:11" ht="15">
      <c r="A6" s="415"/>
      <c r="B6" s="869">
        <f ca="1">'1-ABA-DE-CARREGAMENTO'!C16</f>
        <v>44830</v>
      </c>
      <c r="C6" s="756"/>
      <c r="D6" s="756"/>
      <c r="E6" s="756"/>
      <c r="F6" s="756"/>
      <c r="G6" s="756"/>
      <c r="H6" s="756"/>
      <c r="I6" s="756"/>
      <c r="J6" s="757"/>
      <c r="K6" s="420"/>
    </row>
    <row r="7" spans="1:11" ht="34.5" customHeight="1">
      <c r="A7" s="415"/>
      <c r="B7" s="830" t="s">
        <v>301</v>
      </c>
      <c r="C7" s="756"/>
      <c r="D7" s="756"/>
      <c r="E7" s="756"/>
      <c r="F7" s="756"/>
      <c r="G7" s="756"/>
      <c r="H7" s="756"/>
      <c r="I7" s="756"/>
      <c r="J7" s="757"/>
      <c r="K7" s="421"/>
    </row>
    <row r="8" spans="1:11" ht="15">
      <c r="A8" s="415"/>
      <c r="B8" s="422" t="s">
        <v>264</v>
      </c>
      <c r="C8" s="791" t="s">
        <v>302</v>
      </c>
      <c r="D8" s="756"/>
      <c r="E8" s="756"/>
      <c r="F8" s="756"/>
      <c r="G8" s="756"/>
      <c r="H8" s="757"/>
      <c r="I8" s="870">
        <f ca="1">'1-ABA-DE-CARREGAMENTO'!C16</f>
        <v>44830</v>
      </c>
      <c r="J8" s="757"/>
      <c r="K8" s="423"/>
    </row>
    <row r="9" spans="1:11" ht="15">
      <c r="A9" s="415"/>
      <c r="B9" s="422" t="s">
        <v>265</v>
      </c>
      <c r="C9" s="791" t="s">
        <v>303</v>
      </c>
      <c r="D9" s="756"/>
      <c r="E9" s="756"/>
      <c r="F9" s="756"/>
      <c r="G9" s="756"/>
      <c r="H9" s="757"/>
      <c r="I9" s="868" t="str">
        <f>'1-ABA-DE-CARREGAMENTO'!C14</f>
        <v xml:space="preserve">ALEGRETE </v>
      </c>
      <c r="J9" s="757"/>
      <c r="K9" s="418"/>
    </row>
    <row r="10" spans="1:11" ht="15">
      <c r="A10" s="415"/>
      <c r="B10" s="422" t="s">
        <v>266</v>
      </c>
      <c r="C10" s="791" t="s">
        <v>304</v>
      </c>
      <c r="D10" s="756"/>
      <c r="E10" s="756"/>
      <c r="F10" s="756"/>
      <c r="G10" s="756"/>
      <c r="H10" s="757"/>
      <c r="I10" s="868" t="str">
        <f>'1-ABA-DE-CARREGAMENTO'!G35</f>
        <v>RS005021/2021</v>
      </c>
      <c r="J10" s="757"/>
      <c r="K10" s="418"/>
    </row>
    <row r="11" spans="1:11" ht="15">
      <c r="A11" s="415"/>
      <c r="B11" s="422" t="s">
        <v>267</v>
      </c>
      <c r="C11" s="791" t="s">
        <v>305</v>
      </c>
      <c r="D11" s="756"/>
      <c r="E11" s="756"/>
      <c r="F11" s="756"/>
      <c r="G11" s="756"/>
      <c r="H11" s="757"/>
      <c r="I11" s="855">
        <f>'1-ABA-DE-CARREGAMENTO'!G94</f>
        <v>20</v>
      </c>
      <c r="J11" s="757"/>
      <c r="K11" s="418"/>
    </row>
    <row r="12" spans="1:11" ht="15">
      <c r="A12" s="415"/>
      <c r="B12" s="856" t="s">
        <v>306</v>
      </c>
      <c r="C12" s="756"/>
      <c r="D12" s="756"/>
      <c r="E12" s="756"/>
      <c r="F12" s="756"/>
      <c r="G12" s="756"/>
      <c r="H12" s="756"/>
      <c r="I12" s="756"/>
      <c r="J12" s="757"/>
      <c r="K12" s="424"/>
    </row>
    <row r="13" spans="1:11" ht="34.5" customHeight="1">
      <c r="A13" s="415"/>
      <c r="B13" s="795" t="str">
        <f>'1-ABA-DE-CARREGAMENTO'!C11</f>
        <v xml:space="preserve"> S E R V I Ç O S    D I V S.   A P O I O   A D M I N I S T R A T I V O .-2</v>
      </c>
      <c r="C13" s="756"/>
      <c r="D13" s="756"/>
      <c r="E13" s="756"/>
      <c r="F13" s="756"/>
      <c r="G13" s="795" t="s">
        <v>307</v>
      </c>
      <c r="H13" s="757"/>
      <c r="I13" s="795" t="s">
        <v>308</v>
      </c>
      <c r="J13" s="757"/>
      <c r="K13" s="284"/>
    </row>
    <row r="14" spans="1:11" ht="34.5" hidden="1" customHeight="1" outlineLevel="1">
      <c r="A14" s="415"/>
      <c r="B14" s="857" t="s">
        <v>309</v>
      </c>
      <c r="C14" s="756"/>
      <c r="D14" s="756"/>
      <c r="E14" s="756"/>
      <c r="F14" s="757"/>
      <c r="G14" s="858" t="s">
        <v>310</v>
      </c>
      <c r="H14" s="757"/>
      <c r="I14" s="859" t="s">
        <v>311</v>
      </c>
      <c r="J14" s="757"/>
      <c r="K14" s="425"/>
    </row>
    <row r="15" spans="1:11" ht="34.5" hidden="1" customHeight="1" outlineLevel="1">
      <c r="A15" s="415"/>
      <c r="B15" s="857" t="s">
        <v>312</v>
      </c>
      <c r="C15" s="756"/>
      <c r="D15" s="756"/>
      <c r="E15" s="756"/>
      <c r="F15" s="757"/>
      <c r="G15" s="858" t="s">
        <v>310</v>
      </c>
      <c r="H15" s="757"/>
      <c r="I15" s="859" t="s">
        <v>311</v>
      </c>
      <c r="J15" s="757"/>
      <c r="K15" s="425"/>
    </row>
    <row r="16" spans="1:11" ht="34.5" hidden="1" customHeight="1" outlineLevel="1">
      <c r="A16" s="415"/>
      <c r="B16" s="857" t="s">
        <v>313</v>
      </c>
      <c r="C16" s="756"/>
      <c r="D16" s="756"/>
      <c r="E16" s="756"/>
      <c r="F16" s="757"/>
      <c r="G16" s="858" t="s">
        <v>310</v>
      </c>
      <c r="H16" s="757"/>
      <c r="I16" s="859" t="s">
        <v>311</v>
      </c>
      <c r="J16" s="757"/>
      <c r="K16" s="425"/>
    </row>
    <row r="17" spans="1:11" ht="34.5" customHeight="1" collapsed="1">
      <c r="A17" s="415"/>
      <c r="B17" s="857" t="str">
        <f>B3</f>
        <v>INT.LIBRA_CBO.2614-25_40.hs</v>
      </c>
      <c r="C17" s="756"/>
      <c r="D17" s="756"/>
      <c r="E17" s="756"/>
      <c r="F17" s="757"/>
      <c r="G17" s="858" t="s">
        <v>310</v>
      </c>
      <c r="H17" s="757"/>
      <c r="I17" s="859">
        <f>'1-ABA-DE-CARREGAMENTO'!G92</f>
        <v>1</v>
      </c>
      <c r="J17" s="757"/>
      <c r="K17" s="425"/>
    </row>
    <row r="18" spans="1:11" ht="34.5" hidden="1" customHeight="1" outlineLevel="1">
      <c r="A18" s="415"/>
      <c r="B18" s="857" t="s">
        <v>314</v>
      </c>
      <c r="C18" s="756"/>
      <c r="D18" s="756"/>
      <c r="E18" s="756"/>
      <c r="F18" s="757"/>
      <c r="G18" s="858" t="s">
        <v>310</v>
      </c>
      <c r="H18" s="757"/>
      <c r="I18" s="859" t="s">
        <v>311</v>
      </c>
      <c r="J18" s="757"/>
      <c r="K18" s="425"/>
    </row>
    <row r="19" spans="1:11" ht="34.5" hidden="1" customHeight="1" outlineLevel="1">
      <c r="A19" s="415"/>
      <c r="B19" s="857" t="s">
        <v>674</v>
      </c>
      <c r="C19" s="756"/>
      <c r="D19" s="756"/>
      <c r="E19" s="756"/>
      <c r="F19" s="757"/>
      <c r="G19" s="858" t="s">
        <v>310</v>
      </c>
      <c r="H19" s="757"/>
      <c r="I19" s="859" t="s">
        <v>311</v>
      </c>
      <c r="J19" s="757"/>
      <c r="K19" s="425"/>
    </row>
    <row r="20" spans="1:11" ht="15" collapsed="1">
      <c r="A20" s="415"/>
      <c r="B20" s="872" t="s">
        <v>316</v>
      </c>
      <c r="C20" s="756"/>
      <c r="D20" s="756"/>
      <c r="E20" s="756"/>
      <c r="F20" s="756"/>
      <c r="G20" s="756"/>
      <c r="H20" s="757"/>
      <c r="I20" s="871">
        <f>SUM(I14:I19)</f>
        <v>1</v>
      </c>
      <c r="J20" s="757"/>
      <c r="K20" s="426"/>
    </row>
    <row r="21" spans="1:11" ht="15">
      <c r="A21" s="415"/>
      <c r="B21" s="836"/>
      <c r="C21" s="756"/>
      <c r="D21" s="756"/>
      <c r="E21" s="756"/>
      <c r="F21" s="756"/>
      <c r="G21" s="756"/>
      <c r="H21" s="756"/>
      <c r="I21" s="756"/>
      <c r="J21" s="757"/>
      <c r="K21" s="284"/>
    </row>
    <row r="22" spans="1:11" ht="34.5" customHeight="1">
      <c r="A22" s="415"/>
      <c r="B22" s="828" t="s">
        <v>317</v>
      </c>
      <c r="C22" s="756"/>
      <c r="D22" s="756"/>
      <c r="E22" s="756"/>
      <c r="F22" s="756"/>
      <c r="G22" s="756"/>
      <c r="H22" s="756"/>
      <c r="I22" s="756"/>
      <c r="J22" s="757"/>
      <c r="K22" s="427"/>
    </row>
    <row r="23" spans="1:11" ht="15">
      <c r="A23" s="415"/>
      <c r="B23" s="836"/>
      <c r="C23" s="756"/>
      <c r="D23" s="756"/>
      <c r="E23" s="756"/>
      <c r="F23" s="756"/>
      <c r="G23" s="756"/>
      <c r="H23" s="756"/>
      <c r="I23" s="756"/>
      <c r="J23" s="757"/>
      <c r="K23" s="284"/>
    </row>
    <row r="24" spans="1:11" ht="54" customHeight="1">
      <c r="A24" s="415"/>
      <c r="B24" s="873" t="s">
        <v>675</v>
      </c>
      <c r="C24" s="756"/>
      <c r="D24" s="756"/>
      <c r="E24" s="756"/>
      <c r="F24" s="756"/>
      <c r="G24" s="756"/>
      <c r="H24" s="756"/>
      <c r="I24" s="756"/>
      <c r="J24" s="757"/>
      <c r="K24" s="428"/>
    </row>
    <row r="25" spans="1:11" ht="15">
      <c r="A25" s="415"/>
      <c r="B25" s="874"/>
      <c r="C25" s="756"/>
      <c r="D25" s="756"/>
      <c r="E25" s="756"/>
      <c r="F25" s="756"/>
      <c r="G25" s="756"/>
      <c r="H25" s="756"/>
      <c r="I25" s="756"/>
      <c r="J25" s="757"/>
      <c r="K25" s="429"/>
    </row>
    <row r="26" spans="1:11" ht="15">
      <c r="A26" s="284"/>
      <c r="B26" s="830" t="s">
        <v>319</v>
      </c>
      <c r="C26" s="756"/>
      <c r="D26" s="756"/>
      <c r="E26" s="756"/>
      <c r="F26" s="756"/>
      <c r="G26" s="756"/>
      <c r="H26" s="756"/>
      <c r="I26" s="756"/>
      <c r="J26" s="757"/>
      <c r="K26" s="421"/>
    </row>
    <row r="27" spans="1:11" ht="15">
      <c r="A27" s="415"/>
      <c r="B27" s="422">
        <v>1</v>
      </c>
      <c r="C27" s="791" t="s">
        <v>320</v>
      </c>
      <c r="D27" s="756"/>
      <c r="E27" s="756"/>
      <c r="F27" s="756"/>
      <c r="G27" s="756"/>
      <c r="H27" s="757"/>
      <c r="I27" s="875" t="str">
        <f>'1-ABA-DE-CARREGAMENTO'!G33</f>
        <v>INT.LIBRA_CBO.2614-25_40.hs</v>
      </c>
      <c r="J27" s="757"/>
      <c r="K27" s="430"/>
    </row>
    <row r="28" spans="1:11" ht="15.75">
      <c r="A28" s="415"/>
      <c r="B28" s="431">
        <v>2</v>
      </c>
      <c r="C28" s="839" t="s">
        <v>321</v>
      </c>
      <c r="D28" s="756"/>
      <c r="E28" s="756"/>
      <c r="F28" s="756"/>
      <c r="G28" s="756"/>
      <c r="H28" s="757"/>
      <c r="I28" s="877"/>
      <c r="J28" s="757"/>
      <c r="K28" s="432"/>
    </row>
    <row r="29" spans="1:11" ht="47.25" customHeight="1">
      <c r="A29" s="415"/>
      <c r="B29" s="422">
        <v>3</v>
      </c>
      <c r="C29" s="878" t="s">
        <v>676</v>
      </c>
      <c r="D29" s="680"/>
      <c r="E29" s="434">
        <v>220</v>
      </c>
      <c r="F29" s="435">
        <f>'1-ABA-DE-CARREGAMENTO'!G37</f>
        <v>4598.72</v>
      </c>
      <c r="G29" s="419" t="s">
        <v>323</v>
      </c>
      <c r="H29" s="436">
        <f>'1-ABA-DE-CARREGAMENTO'!G52/I40</f>
        <v>100</v>
      </c>
      <c r="I29" s="879">
        <f>F29/E29*H29</f>
        <v>2090.3272727272729</v>
      </c>
      <c r="J29" s="757"/>
      <c r="K29" s="437"/>
    </row>
    <row r="30" spans="1:11" ht="15.75">
      <c r="A30" s="415"/>
      <c r="B30" s="422">
        <v>4</v>
      </c>
      <c r="C30" s="791" t="s">
        <v>324</v>
      </c>
      <c r="D30" s="756"/>
      <c r="E30" s="756"/>
      <c r="F30" s="756"/>
      <c r="G30" s="756"/>
      <c r="H30" s="757"/>
      <c r="I30" s="860"/>
      <c r="J30" s="757"/>
      <c r="K30" s="438"/>
    </row>
    <row r="31" spans="1:11" ht="15">
      <c r="A31" s="415"/>
      <c r="B31" s="422">
        <v>5</v>
      </c>
      <c r="C31" s="791" t="s">
        <v>325</v>
      </c>
      <c r="D31" s="756"/>
      <c r="E31" s="756"/>
      <c r="F31" s="756"/>
      <c r="G31" s="756"/>
      <c r="H31" s="757"/>
      <c r="I31" s="862" t="str">
        <f>'1-ABA-DE-CARREGAMENTO'!G36</f>
        <v>01 de JANEIRO</v>
      </c>
      <c r="J31" s="757"/>
      <c r="K31" s="439"/>
    </row>
    <row r="32" spans="1:11" ht="34.5" customHeight="1">
      <c r="A32" s="415"/>
      <c r="B32" s="440">
        <v>6</v>
      </c>
      <c r="C32" s="850" t="s">
        <v>677</v>
      </c>
      <c r="D32" s="756"/>
      <c r="E32" s="756"/>
      <c r="F32" s="756"/>
      <c r="G32" s="756"/>
      <c r="H32" s="757"/>
      <c r="I32" s="851">
        <f>ROUND(F29/220,2)</f>
        <v>20.9</v>
      </c>
      <c r="J32" s="757"/>
      <c r="K32" s="441"/>
    </row>
    <row r="33" spans="1:11" ht="34.5" customHeight="1">
      <c r="A33" s="415"/>
      <c r="B33" s="440">
        <v>7</v>
      </c>
      <c r="C33" s="850" t="s">
        <v>678</v>
      </c>
      <c r="D33" s="756"/>
      <c r="E33" s="756"/>
      <c r="F33" s="757"/>
      <c r="G33" s="854"/>
      <c r="H33" s="757"/>
      <c r="I33" s="851">
        <f>SUM(J47:J50)/H47</f>
        <v>20.903272727272729</v>
      </c>
      <c r="J33" s="757"/>
      <c r="K33" s="441"/>
    </row>
    <row r="34" spans="1:11" ht="34.5" customHeight="1">
      <c r="A34" s="415"/>
      <c r="B34" s="440">
        <v>8</v>
      </c>
      <c r="C34" s="850" t="s">
        <v>679</v>
      </c>
      <c r="D34" s="756"/>
      <c r="E34" s="756"/>
      <c r="F34" s="757"/>
      <c r="G34" s="854"/>
      <c r="H34" s="757"/>
      <c r="I34" s="851">
        <f>TRUNC(I32*1.5,2)*0</f>
        <v>0</v>
      </c>
      <c r="J34" s="757"/>
      <c r="K34" s="441"/>
    </row>
    <row r="35" spans="1:11" ht="34.5" customHeight="1">
      <c r="A35" s="415"/>
      <c r="B35" s="440">
        <v>9</v>
      </c>
      <c r="C35" s="850" t="s">
        <v>680</v>
      </c>
      <c r="D35" s="756"/>
      <c r="E35" s="756"/>
      <c r="F35" s="757"/>
      <c r="G35" s="854" t="s">
        <v>330</v>
      </c>
      <c r="H35" s="757"/>
      <c r="I35" s="851">
        <f>I32*1.5</f>
        <v>31.349999999999998</v>
      </c>
      <c r="J35" s="757"/>
      <c r="K35" s="441"/>
    </row>
    <row r="36" spans="1:11" ht="34.5" customHeight="1">
      <c r="A36" s="415"/>
      <c r="B36" s="440">
        <v>10</v>
      </c>
      <c r="C36" s="850" t="s">
        <v>681</v>
      </c>
      <c r="D36" s="756"/>
      <c r="E36" s="756"/>
      <c r="F36" s="756"/>
      <c r="G36" s="756"/>
      <c r="H36" s="757"/>
      <c r="I36" s="851">
        <f>I32*1.2</f>
        <v>25.08</v>
      </c>
      <c r="J36" s="757"/>
      <c r="K36" s="441"/>
    </row>
    <row r="37" spans="1:11" ht="15">
      <c r="A37" s="415"/>
      <c r="B37" s="440">
        <v>11</v>
      </c>
      <c r="C37" s="850" t="s">
        <v>624</v>
      </c>
      <c r="D37" s="756"/>
      <c r="E37" s="756"/>
      <c r="F37" s="756"/>
      <c r="G37" s="756"/>
      <c r="H37" s="757"/>
      <c r="I37" s="851">
        <f>I32*0.75</f>
        <v>15.674999999999999</v>
      </c>
      <c r="J37" s="757"/>
      <c r="K37" s="441"/>
    </row>
    <row r="38" spans="1:11" ht="34.5" customHeight="1">
      <c r="A38" s="415"/>
      <c r="B38" s="440">
        <v>12</v>
      </c>
      <c r="C38" s="850" t="s">
        <v>682</v>
      </c>
      <c r="D38" s="756"/>
      <c r="E38" s="756"/>
      <c r="F38" s="756"/>
      <c r="G38" s="756"/>
      <c r="H38" s="757"/>
      <c r="I38" s="851">
        <f>I32*2</f>
        <v>41.8</v>
      </c>
      <c r="J38" s="757"/>
      <c r="K38" s="441"/>
    </row>
    <row r="39" spans="1:11" ht="15">
      <c r="A39" s="415"/>
      <c r="B39" s="440">
        <v>13</v>
      </c>
      <c r="C39" s="850" t="s">
        <v>334</v>
      </c>
      <c r="D39" s="756"/>
      <c r="E39" s="756"/>
      <c r="F39" s="756"/>
      <c r="G39" s="756"/>
      <c r="H39" s="757"/>
      <c r="I39" s="890">
        <f>ROUND(I32/6,2)*1.3*0</f>
        <v>0</v>
      </c>
      <c r="J39" s="865"/>
      <c r="K39" s="441"/>
    </row>
    <row r="40" spans="1:11" ht="15">
      <c r="A40" s="415"/>
      <c r="B40" s="440">
        <v>14</v>
      </c>
      <c r="C40" s="878" t="s">
        <v>335</v>
      </c>
      <c r="D40" s="680"/>
      <c r="E40" s="680"/>
      <c r="F40" s="680"/>
      <c r="G40" s="680"/>
      <c r="H40" s="892"/>
      <c r="I40" s="893">
        <f>'1-ABA-DE-CARREGAMENTO'!G93</f>
        <v>2</v>
      </c>
      <c r="J40" s="681"/>
      <c r="K40" s="442"/>
    </row>
    <row r="41" spans="1:11" ht="15">
      <c r="A41" s="415"/>
      <c r="B41" s="440">
        <v>15</v>
      </c>
      <c r="C41" s="850" t="s">
        <v>336</v>
      </c>
      <c r="D41" s="756"/>
      <c r="E41" s="756"/>
      <c r="F41" s="756"/>
      <c r="G41" s="756"/>
      <c r="H41" s="757"/>
      <c r="I41" s="853">
        <f>'1-ABA-DE-CARREGAMENTO'!E42</f>
        <v>1212</v>
      </c>
      <c r="J41" s="757"/>
      <c r="K41" s="443"/>
    </row>
    <row r="42" spans="1:11" ht="15">
      <c r="A42" s="415"/>
      <c r="B42" s="836"/>
      <c r="C42" s="756"/>
      <c r="D42" s="756"/>
      <c r="E42" s="756"/>
      <c r="F42" s="756"/>
      <c r="G42" s="756"/>
      <c r="H42" s="756"/>
      <c r="I42" s="756"/>
      <c r="J42" s="757"/>
      <c r="K42" s="284"/>
    </row>
    <row r="43" spans="1:11" ht="34.5" customHeight="1">
      <c r="A43" s="415"/>
      <c r="B43" s="832" t="s">
        <v>337</v>
      </c>
      <c r="C43" s="756"/>
      <c r="D43" s="756"/>
      <c r="E43" s="756"/>
      <c r="F43" s="756"/>
      <c r="G43" s="756"/>
      <c r="H43" s="756"/>
      <c r="I43" s="756"/>
      <c r="J43" s="757"/>
      <c r="K43" s="444"/>
    </row>
    <row r="44" spans="1:11" ht="15">
      <c r="A44" s="415"/>
      <c r="B44" s="811"/>
      <c r="C44" s="756"/>
      <c r="D44" s="756"/>
      <c r="E44" s="756"/>
      <c r="F44" s="756"/>
      <c r="G44" s="756"/>
      <c r="H44" s="756"/>
      <c r="I44" s="756"/>
      <c r="J44" s="757"/>
      <c r="K44" s="445"/>
    </row>
    <row r="45" spans="1:11" ht="34.5" customHeight="1">
      <c r="A45" s="415"/>
      <c r="B45" s="849" t="s">
        <v>338</v>
      </c>
      <c r="C45" s="756"/>
      <c r="D45" s="756"/>
      <c r="E45" s="756"/>
      <c r="F45" s="756"/>
      <c r="G45" s="756"/>
      <c r="H45" s="756"/>
      <c r="I45" s="756"/>
      <c r="J45" s="757"/>
      <c r="K45" s="446"/>
    </row>
    <row r="46" spans="1:11" ht="34.5" customHeight="1">
      <c r="A46" s="447"/>
      <c r="B46" s="448">
        <v>1</v>
      </c>
      <c r="C46" s="835" t="s">
        <v>339</v>
      </c>
      <c r="D46" s="756"/>
      <c r="E46" s="756"/>
      <c r="F46" s="756"/>
      <c r="G46" s="756"/>
      <c r="H46" s="757"/>
      <c r="I46" s="449" t="s">
        <v>340</v>
      </c>
      <c r="J46" s="448" t="s">
        <v>341</v>
      </c>
      <c r="K46" s="424"/>
    </row>
    <row r="47" spans="1:11" ht="15">
      <c r="A47" s="415"/>
      <c r="B47" s="422" t="s">
        <v>264</v>
      </c>
      <c r="C47" s="791" t="s">
        <v>342</v>
      </c>
      <c r="D47" s="756"/>
      <c r="E47" s="756"/>
      <c r="F47" s="757"/>
      <c r="G47" s="450" t="s">
        <v>343</v>
      </c>
      <c r="H47" s="451">
        <f>'1-ABA-DE-CARREGAMENTO'!G52</f>
        <v>200</v>
      </c>
      <c r="I47" s="450"/>
      <c r="J47" s="453">
        <f>I29*I40</f>
        <v>4180.6545454545458</v>
      </c>
      <c r="K47" s="454">
        <f>J47/200</f>
        <v>20.903272727272729</v>
      </c>
    </row>
    <row r="48" spans="1:11" ht="15">
      <c r="A48" s="415"/>
      <c r="B48" s="422" t="s">
        <v>265</v>
      </c>
      <c r="C48" s="791" t="s">
        <v>344</v>
      </c>
      <c r="D48" s="756"/>
      <c r="E48" s="756"/>
      <c r="F48" s="847" t="str">
        <f>'1-ABA-DE-CARREGAMENTO'!G38</f>
        <v>SEM ADICIONAL DE FUNÇÃO</v>
      </c>
      <c r="G48" s="756"/>
      <c r="H48" s="757"/>
      <c r="I48" s="562">
        <f>'1-ABA-DE-CARREGAMENTO'!G39</f>
        <v>0</v>
      </c>
      <c r="J48" s="453">
        <f>J47*I48</f>
        <v>0</v>
      </c>
      <c r="K48" s="454"/>
    </row>
    <row r="49" spans="1:11" ht="34.5" customHeight="1">
      <c r="A49" s="415"/>
      <c r="B49" s="422" t="s">
        <v>266</v>
      </c>
      <c r="C49" s="791" t="s">
        <v>683</v>
      </c>
      <c r="D49" s="756"/>
      <c r="E49" s="756"/>
      <c r="F49" s="756"/>
      <c r="G49" s="756"/>
      <c r="H49" s="757"/>
      <c r="I49" s="539">
        <f>'1-ABA-DE-CARREGAMENTO'!G44</f>
        <v>0</v>
      </c>
      <c r="J49" s="453">
        <f>ROUND(J47*I49,2)</f>
        <v>0</v>
      </c>
      <c r="K49" s="454"/>
    </row>
    <row r="50" spans="1:11" ht="15">
      <c r="A50" s="415"/>
      <c r="B50" s="422" t="s">
        <v>267</v>
      </c>
      <c r="C50" s="791" t="s">
        <v>684</v>
      </c>
      <c r="D50" s="756"/>
      <c r="E50" s="756"/>
      <c r="F50" s="756"/>
      <c r="G50" s="847" t="str">
        <f>'1-ABA-DE-CARREGAMENTO'!G40</f>
        <v>SEM ADICIONAL DE RISCO</v>
      </c>
      <c r="H50" s="757"/>
      <c r="I50" s="563">
        <f>'1-ABA-DE-CARREGAMENTO'!G41</f>
        <v>0</v>
      </c>
      <c r="J50" s="453">
        <f>ROUND(I50*I41,2)</f>
        <v>0</v>
      </c>
      <c r="K50" s="454"/>
    </row>
    <row r="51" spans="1:11" ht="34.5" customHeight="1">
      <c r="A51" s="415"/>
      <c r="B51" s="422" t="s">
        <v>268</v>
      </c>
      <c r="C51" s="848" t="s">
        <v>685</v>
      </c>
      <c r="D51" s="756"/>
      <c r="E51" s="756"/>
      <c r="F51" s="457" t="s">
        <v>348</v>
      </c>
      <c r="G51" s="458">
        <v>0</v>
      </c>
      <c r="H51" s="457" t="s">
        <v>349</v>
      </c>
      <c r="I51" s="459">
        <f>I36</f>
        <v>25.08</v>
      </c>
      <c r="J51" s="460">
        <f>G51*I51</f>
        <v>0</v>
      </c>
      <c r="K51" s="454"/>
    </row>
    <row r="52" spans="1:11" ht="34.5" hidden="1" customHeight="1" outlineLevel="1">
      <c r="A52" s="415"/>
      <c r="B52" s="422" t="s">
        <v>269</v>
      </c>
      <c r="C52" s="839" t="s">
        <v>686</v>
      </c>
      <c r="D52" s="756"/>
      <c r="E52" s="756"/>
      <c r="F52" s="756"/>
      <c r="G52" s="756"/>
      <c r="H52" s="756"/>
      <c r="I52" s="757"/>
      <c r="J52" s="453">
        <f>ROUND(I38*(((12*15)+15)-((44/6)*26))*I35,2)*0+ROUND(2*4.33*I35,2)*0</f>
        <v>0</v>
      </c>
      <c r="K52" s="454"/>
    </row>
    <row r="53" spans="1:11" ht="34.5" hidden="1" customHeight="1" outlineLevel="1">
      <c r="A53" s="415"/>
      <c r="B53" s="422" t="s">
        <v>270</v>
      </c>
      <c r="C53" s="839" t="s">
        <v>687</v>
      </c>
      <c r="D53" s="756"/>
      <c r="E53" s="756"/>
      <c r="F53" s="756"/>
      <c r="G53" s="756"/>
      <c r="H53" s="756"/>
      <c r="I53" s="757"/>
      <c r="J53" s="453">
        <f>ROUND(I39*I40*15,2)*0</f>
        <v>0</v>
      </c>
      <c r="K53" s="454"/>
    </row>
    <row r="54" spans="1:11" ht="34.5" customHeight="1" collapsed="1">
      <c r="A54" s="415"/>
      <c r="B54" s="422" t="s">
        <v>271</v>
      </c>
      <c r="C54" s="839" t="s">
        <v>688</v>
      </c>
      <c r="D54" s="756"/>
      <c r="E54" s="756"/>
      <c r="F54" s="457" t="s">
        <v>353</v>
      </c>
      <c r="G54" s="458">
        <v>0</v>
      </c>
      <c r="H54" s="457" t="s">
        <v>689</v>
      </c>
      <c r="I54" s="459">
        <f>I35</f>
        <v>31.349999999999998</v>
      </c>
      <c r="J54" s="453">
        <f t="shared" ref="J54:J55" si="0">G54*I54</f>
        <v>0</v>
      </c>
      <c r="K54" s="454"/>
    </row>
    <row r="55" spans="1:11" ht="34.5" customHeight="1">
      <c r="A55" s="415"/>
      <c r="B55" s="422" t="s">
        <v>272</v>
      </c>
      <c r="C55" s="839" t="s">
        <v>690</v>
      </c>
      <c r="D55" s="756"/>
      <c r="E55" s="756"/>
      <c r="F55" s="457" t="s">
        <v>356</v>
      </c>
      <c r="G55" s="458">
        <v>0</v>
      </c>
      <c r="H55" s="457" t="s">
        <v>691</v>
      </c>
      <c r="I55" s="459">
        <f>I38</f>
        <v>41.8</v>
      </c>
      <c r="J55" s="453">
        <f t="shared" si="0"/>
        <v>0</v>
      </c>
      <c r="K55" s="454"/>
    </row>
    <row r="56" spans="1:11" ht="34.5" customHeight="1">
      <c r="A56" s="415"/>
      <c r="B56" s="422" t="s">
        <v>273</v>
      </c>
      <c r="C56" s="791" t="s">
        <v>692</v>
      </c>
      <c r="D56" s="756"/>
      <c r="E56" s="756"/>
      <c r="F56" s="756"/>
      <c r="G56" s="756"/>
      <c r="H56" s="756"/>
      <c r="I56" s="757"/>
      <c r="J56" s="453">
        <f>ROUND(((J54+J55)/25)*5,2)</f>
        <v>0</v>
      </c>
      <c r="K56" s="454"/>
    </row>
    <row r="57" spans="1:11" ht="15">
      <c r="A57" s="415"/>
      <c r="B57" s="422" t="s">
        <v>359</v>
      </c>
      <c r="C57" s="791" t="s">
        <v>360</v>
      </c>
      <c r="D57" s="756"/>
      <c r="E57" s="756"/>
      <c r="F57" s="756"/>
      <c r="G57" s="756"/>
      <c r="H57" s="756"/>
      <c r="I57" s="757"/>
      <c r="J57" s="461" t="s">
        <v>311</v>
      </c>
      <c r="K57" s="462"/>
    </row>
    <row r="58" spans="1:11" ht="34.5" customHeight="1">
      <c r="A58" s="415"/>
      <c r="B58" s="830" t="s">
        <v>361</v>
      </c>
      <c r="C58" s="756"/>
      <c r="D58" s="756"/>
      <c r="E58" s="756"/>
      <c r="F58" s="756"/>
      <c r="G58" s="756"/>
      <c r="H58" s="756"/>
      <c r="I58" s="757"/>
      <c r="J58" s="463">
        <f>SUM(J47:J57)</f>
        <v>4180.6545454545458</v>
      </c>
      <c r="K58" s="464"/>
    </row>
    <row r="59" spans="1:11" ht="15">
      <c r="A59" s="415"/>
      <c r="B59" s="465"/>
      <c r="C59" s="819"/>
      <c r="D59" s="756"/>
      <c r="E59" s="756"/>
      <c r="F59" s="756"/>
      <c r="G59" s="756"/>
      <c r="H59" s="756"/>
      <c r="I59" s="757"/>
      <c r="J59" s="466"/>
      <c r="K59" s="464"/>
    </row>
    <row r="60" spans="1:11" ht="34.5" customHeight="1">
      <c r="A60" s="415"/>
      <c r="B60" s="422" t="s">
        <v>271</v>
      </c>
      <c r="C60" s="791" t="s">
        <v>693</v>
      </c>
      <c r="D60" s="756"/>
      <c r="E60" s="756"/>
      <c r="F60" s="756"/>
      <c r="G60" s="756"/>
      <c r="H60" s="756"/>
      <c r="I60" s="757"/>
      <c r="J60" s="453">
        <f>ROUND(I34*15*I40*0.5,2)*0</f>
        <v>0</v>
      </c>
      <c r="K60" s="454"/>
    </row>
    <row r="61" spans="1:11" ht="34.5" customHeight="1">
      <c r="A61" s="415"/>
      <c r="B61" s="830" t="s">
        <v>694</v>
      </c>
      <c r="C61" s="756"/>
      <c r="D61" s="756"/>
      <c r="E61" s="756"/>
      <c r="F61" s="756"/>
      <c r="G61" s="756"/>
      <c r="H61" s="756"/>
      <c r="I61" s="757"/>
      <c r="J61" s="463">
        <f>J60</f>
        <v>0</v>
      </c>
      <c r="K61" s="464"/>
    </row>
    <row r="62" spans="1:11" ht="15">
      <c r="A62" s="415"/>
      <c r="B62" s="836"/>
      <c r="C62" s="756"/>
      <c r="D62" s="756"/>
      <c r="E62" s="756"/>
      <c r="F62" s="756"/>
      <c r="G62" s="756"/>
      <c r="H62" s="756"/>
      <c r="I62" s="756"/>
      <c r="J62" s="757"/>
      <c r="K62" s="284"/>
    </row>
    <row r="63" spans="1:11" ht="48" customHeight="1">
      <c r="A63" s="415"/>
      <c r="B63" s="845" t="s">
        <v>695</v>
      </c>
      <c r="C63" s="756"/>
      <c r="D63" s="756"/>
      <c r="E63" s="756"/>
      <c r="F63" s="756"/>
      <c r="G63" s="756"/>
      <c r="H63" s="756"/>
      <c r="I63" s="757"/>
      <c r="J63" s="467">
        <f>J58+J61</f>
        <v>4180.6545454545458</v>
      </c>
      <c r="K63" s="468"/>
    </row>
    <row r="64" spans="1:11" ht="15">
      <c r="A64" s="415"/>
      <c r="B64" s="819"/>
      <c r="C64" s="756"/>
      <c r="D64" s="756"/>
      <c r="E64" s="756"/>
      <c r="F64" s="756"/>
      <c r="G64" s="756"/>
      <c r="H64" s="756"/>
      <c r="I64" s="756"/>
      <c r="J64" s="757"/>
      <c r="K64" s="327"/>
    </row>
    <row r="65" spans="1:11" ht="34.5" customHeight="1">
      <c r="A65" s="415"/>
      <c r="B65" s="846" t="s">
        <v>365</v>
      </c>
      <c r="C65" s="756"/>
      <c r="D65" s="756"/>
      <c r="E65" s="756"/>
      <c r="F65" s="756"/>
      <c r="G65" s="756"/>
      <c r="H65" s="756"/>
      <c r="I65" s="756"/>
      <c r="J65" s="757"/>
      <c r="K65" s="469"/>
    </row>
    <row r="66" spans="1:11" ht="15">
      <c r="A66" s="415"/>
      <c r="B66" s="819"/>
      <c r="C66" s="756"/>
      <c r="D66" s="756"/>
      <c r="E66" s="756"/>
      <c r="F66" s="756"/>
      <c r="G66" s="756"/>
      <c r="H66" s="756"/>
      <c r="I66" s="756"/>
      <c r="J66" s="757"/>
      <c r="K66" s="327"/>
    </row>
    <row r="67" spans="1:11" ht="34.5" customHeight="1">
      <c r="A67" s="415"/>
      <c r="B67" s="837" t="s">
        <v>366</v>
      </c>
      <c r="C67" s="756"/>
      <c r="D67" s="756"/>
      <c r="E67" s="756"/>
      <c r="F67" s="756"/>
      <c r="G67" s="756"/>
      <c r="H67" s="756"/>
      <c r="I67" s="756"/>
      <c r="J67" s="757"/>
      <c r="K67" s="470"/>
    </row>
    <row r="68" spans="1:11" ht="34.5" customHeight="1">
      <c r="A68" s="415"/>
      <c r="B68" s="840" t="s">
        <v>696</v>
      </c>
      <c r="C68" s="756"/>
      <c r="D68" s="756"/>
      <c r="E68" s="756"/>
      <c r="F68" s="756"/>
      <c r="G68" s="756"/>
      <c r="H68" s="756"/>
      <c r="I68" s="756"/>
      <c r="J68" s="757"/>
      <c r="K68" s="471"/>
    </row>
    <row r="69" spans="1:11" ht="34.5" customHeight="1">
      <c r="A69" s="415"/>
      <c r="B69" s="472" t="s">
        <v>368</v>
      </c>
      <c r="C69" s="841" t="s">
        <v>697</v>
      </c>
      <c r="D69" s="756"/>
      <c r="E69" s="756"/>
      <c r="F69" s="756"/>
      <c r="G69" s="756"/>
      <c r="H69" s="756"/>
      <c r="I69" s="757"/>
      <c r="J69" s="472" t="s">
        <v>370</v>
      </c>
      <c r="K69" s="350"/>
    </row>
    <row r="70" spans="1:11" ht="42.75" customHeight="1">
      <c r="A70" s="415"/>
      <c r="B70" s="472" t="s">
        <v>264</v>
      </c>
      <c r="C70" s="839" t="s">
        <v>698</v>
      </c>
      <c r="D70" s="756"/>
      <c r="E70" s="756"/>
      <c r="F70" s="756"/>
      <c r="G70" s="756"/>
      <c r="H70" s="757"/>
      <c r="I70" s="473">
        <v>8.3299999999999999E-2</v>
      </c>
      <c r="J70" s="474">
        <f>ROUND(J58*I70,2)</f>
        <v>348.25</v>
      </c>
      <c r="K70" s="475"/>
    </row>
    <row r="71" spans="1:11" ht="96.75" customHeight="1">
      <c r="A71" s="415"/>
      <c r="B71" s="472" t="s">
        <v>265</v>
      </c>
      <c r="C71" s="842" t="s">
        <v>699</v>
      </c>
      <c r="D71" s="756"/>
      <c r="E71" s="756"/>
      <c r="F71" s="756"/>
      <c r="G71" s="756"/>
      <c r="H71" s="757"/>
      <c r="I71" s="476">
        <v>3.0249999999999999E-2</v>
      </c>
      <c r="J71" s="474">
        <f>ROUND(J58*I71,2)</f>
        <v>126.46</v>
      </c>
      <c r="K71" s="475"/>
    </row>
    <row r="72" spans="1:11" ht="15">
      <c r="A72" s="415"/>
      <c r="B72" s="833" t="s">
        <v>373</v>
      </c>
      <c r="C72" s="756"/>
      <c r="D72" s="756"/>
      <c r="E72" s="756"/>
      <c r="F72" s="756"/>
      <c r="G72" s="756"/>
      <c r="H72" s="756"/>
      <c r="I72" s="757"/>
      <c r="J72" s="477">
        <f>SUM(J70+J71)</f>
        <v>474.71</v>
      </c>
      <c r="K72" s="478"/>
    </row>
    <row r="73" spans="1:11" ht="15.75">
      <c r="A73" s="415"/>
      <c r="B73" s="843"/>
      <c r="C73" s="756"/>
      <c r="D73" s="756"/>
      <c r="E73" s="756"/>
      <c r="F73" s="756"/>
      <c r="G73" s="756"/>
      <c r="H73" s="756"/>
      <c r="I73" s="756"/>
      <c r="J73" s="757"/>
      <c r="K73" s="479"/>
    </row>
    <row r="74" spans="1:11" ht="34.5" customHeight="1">
      <c r="A74" s="415"/>
      <c r="B74" s="832" t="s">
        <v>700</v>
      </c>
      <c r="C74" s="756"/>
      <c r="D74" s="756"/>
      <c r="E74" s="756"/>
      <c r="F74" s="756"/>
      <c r="G74" s="756"/>
      <c r="H74" s="756"/>
      <c r="I74" s="756"/>
      <c r="J74" s="757"/>
      <c r="K74" s="444"/>
    </row>
    <row r="75" spans="1:11" ht="15">
      <c r="A75" s="415"/>
      <c r="B75" s="844"/>
      <c r="C75" s="756"/>
      <c r="D75" s="756"/>
      <c r="E75" s="756"/>
      <c r="F75" s="756"/>
      <c r="G75" s="756"/>
      <c r="H75" s="756"/>
      <c r="I75" s="756"/>
      <c r="J75" s="757"/>
      <c r="K75" s="444"/>
    </row>
    <row r="76" spans="1:11" ht="34.5" customHeight="1">
      <c r="A76" s="415"/>
      <c r="B76" s="831" t="s">
        <v>701</v>
      </c>
      <c r="C76" s="756"/>
      <c r="D76" s="756"/>
      <c r="E76" s="756"/>
      <c r="F76" s="756"/>
      <c r="G76" s="756"/>
      <c r="H76" s="756"/>
      <c r="I76" s="756"/>
      <c r="J76" s="757"/>
      <c r="K76" s="471"/>
    </row>
    <row r="77" spans="1:11" ht="34.5" customHeight="1">
      <c r="A77" s="415"/>
      <c r="B77" s="480" t="s">
        <v>376</v>
      </c>
      <c r="C77" s="838" t="s">
        <v>377</v>
      </c>
      <c r="D77" s="756"/>
      <c r="E77" s="756"/>
      <c r="F77" s="756"/>
      <c r="G77" s="756"/>
      <c r="H77" s="757"/>
      <c r="I77" s="481" t="s">
        <v>340</v>
      </c>
      <c r="J77" s="482" t="s">
        <v>378</v>
      </c>
      <c r="K77" s="350"/>
    </row>
    <row r="78" spans="1:11" ht="15">
      <c r="A78" s="415"/>
      <c r="B78" s="433" t="s">
        <v>264</v>
      </c>
      <c r="C78" s="791" t="s">
        <v>379</v>
      </c>
      <c r="D78" s="756"/>
      <c r="E78" s="756"/>
      <c r="F78" s="756"/>
      <c r="G78" s="756"/>
      <c r="H78" s="757"/>
      <c r="I78" s="483">
        <v>0.2</v>
      </c>
      <c r="J78" s="484">
        <f>ROUND((J58+J72)*I78,2)</f>
        <v>931.07</v>
      </c>
      <c r="K78" s="478"/>
    </row>
    <row r="79" spans="1:11" ht="15">
      <c r="A79" s="415"/>
      <c r="B79" s="433" t="s">
        <v>265</v>
      </c>
      <c r="C79" s="791" t="s">
        <v>380</v>
      </c>
      <c r="D79" s="756"/>
      <c r="E79" s="756"/>
      <c r="F79" s="756"/>
      <c r="G79" s="756"/>
      <c r="H79" s="757"/>
      <c r="I79" s="483">
        <v>2.5000000000000001E-2</v>
      </c>
      <c r="J79" s="484">
        <f>ROUND((J58+J72)*I79,2)</f>
        <v>116.38</v>
      </c>
      <c r="K79" s="478"/>
    </row>
    <row r="80" spans="1:11" ht="34.5" customHeight="1">
      <c r="A80" s="415"/>
      <c r="B80" s="433" t="s">
        <v>266</v>
      </c>
      <c r="C80" s="791" t="s">
        <v>702</v>
      </c>
      <c r="D80" s="757"/>
      <c r="E80" s="485" t="s">
        <v>382</v>
      </c>
      <c r="F80" s="486">
        <f>'1-ABA-DE-CARREGAMENTO'!G57</f>
        <v>0.03</v>
      </c>
      <c r="G80" s="485" t="s">
        <v>383</v>
      </c>
      <c r="H80" s="487">
        <f>'1-ABA-DE-CARREGAMENTO'!G58</f>
        <v>1</v>
      </c>
      <c r="I80" s="488">
        <f>ROUND((F80*H80),6)</f>
        <v>0.03</v>
      </c>
      <c r="J80" s="484">
        <f>ROUND((J58+J72)*I80,2)</f>
        <v>139.66</v>
      </c>
      <c r="K80" s="478"/>
    </row>
    <row r="81" spans="1:11" ht="15">
      <c r="A81" s="415"/>
      <c r="B81" s="433" t="s">
        <v>267</v>
      </c>
      <c r="C81" s="791" t="s">
        <v>384</v>
      </c>
      <c r="D81" s="756"/>
      <c r="E81" s="756"/>
      <c r="F81" s="756"/>
      <c r="G81" s="756"/>
      <c r="H81" s="757"/>
      <c r="I81" s="483">
        <v>1.4999999999999999E-2</v>
      </c>
      <c r="J81" s="484">
        <f>ROUND((J58+J72)*I81,2)</f>
        <v>69.83</v>
      </c>
      <c r="K81" s="478"/>
    </row>
    <row r="82" spans="1:11" ht="15">
      <c r="A82" s="415"/>
      <c r="B82" s="433" t="s">
        <v>268</v>
      </c>
      <c r="C82" s="791" t="s">
        <v>385</v>
      </c>
      <c r="D82" s="756"/>
      <c r="E82" s="756"/>
      <c r="F82" s="756"/>
      <c r="G82" s="756"/>
      <c r="H82" s="757"/>
      <c r="I82" s="483">
        <v>0.01</v>
      </c>
      <c r="J82" s="484">
        <f>ROUND((J58+J72)*I82,2)</f>
        <v>46.55</v>
      </c>
      <c r="K82" s="478"/>
    </row>
    <row r="83" spans="1:11" ht="15">
      <c r="A83" s="415"/>
      <c r="B83" s="433" t="s">
        <v>269</v>
      </c>
      <c r="C83" s="791" t="s">
        <v>386</v>
      </c>
      <c r="D83" s="756"/>
      <c r="E83" s="756"/>
      <c r="F83" s="756"/>
      <c r="G83" s="756"/>
      <c r="H83" s="757"/>
      <c r="I83" s="483">
        <v>6.0000000000000001E-3</v>
      </c>
      <c r="J83" s="484">
        <f>ROUND((J58+J72)*I83,2)</f>
        <v>27.93</v>
      </c>
      <c r="K83" s="478"/>
    </row>
    <row r="84" spans="1:11" ht="15">
      <c r="A84" s="415"/>
      <c r="B84" s="433" t="s">
        <v>270</v>
      </c>
      <c r="C84" s="791" t="s">
        <v>387</v>
      </c>
      <c r="D84" s="756"/>
      <c r="E84" s="756"/>
      <c r="F84" s="756"/>
      <c r="G84" s="756"/>
      <c r="H84" s="757"/>
      <c r="I84" s="483">
        <v>2E-3</v>
      </c>
      <c r="J84" s="484">
        <f>ROUND((J58+J72)*I84,2)</f>
        <v>9.31</v>
      </c>
      <c r="K84" s="478"/>
    </row>
    <row r="85" spans="1:11" ht="15">
      <c r="A85" s="415"/>
      <c r="B85" s="433" t="s">
        <v>271</v>
      </c>
      <c r="C85" s="791" t="s">
        <v>388</v>
      </c>
      <c r="D85" s="756"/>
      <c r="E85" s="756"/>
      <c r="F85" s="756"/>
      <c r="G85" s="756"/>
      <c r="H85" s="757"/>
      <c r="I85" s="483">
        <v>0.08</v>
      </c>
      <c r="J85" s="484">
        <f>ROUND((J58+J72)*I85,2)</f>
        <v>372.43</v>
      </c>
      <c r="K85" s="478"/>
    </row>
    <row r="86" spans="1:11" ht="15">
      <c r="A86" s="415"/>
      <c r="B86" s="818" t="s">
        <v>373</v>
      </c>
      <c r="C86" s="756"/>
      <c r="D86" s="756"/>
      <c r="E86" s="756"/>
      <c r="F86" s="756"/>
      <c r="G86" s="756"/>
      <c r="H86" s="757"/>
      <c r="I86" s="489">
        <f t="shared" ref="I86:J86" si="1">SUM(I78:I85)</f>
        <v>0.36800000000000005</v>
      </c>
      <c r="J86" s="477">
        <f t="shared" si="1"/>
        <v>1713.16</v>
      </c>
      <c r="K86" s="478"/>
    </row>
    <row r="87" spans="1:11" ht="15">
      <c r="A87" s="415"/>
      <c r="B87" s="490"/>
      <c r="C87" s="491"/>
      <c r="D87" s="491"/>
      <c r="E87" s="491"/>
      <c r="F87" s="491"/>
      <c r="G87" s="491"/>
      <c r="H87" s="491"/>
      <c r="I87" s="492"/>
      <c r="J87" s="493"/>
      <c r="K87" s="478"/>
    </row>
    <row r="88" spans="1:11" ht="45" customHeight="1">
      <c r="A88" s="415"/>
      <c r="B88" s="832" t="s">
        <v>389</v>
      </c>
      <c r="C88" s="756"/>
      <c r="D88" s="756"/>
      <c r="E88" s="756"/>
      <c r="F88" s="756"/>
      <c r="G88" s="756"/>
      <c r="H88" s="756"/>
      <c r="I88" s="756"/>
      <c r="J88" s="757"/>
      <c r="K88" s="444"/>
    </row>
    <row r="89" spans="1:11" ht="15">
      <c r="A89" s="415"/>
      <c r="B89" s="836"/>
      <c r="C89" s="756"/>
      <c r="D89" s="756"/>
      <c r="E89" s="756"/>
      <c r="F89" s="756"/>
      <c r="G89" s="756"/>
      <c r="H89" s="756"/>
      <c r="I89" s="756"/>
      <c r="J89" s="757"/>
      <c r="K89" s="284"/>
    </row>
    <row r="90" spans="1:11" ht="34.5" customHeight="1">
      <c r="A90" s="415"/>
      <c r="B90" s="831" t="s">
        <v>390</v>
      </c>
      <c r="C90" s="756"/>
      <c r="D90" s="756"/>
      <c r="E90" s="756"/>
      <c r="F90" s="756"/>
      <c r="G90" s="756"/>
      <c r="H90" s="756"/>
      <c r="I90" s="756"/>
      <c r="J90" s="757"/>
      <c r="K90" s="471"/>
    </row>
    <row r="91" spans="1:11" ht="34.5" customHeight="1">
      <c r="A91" s="415"/>
      <c r="B91" s="494" t="s">
        <v>391</v>
      </c>
      <c r="C91" s="835" t="s">
        <v>392</v>
      </c>
      <c r="D91" s="756"/>
      <c r="E91" s="756"/>
      <c r="F91" s="756"/>
      <c r="G91" s="756"/>
      <c r="H91" s="756"/>
      <c r="I91" s="757"/>
      <c r="J91" s="494" t="s">
        <v>370</v>
      </c>
      <c r="K91" s="424"/>
    </row>
    <row r="92" spans="1:11" ht="15">
      <c r="A92" s="415"/>
      <c r="B92" s="422" t="s">
        <v>264</v>
      </c>
      <c r="C92" s="791" t="s">
        <v>703</v>
      </c>
      <c r="D92" s="756"/>
      <c r="E92" s="756"/>
      <c r="F92" s="756"/>
      <c r="G92" s="756"/>
      <c r="H92" s="757"/>
      <c r="I92" s="457">
        <f>J47</f>
        <v>4180.6545454545458</v>
      </c>
      <c r="J92" s="495">
        <f>IF(ROUND((I93*I95*I94)-(J47*I96),2)&lt;0,0,ROUND((I93*I95*I94)-(J47*I96),2))</f>
        <v>0</v>
      </c>
      <c r="K92" s="478"/>
    </row>
    <row r="93" spans="1:11" ht="34.5" customHeight="1">
      <c r="A93" s="415"/>
      <c r="B93" s="422" t="s">
        <v>265</v>
      </c>
      <c r="C93" s="791" t="s">
        <v>704</v>
      </c>
      <c r="D93" s="756"/>
      <c r="E93" s="756"/>
      <c r="F93" s="756"/>
      <c r="G93" s="756"/>
      <c r="H93" s="756"/>
      <c r="I93" s="496">
        <f>'1-ABA-DE-CARREGAMENTO'!G72</f>
        <v>4.25</v>
      </c>
      <c r="J93" s="497" t="s">
        <v>311</v>
      </c>
      <c r="K93" s="462"/>
    </row>
    <row r="94" spans="1:11" ht="15">
      <c r="A94" s="415"/>
      <c r="B94" s="422" t="s">
        <v>266</v>
      </c>
      <c r="C94" s="791" t="s">
        <v>705</v>
      </c>
      <c r="D94" s="756"/>
      <c r="E94" s="756"/>
      <c r="F94" s="756"/>
      <c r="G94" s="756"/>
      <c r="H94" s="757"/>
      <c r="I94" s="498">
        <f>'1-ABA-DE-CARREGAMENTO'!G73</f>
        <v>2</v>
      </c>
      <c r="J94" s="497" t="s">
        <v>311</v>
      </c>
      <c r="K94" s="462"/>
    </row>
    <row r="95" spans="1:11" ht="15">
      <c r="A95" s="415"/>
      <c r="B95" s="422" t="s">
        <v>267</v>
      </c>
      <c r="C95" s="850" t="s">
        <v>396</v>
      </c>
      <c r="D95" s="756"/>
      <c r="E95" s="756"/>
      <c r="F95" s="756"/>
      <c r="G95" s="756"/>
      <c r="H95" s="757"/>
      <c r="I95" s="498">
        <f>'1-ABA-DE-CARREGAMENTO'!G74</f>
        <v>22</v>
      </c>
      <c r="J95" s="497" t="s">
        <v>311</v>
      </c>
      <c r="K95" s="462"/>
    </row>
    <row r="96" spans="1:11" ht="34.5" customHeight="1">
      <c r="A96" s="415"/>
      <c r="B96" s="422" t="s">
        <v>268</v>
      </c>
      <c r="C96" s="850" t="s">
        <v>706</v>
      </c>
      <c r="D96" s="756"/>
      <c r="E96" s="756"/>
      <c r="F96" s="756"/>
      <c r="G96" s="756"/>
      <c r="H96" s="757"/>
      <c r="I96" s="499">
        <f>'1-ABA-DE-CARREGAMENTO'!G75</f>
        <v>0.06</v>
      </c>
      <c r="J96" s="500" t="s">
        <v>311</v>
      </c>
      <c r="K96" s="462"/>
    </row>
    <row r="97" spans="1:11" ht="15">
      <c r="A97" s="415"/>
      <c r="B97" s="422" t="s">
        <v>269</v>
      </c>
      <c r="C97" s="791" t="s">
        <v>707</v>
      </c>
      <c r="D97" s="756"/>
      <c r="E97" s="756"/>
      <c r="F97" s="756"/>
      <c r="G97" s="756"/>
      <c r="H97" s="756"/>
      <c r="I97" s="756"/>
      <c r="J97" s="495">
        <f>ROUND(I98*I99,2)-ROUND((I98*I99)*I100,2)</f>
        <v>359.61</v>
      </c>
      <c r="K97" s="478"/>
    </row>
    <row r="98" spans="1:11" ht="15">
      <c r="A98" s="415"/>
      <c r="B98" s="422" t="s">
        <v>270</v>
      </c>
      <c r="C98" s="791" t="s">
        <v>708</v>
      </c>
      <c r="D98" s="756"/>
      <c r="E98" s="756"/>
      <c r="F98" s="756"/>
      <c r="G98" s="756"/>
      <c r="H98" s="756"/>
      <c r="I98" s="496">
        <f>IF('1-ABA-DE-CARREGAMENTO'!G60&gt;0,'1-ABA-DE-CARREGAMENTO'!G60,'1-ABA-DE-CARREGAMENTO'!G63)</f>
        <v>20.18</v>
      </c>
      <c r="J98" s="502"/>
      <c r="K98" s="462"/>
    </row>
    <row r="99" spans="1:11" ht="15">
      <c r="A99" s="415"/>
      <c r="B99" s="422" t="s">
        <v>271</v>
      </c>
      <c r="C99" s="791" t="s">
        <v>709</v>
      </c>
      <c r="D99" s="756"/>
      <c r="E99" s="756"/>
      <c r="F99" s="756"/>
      <c r="G99" s="756"/>
      <c r="H99" s="756"/>
      <c r="I99" s="498">
        <f>'1-ABA-DE-CARREGAMENTO'!G62</f>
        <v>22</v>
      </c>
      <c r="J99" s="502"/>
      <c r="K99" s="462"/>
    </row>
    <row r="100" spans="1:11" ht="34.5" customHeight="1">
      <c r="A100" s="415"/>
      <c r="B100" s="422" t="s">
        <v>272</v>
      </c>
      <c r="C100" s="885" t="s">
        <v>710</v>
      </c>
      <c r="D100" s="756"/>
      <c r="E100" s="756"/>
      <c r="F100" s="756"/>
      <c r="G100" s="756"/>
      <c r="H100" s="757"/>
      <c r="I100" s="499">
        <f>'1-ABA-DE-CARREGAMENTO'!G61</f>
        <v>0.19</v>
      </c>
      <c r="J100" s="504"/>
      <c r="K100" s="462"/>
    </row>
    <row r="101" spans="1:11" ht="15">
      <c r="A101" s="415"/>
      <c r="B101" s="422" t="s">
        <v>273</v>
      </c>
      <c r="C101" s="791" t="s">
        <v>402</v>
      </c>
      <c r="D101" s="756"/>
      <c r="E101" s="756"/>
      <c r="F101" s="756"/>
      <c r="G101" s="756"/>
      <c r="H101" s="756"/>
      <c r="I101" s="756"/>
      <c r="J101" s="484">
        <v>0</v>
      </c>
      <c r="K101" s="478"/>
    </row>
    <row r="102" spans="1:11" ht="34.5" customHeight="1">
      <c r="A102" s="415"/>
      <c r="B102" s="422" t="s">
        <v>359</v>
      </c>
      <c r="C102" s="791" t="s">
        <v>711</v>
      </c>
      <c r="D102" s="756"/>
      <c r="E102" s="756"/>
      <c r="F102" s="756"/>
      <c r="G102" s="756"/>
      <c r="H102" s="756"/>
      <c r="I102" s="756"/>
      <c r="J102" s="484">
        <f>'1-ABA-DE-CARREGAMENTO'!G77</f>
        <v>0</v>
      </c>
      <c r="K102" s="478"/>
    </row>
    <row r="103" spans="1:11" ht="34.5" customHeight="1">
      <c r="A103" s="415"/>
      <c r="B103" s="422" t="s">
        <v>404</v>
      </c>
      <c r="C103" s="791" t="s">
        <v>712</v>
      </c>
      <c r="D103" s="756"/>
      <c r="E103" s="756"/>
      <c r="F103" s="756"/>
      <c r="G103" s="756"/>
      <c r="H103" s="756"/>
      <c r="I103" s="757"/>
      <c r="J103" s="484">
        <f>'1-ABA-DE-CARREGAMENTO'!G78</f>
        <v>0</v>
      </c>
      <c r="K103" s="478"/>
    </row>
    <row r="104" spans="1:11" ht="15">
      <c r="A104" s="415"/>
      <c r="B104" s="422" t="s">
        <v>406</v>
      </c>
      <c r="C104" s="791" t="s">
        <v>595</v>
      </c>
      <c r="D104" s="756"/>
      <c r="E104" s="756"/>
      <c r="F104" s="756"/>
      <c r="G104" s="756"/>
      <c r="H104" s="756"/>
      <c r="I104" s="757"/>
      <c r="J104" s="484">
        <f>'1-ABA-DE-CARREGAMENTO'!G76</f>
        <v>17.32</v>
      </c>
      <c r="K104" s="478"/>
    </row>
    <row r="105" spans="1:11" ht="15">
      <c r="A105" s="415"/>
      <c r="B105" s="422" t="s">
        <v>152</v>
      </c>
      <c r="C105" s="791" t="s">
        <v>408</v>
      </c>
      <c r="D105" s="756"/>
      <c r="E105" s="756"/>
      <c r="F105" s="756"/>
      <c r="G105" s="756"/>
      <c r="H105" s="756"/>
      <c r="I105" s="756"/>
      <c r="J105" s="484">
        <v>0</v>
      </c>
      <c r="K105" s="478"/>
    </row>
    <row r="106" spans="1:11" ht="15">
      <c r="A106" s="415"/>
      <c r="B106" s="506"/>
      <c r="C106" s="818" t="s">
        <v>373</v>
      </c>
      <c r="D106" s="756"/>
      <c r="E106" s="756"/>
      <c r="F106" s="756"/>
      <c r="G106" s="756"/>
      <c r="H106" s="756"/>
      <c r="I106" s="756"/>
      <c r="J106" s="477">
        <f>SUM(J92:J105)</f>
        <v>376.93</v>
      </c>
      <c r="K106" s="478"/>
    </row>
    <row r="107" spans="1:11" ht="15">
      <c r="A107" s="415"/>
      <c r="B107" s="836"/>
      <c r="C107" s="756"/>
      <c r="D107" s="756"/>
      <c r="E107" s="756"/>
      <c r="F107" s="756"/>
      <c r="G107" s="756"/>
      <c r="H107" s="756"/>
      <c r="I107" s="756"/>
      <c r="J107" s="757"/>
      <c r="K107" s="284"/>
    </row>
    <row r="108" spans="1:11" ht="58.5" customHeight="1">
      <c r="A108" s="415"/>
      <c r="B108" s="832" t="s">
        <v>409</v>
      </c>
      <c r="C108" s="756"/>
      <c r="D108" s="756"/>
      <c r="E108" s="756"/>
      <c r="F108" s="756"/>
      <c r="G108" s="756"/>
      <c r="H108" s="756"/>
      <c r="I108" s="756"/>
      <c r="J108" s="757"/>
      <c r="K108" s="444"/>
    </row>
    <row r="109" spans="1:11" ht="15">
      <c r="A109" s="415"/>
      <c r="B109" s="836"/>
      <c r="C109" s="756"/>
      <c r="D109" s="756"/>
      <c r="E109" s="756"/>
      <c r="F109" s="756"/>
      <c r="G109" s="756"/>
      <c r="H109" s="756"/>
      <c r="I109" s="756"/>
      <c r="J109" s="757"/>
      <c r="K109" s="284"/>
    </row>
    <row r="110" spans="1:11" ht="15.75">
      <c r="A110" s="415"/>
      <c r="B110" s="837" t="s">
        <v>410</v>
      </c>
      <c r="C110" s="756"/>
      <c r="D110" s="756"/>
      <c r="E110" s="756"/>
      <c r="F110" s="756"/>
      <c r="G110" s="756"/>
      <c r="H110" s="756"/>
      <c r="I110" s="756"/>
      <c r="J110" s="757"/>
      <c r="K110" s="470"/>
    </row>
    <row r="111" spans="1:11" ht="15">
      <c r="A111" s="415"/>
      <c r="B111" s="482">
        <v>2</v>
      </c>
      <c r="C111" s="838" t="s">
        <v>411</v>
      </c>
      <c r="D111" s="756"/>
      <c r="E111" s="756"/>
      <c r="F111" s="756"/>
      <c r="G111" s="756"/>
      <c r="H111" s="756"/>
      <c r="I111" s="757"/>
      <c r="J111" s="482" t="s">
        <v>370</v>
      </c>
      <c r="K111" s="350"/>
    </row>
    <row r="112" spans="1:11" ht="15">
      <c r="A112" s="415"/>
      <c r="B112" s="431" t="s">
        <v>368</v>
      </c>
      <c r="C112" s="839" t="s">
        <v>713</v>
      </c>
      <c r="D112" s="756"/>
      <c r="E112" s="756"/>
      <c r="F112" s="756"/>
      <c r="G112" s="756"/>
      <c r="H112" s="756"/>
      <c r="I112" s="757"/>
      <c r="J112" s="507">
        <f>J72</f>
        <v>474.71</v>
      </c>
      <c r="K112" s="508"/>
    </row>
    <row r="113" spans="1:11" ht="15">
      <c r="A113" s="415"/>
      <c r="B113" s="431" t="s">
        <v>376</v>
      </c>
      <c r="C113" s="839" t="s">
        <v>377</v>
      </c>
      <c r="D113" s="756"/>
      <c r="E113" s="756"/>
      <c r="F113" s="756"/>
      <c r="G113" s="756"/>
      <c r="H113" s="756"/>
      <c r="I113" s="757"/>
      <c r="J113" s="507">
        <f>J86</f>
        <v>1713.16</v>
      </c>
      <c r="K113" s="508"/>
    </row>
    <row r="114" spans="1:11" ht="15">
      <c r="A114" s="415"/>
      <c r="B114" s="431" t="s">
        <v>391</v>
      </c>
      <c r="C114" s="839" t="s">
        <v>392</v>
      </c>
      <c r="D114" s="756"/>
      <c r="E114" s="756"/>
      <c r="F114" s="756"/>
      <c r="G114" s="756"/>
      <c r="H114" s="756"/>
      <c r="I114" s="757"/>
      <c r="J114" s="507">
        <f>J106</f>
        <v>376.93</v>
      </c>
      <c r="K114" s="508"/>
    </row>
    <row r="115" spans="1:11" ht="15">
      <c r="A115" s="415"/>
      <c r="B115" s="833" t="s">
        <v>373</v>
      </c>
      <c r="C115" s="756"/>
      <c r="D115" s="756"/>
      <c r="E115" s="756"/>
      <c r="F115" s="756"/>
      <c r="G115" s="756"/>
      <c r="H115" s="756"/>
      <c r="I115" s="757"/>
      <c r="J115" s="509">
        <f>SUM(J112+J113+J114)</f>
        <v>2564.7999999999997</v>
      </c>
      <c r="K115" s="508"/>
    </row>
    <row r="116" spans="1:11" ht="15">
      <c r="A116" s="415"/>
      <c r="B116" s="834"/>
      <c r="C116" s="756"/>
      <c r="D116" s="756"/>
      <c r="E116" s="756"/>
      <c r="F116" s="756"/>
      <c r="G116" s="756"/>
      <c r="H116" s="756"/>
      <c r="I116" s="756"/>
      <c r="J116" s="757"/>
      <c r="K116" s="510"/>
    </row>
    <row r="117" spans="1:11" ht="15.75">
      <c r="A117" s="415"/>
      <c r="B117" s="829" t="s">
        <v>413</v>
      </c>
      <c r="C117" s="756"/>
      <c r="D117" s="756"/>
      <c r="E117" s="756"/>
      <c r="F117" s="756"/>
      <c r="G117" s="756"/>
      <c r="H117" s="756"/>
      <c r="I117" s="756"/>
      <c r="J117" s="757"/>
      <c r="K117" s="511"/>
    </row>
    <row r="118" spans="1:11" ht="15">
      <c r="A118" s="415"/>
      <c r="B118" s="494">
        <v>3</v>
      </c>
      <c r="C118" s="835" t="s">
        <v>414</v>
      </c>
      <c r="D118" s="756"/>
      <c r="E118" s="756"/>
      <c r="F118" s="756"/>
      <c r="G118" s="756"/>
      <c r="H118" s="756"/>
      <c r="I118" s="757"/>
      <c r="J118" s="494" t="s">
        <v>370</v>
      </c>
      <c r="K118" s="424"/>
    </row>
    <row r="119" spans="1:11" ht="34.5" customHeight="1">
      <c r="A119" s="415"/>
      <c r="B119" s="422" t="s">
        <v>264</v>
      </c>
      <c r="C119" s="791" t="s">
        <v>714</v>
      </c>
      <c r="D119" s="756"/>
      <c r="E119" s="756"/>
      <c r="F119" s="756"/>
      <c r="G119" s="756"/>
      <c r="H119" s="756"/>
      <c r="I119" s="757"/>
      <c r="J119" s="484">
        <f>ROUND((($J$58/12)+($J$70/12)+(J58/12/12)+($J$71/12))*(30/30)*0.05,2)</f>
        <v>20.85</v>
      </c>
      <c r="K119" s="478"/>
    </row>
    <row r="120" spans="1:11" ht="15">
      <c r="A120" s="415"/>
      <c r="B120" s="422" t="s">
        <v>265</v>
      </c>
      <c r="C120" s="791" t="s">
        <v>416</v>
      </c>
      <c r="D120" s="756"/>
      <c r="E120" s="756"/>
      <c r="F120" s="756"/>
      <c r="G120" s="756"/>
      <c r="H120" s="756"/>
      <c r="I120" s="757"/>
      <c r="J120" s="484">
        <f>ROUND($I$85*J119,2)</f>
        <v>1.67</v>
      </c>
      <c r="K120" s="478"/>
    </row>
    <row r="121" spans="1:11" ht="34.5" customHeight="1">
      <c r="A121" s="415"/>
      <c r="B121" s="422" t="s">
        <v>266</v>
      </c>
      <c r="C121" s="791" t="s">
        <v>715</v>
      </c>
      <c r="D121" s="756"/>
      <c r="E121" s="756"/>
      <c r="F121" s="756"/>
      <c r="G121" s="756"/>
      <c r="H121" s="756"/>
      <c r="I121" s="757"/>
      <c r="J121" s="484">
        <f>ROUND(((7/30)/$I$11)*$J$58*1,2)</f>
        <v>48.77</v>
      </c>
      <c r="K121" s="478"/>
    </row>
    <row r="122" spans="1:11" ht="15">
      <c r="A122" s="415"/>
      <c r="B122" s="422" t="s">
        <v>267</v>
      </c>
      <c r="C122" s="791" t="s">
        <v>418</v>
      </c>
      <c r="D122" s="756"/>
      <c r="E122" s="756"/>
      <c r="F122" s="756"/>
      <c r="G122" s="756"/>
      <c r="H122" s="756"/>
      <c r="I122" s="757"/>
      <c r="J122" s="484">
        <f>ROUND($I$86*J121,2)</f>
        <v>17.95</v>
      </c>
      <c r="K122" s="478"/>
    </row>
    <row r="123" spans="1:11" ht="34.5" customHeight="1">
      <c r="A123" s="415"/>
      <c r="B123" s="422" t="s">
        <v>268</v>
      </c>
      <c r="C123" s="791" t="s">
        <v>716</v>
      </c>
      <c r="D123" s="756"/>
      <c r="E123" s="756"/>
      <c r="F123" s="756"/>
      <c r="G123" s="756"/>
      <c r="H123" s="757"/>
      <c r="I123" s="512">
        <v>0.04</v>
      </c>
      <c r="J123" s="484">
        <f>ROUND(J58*I123,2)</f>
        <v>167.23</v>
      </c>
      <c r="K123" s="478"/>
    </row>
    <row r="124" spans="1:11" ht="15">
      <c r="A124" s="415"/>
      <c r="B124" s="818" t="s">
        <v>420</v>
      </c>
      <c r="C124" s="756"/>
      <c r="D124" s="756"/>
      <c r="E124" s="756"/>
      <c r="F124" s="756"/>
      <c r="G124" s="756"/>
      <c r="H124" s="756"/>
      <c r="I124" s="757"/>
      <c r="J124" s="477">
        <f>SUM(J119:J123)</f>
        <v>256.47000000000003</v>
      </c>
      <c r="K124" s="478"/>
    </row>
    <row r="125" spans="1:11" ht="15">
      <c r="A125" s="415"/>
      <c r="B125" s="819"/>
      <c r="C125" s="756"/>
      <c r="D125" s="756"/>
      <c r="E125" s="756"/>
      <c r="F125" s="756"/>
      <c r="G125" s="756"/>
      <c r="H125" s="756"/>
      <c r="I125" s="756"/>
      <c r="J125" s="757"/>
      <c r="K125" s="327"/>
    </row>
    <row r="126" spans="1:11" ht="34.5" customHeight="1">
      <c r="A126" s="415"/>
      <c r="B126" s="829" t="s">
        <v>421</v>
      </c>
      <c r="C126" s="756"/>
      <c r="D126" s="756"/>
      <c r="E126" s="756"/>
      <c r="F126" s="756"/>
      <c r="G126" s="756"/>
      <c r="H126" s="756"/>
      <c r="I126" s="756"/>
      <c r="J126" s="757"/>
      <c r="K126" s="511"/>
    </row>
    <row r="127" spans="1:11" ht="45.75" customHeight="1">
      <c r="A127" s="415"/>
      <c r="B127" s="832" t="s">
        <v>422</v>
      </c>
      <c r="C127" s="756"/>
      <c r="D127" s="756"/>
      <c r="E127" s="756"/>
      <c r="F127" s="756"/>
      <c r="G127" s="756"/>
      <c r="H127" s="756"/>
      <c r="I127" s="756"/>
      <c r="J127" s="757"/>
      <c r="K127" s="444"/>
    </row>
    <row r="128" spans="1:11" ht="57" customHeight="1">
      <c r="A128" s="415"/>
      <c r="B128" s="831" t="s">
        <v>717</v>
      </c>
      <c r="C128" s="756"/>
      <c r="D128" s="756"/>
      <c r="E128" s="756"/>
      <c r="F128" s="756"/>
      <c r="G128" s="756"/>
      <c r="H128" s="756"/>
      <c r="I128" s="756"/>
      <c r="J128" s="757"/>
      <c r="K128" s="471"/>
    </row>
    <row r="129" spans="1:11" ht="34.5" customHeight="1">
      <c r="A129" s="415"/>
      <c r="B129" s="513" t="s">
        <v>424</v>
      </c>
      <c r="C129" s="514">
        <f>J58</f>
        <v>4180.6545454545458</v>
      </c>
      <c r="D129" s="515" t="s">
        <v>425</v>
      </c>
      <c r="E129" s="513" t="s">
        <v>718</v>
      </c>
      <c r="F129" s="514">
        <f>J115-J92-J97</f>
        <v>2205.1899999999996</v>
      </c>
      <c r="G129" s="515" t="s">
        <v>425</v>
      </c>
      <c r="H129" s="513" t="s">
        <v>427</v>
      </c>
      <c r="I129" s="514">
        <f>J124</f>
        <v>256.47000000000003</v>
      </c>
      <c r="J129" s="516">
        <f>C129+F129+I129</f>
        <v>6642.3145454545456</v>
      </c>
      <c r="K129" s="517"/>
    </row>
    <row r="130" spans="1:11" ht="15">
      <c r="A130" s="415"/>
      <c r="B130" s="882"/>
      <c r="C130" s="756"/>
      <c r="D130" s="756"/>
      <c r="E130" s="756"/>
      <c r="F130" s="756"/>
      <c r="G130" s="756"/>
      <c r="H130" s="756"/>
      <c r="I130" s="756"/>
      <c r="J130" s="757"/>
      <c r="K130" s="518"/>
    </row>
    <row r="131" spans="1:11" ht="15">
      <c r="A131" s="415"/>
      <c r="B131" s="881" t="s">
        <v>428</v>
      </c>
      <c r="C131" s="756"/>
      <c r="D131" s="756"/>
      <c r="E131" s="756"/>
      <c r="F131" s="756"/>
      <c r="G131" s="756"/>
      <c r="H131" s="756"/>
      <c r="I131" s="756"/>
      <c r="J131" s="757"/>
      <c r="K131" s="519"/>
    </row>
    <row r="132" spans="1:11" ht="15">
      <c r="A132" s="415"/>
      <c r="B132" s="520" t="s">
        <v>429</v>
      </c>
      <c r="C132" s="835" t="s">
        <v>430</v>
      </c>
      <c r="D132" s="756"/>
      <c r="E132" s="756"/>
      <c r="F132" s="756"/>
      <c r="G132" s="756"/>
      <c r="H132" s="756"/>
      <c r="I132" s="757"/>
      <c r="J132" s="520" t="s">
        <v>370</v>
      </c>
      <c r="K132" s="521"/>
    </row>
    <row r="133" spans="1:11" ht="51" customHeight="1">
      <c r="A133" s="415"/>
      <c r="B133" s="422" t="s">
        <v>264</v>
      </c>
      <c r="C133" s="839" t="s">
        <v>719</v>
      </c>
      <c r="D133" s="756"/>
      <c r="E133" s="756"/>
      <c r="F133" s="756"/>
      <c r="G133" s="756"/>
      <c r="H133" s="522">
        <v>9.0749999999999997E-2</v>
      </c>
      <c r="I133" s="473">
        <f>I86</f>
        <v>0.36800000000000005</v>
      </c>
      <c r="J133" s="484">
        <f>ROUND(H133*J58,2)*(1+I133)</f>
        <v>519.00552000000005</v>
      </c>
      <c r="K133" s="478"/>
    </row>
    <row r="134" spans="1:11" ht="34.5" customHeight="1">
      <c r="A134" s="415"/>
      <c r="B134" s="422" t="s">
        <v>265</v>
      </c>
      <c r="C134" s="791" t="s">
        <v>720</v>
      </c>
      <c r="D134" s="756"/>
      <c r="E134" s="756"/>
      <c r="F134" s="756"/>
      <c r="G134" s="756"/>
      <c r="H134" s="756"/>
      <c r="I134" s="757"/>
      <c r="J134" s="484">
        <f>ROUND((1/30)/12*(J129),2)</f>
        <v>18.45</v>
      </c>
      <c r="K134" s="478"/>
    </row>
    <row r="135" spans="1:11" ht="34.5" customHeight="1">
      <c r="A135" s="415"/>
      <c r="B135" s="422" t="s">
        <v>266</v>
      </c>
      <c r="C135" s="791" t="s">
        <v>721</v>
      </c>
      <c r="D135" s="756"/>
      <c r="E135" s="756"/>
      <c r="F135" s="756"/>
      <c r="G135" s="756"/>
      <c r="H135" s="756"/>
      <c r="I135" s="757"/>
      <c r="J135" s="484">
        <f>ROUND((5/30)/12*0.015*(J129),2)</f>
        <v>1.38</v>
      </c>
      <c r="K135" s="478"/>
    </row>
    <row r="136" spans="1:11" ht="34.5" customHeight="1">
      <c r="A136" s="415"/>
      <c r="B136" s="422" t="s">
        <v>267</v>
      </c>
      <c r="C136" s="791" t="s">
        <v>722</v>
      </c>
      <c r="D136" s="756"/>
      <c r="E136" s="756"/>
      <c r="F136" s="756"/>
      <c r="G136" s="756"/>
      <c r="H136" s="756"/>
      <c r="I136" s="757"/>
      <c r="J136" s="484">
        <f>ROUND(((15/30)/12)*0.0078*(J129),2)</f>
        <v>2.16</v>
      </c>
      <c r="K136" s="478"/>
    </row>
    <row r="137" spans="1:11" ht="36.75" customHeight="1">
      <c r="A137" s="415"/>
      <c r="B137" s="523" t="s">
        <v>268</v>
      </c>
      <c r="C137" s="883" t="s">
        <v>723</v>
      </c>
      <c r="D137" s="756"/>
      <c r="E137" s="756"/>
      <c r="F137" s="756"/>
      <c r="G137" s="756"/>
      <c r="H137" s="756"/>
      <c r="I137" s="757"/>
      <c r="J137" s="524">
        <f>ROUND(((((C129+C129/3)+(I86)*(C129+C129/3))*(4/12))/12)*0.02,2) + ((J106 -J92-J97+ J124)*4/12)*0.02</f>
        <v>6.065266666666667</v>
      </c>
      <c r="K137" s="525"/>
    </row>
    <row r="138" spans="1:11" ht="52.5" customHeight="1">
      <c r="A138" s="415"/>
      <c r="B138" s="422" t="s">
        <v>269</v>
      </c>
      <c r="C138" s="791" t="s">
        <v>724</v>
      </c>
      <c r="D138" s="756"/>
      <c r="E138" s="756"/>
      <c r="F138" s="756"/>
      <c r="G138" s="756"/>
      <c r="H138" s="756"/>
      <c r="I138" s="757"/>
      <c r="J138" s="484">
        <f>ROUND(((3/30)/12)*(J129),2)</f>
        <v>55.35</v>
      </c>
      <c r="K138" s="478"/>
    </row>
    <row r="139" spans="1:11" ht="15">
      <c r="A139" s="415"/>
      <c r="B139" s="818" t="s">
        <v>373</v>
      </c>
      <c r="C139" s="756"/>
      <c r="D139" s="756"/>
      <c r="E139" s="756"/>
      <c r="F139" s="756"/>
      <c r="G139" s="756"/>
      <c r="H139" s="756"/>
      <c r="I139" s="757"/>
      <c r="J139" s="477">
        <f>SUM(J133:J138)</f>
        <v>602.4107866666667</v>
      </c>
      <c r="K139" s="478"/>
    </row>
    <row r="140" spans="1:11" ht="15">
      <c r="A140" s="415"/>
      <c r="B140" s="819"/>
      <c r="C140" s="756"/>
      <c r="D140" s="756"/>
      <c r="E140" s="756"/>
      <c r="F140" s="756"/>
      <c r="G140" s="756"/>
      <c r="H140" s="756"/>
      <c r="I140" s="756"/>
      <c r="J140" s="757"/>
      <c r="K140" s="327"/>
    </row>
    <row r="141" spans="1:11" ht="15">
      <c r="A141" s="415"/>
      <c r="B141" s="831" t="s">
        <v>437</v>
      </c>
      <c r="C141" s="756"/>
      <c r="D141" s="756"/>
      <c r="E141" s="756"/>
      <c r="F141" s="756"/>
      <c r="G141" s="756"/>
      <c r="H141" s="756"/>
      <c r="I141" s="756"/>
      <c r="J141" s="757"/>
      <c r="K141" s="471"/>
    </row>
    <row r="142" spans="1:11" ht="15">
      <c r="A142" s="415"/>
      <c r="B142" s="482" t="s">
        <v>438</v>
      </c>
      <c r="C142" s="838" t="s">
        <v>439</v>
      </c>
      <c r="D142" s="756"/>
      <c r="E142" s="756"/>
      <c r="F142" s="756"/>
      <c r="G142" s="756"/>
      <c r="H142" s="756"/>
      <c r="I142" s="757"/>
      <c r="J142" s="526" t="s">
        <v>370</v>
      </c>
      <c r="K142" s="527"/>
    </row>
    <row r="143" spans="1:11" ht="15">
      <c r="A143" s="415"/>
      <c r="B143" s="431" t="s">
        <v>264</v>
      </c>
      <c r="C143" s="839" t="s">
        <v>440</v>
      </c>
      <c r="D143" s="756"/>
      <c r="E143" s="756"/>
      <c r="F143" s="756"/>
      <c r="G143" s="756"/>
      <c r="H143" s="756"/>
      <c r="I143" s="757"/>
      <c r="J143" s="507">
        <v>0</v>
      </c>
      <c r="K143" s="508"/>
    </row>
    <row r="144" spans="1:11" ht="15">
      <c r="A144" s="415"/>
      <c r="B144" s="833" t="s">
        <v>373</v>
      </c>
      <c r="C144" s="756"/>
      <c r="D144" s="756"/>
      <c r="E144" s="756"/>
      <c r="F144" s="756"/>
      <c r="G144" s="756"/>
      <c r="H144" s="756"/>
      <c r="I144" s="757"/>
      <c r="J144" s="509">
        <v>0</v>
      </c>
      <c r="K144" s="508"/>
    </row>
    <row r="145" spans="1:11" ht="15">
      <c r="A145" s="415"/>
      <c r="B145" s="884"/>
      <c r="C145" s="756"/>
      <c r="D145" s="756"/>
      <c r="E145" s="756"/>
      <c r="F145" s="756"/>
      <c r="G145" s="756"/>
      <c r="H145" s="756"/>
      <c r="I145" s="756"/>
      <c r="J145" s="757"/>
      <c r="K145" s="528"/>
    </row>
    <row r="146" spans="1:11" ht="15.75">
      <c r="A146" s="415"/>
      <c r="B146" s="837" t="s">
        <v>441</v>
      </c>
      <c r="C146" s="756"/>
      <c r="D146" s="756"/>
      <c r="E146" s="756"/>
      <c r="F146" s="756"/>
      <c r="G146" s="756"/>
      <c r="H146" s="756"/>
      <c r="I146" s="756"/>
      <c r="J146" s="757"/>
      <c r="K146" s="470"/>
    </row>
    <row r="147" spans="1:11" ht="15">
      <c r="A147" s="415"/>
      <c r="B147" s="482">
        <v>4</v>
      </c>
      <c r="C147" s="838" t="s">
        <v>442</v>
      </c>
      <c r="D147" s="756"/>
      <c r="E147" s="756"/>
      <c r="F147" s="756"/>
      <c r="G147" s="756"/>
      <c r="H147" s="756"/>
      <c r="I147" s="757"/>
      <c r="J147" s="526" t="s">
        <v>370</v>
      </c>
      <c r="K147" s="527"/>
    </row>
    <row r="148" spans="1:11" ht="15">
      <c r="A148" s="415"/>
      <c r="B148" s="431" t="s">
        <v>429</v>
      </c>
      <c r="C148" s="839" t="s">
        <v>430</v>
      </c>
      <c r="D148" s="756"/>
      <c r="E148" s="756"/>
      <c r="F148" s="756"/>
      <c r="G148" s="756"/>
      <c r="H148" s="756"/>
      <c r="I148" s="757"/>
      <c r="J148" s="507">
        <f>J139</f>
        <v>602.4107866666667</v>
      </c>
      <c r="K148" s="508"/>
    </row>
    <row r="149" spans="1:11" ht="15">
      <c r="A149" s="415"/>
      <c r="B149" s="431" t="s">
        <v>443</v>
      </c>
      <c r="C149" s="839" t="s">
        <v>439</v>
      </c>
      <c r="D149" s="756"/>
      <c r="E149" s="756"/>
      <c r="F149" s="756"/>
      <c r="G149" s="756"/>
      <c r="H149" s="756"/>
      <c r="I149" s="757"/>
      <c r="J149" s="507">
        <f>J144</f>
        <v>0</v>
      </c>
      <c r="K149" s="508"/>
    </row>
    <row r="150" spans="1:11" ht="15">
      <c r="A150" s="415"/>
      <c r="B150" s="833" t="s">
        <v>373</v>
      </c>
      <c r="C150" s="756"/>
      <c r="D150" s="756"/>
      <c r="E150" s="756"/>
      <c r="F150" s="756"/>
      <c r="G150" s="756"/>
      <c r="H150" s="756"/>
      <c r="I150" s="757"/>
      <c r="J150" s="509">
        <f>SUM(J148+J149)</f>
        <v>602.4107866666667</v>
      </c>
      <c r="K150" s="508"/>
    </row>
    <row r="151" spans="1:11" ht="15">
      <c r="A151" s="415"/>
      <c r="B151" s="884"/>
      <c r="C151" s="756"/>
      <c r="D151" s="756"/>
      <c r="E151" s="756"/>
      <c r="F151" s="756"/>
      <c r="G151" s="756"/>
      <c r="H151" s="756"/>
      <c r="I151" s="756"/>
      <c r="J151" s="757"/>
      <c r="K151" s="528"/>
    </row>
    <row r="152" spans="1:11" ht="15.75">
      <c r="A152" s="415"/>
      <c r="B152" s="829" t="s">
        <v>444</v>
      </c>
      <c r="C152" s="756"/>
      <c r="D152" s="756"/>
      <c r="E152" s="756"/>
      <c r="F152" s="756"/>
      <c r="G152" s="756"/>
      <c r="H152" s="756"/>
      <c r="I152" s="756"/>
      <c r="J152" s="757"/>
      <c r="K152" s="511"/>
    </row>
    <row r="153" spans="1:11" ht="15">
      <c r="A153" s="415"/>
      <c r="B153" s="494">
        <v>3</v>
      </c>
      <c r="C153" s="835" t="s">
        <v>445</v>
      </c>
      <c r="D153" s="756"/>
      <c r="E153" s="756"/>
      <c r="F153" s="756"/>
      <c r="G153" s="756"/>
      <c r="H153" s="756"/>
      <c r="I153" s="757"/>
      <c r="J153" s="494" t="s">
        <v>370</v>
      </c>
      <c r="K153" s="424"/>
    </row>
    <row r="154" spans="1:11" ht="15">
      <c r="A154" s="415"/>
      <c r="B154" s="422" t="s">
        <v>264</v>
      </c>
      <c r="C154" s="791" t="s">
        <v>547</v>
      </c>
      <c r="D154" s="756"/>
      <c r="E154" s="756"/>
      <c r="F154" s="756"/>
      <c r="G154" s="756"/>
      <c r="H154" s="756"/>
      <c r="I154" s="757"/>
      <c r="J154" s="484">
        <f>'Uniformes - EPIs_TODOS'!G20+'Uniformes - EPIs_TODOS'!G15</f>
        <v>6.66</v>
      </c>
      <c r="K154" s="478"/>
    </row>
    <row r="155" spans="1:11" ht="15">
      <c r="A155" s="415"/>
      <c r="B155" s="422" t="s">
        <v>265</v>
      </c>
      <c r="C155" s="791" t="s">
        <v>548</v>
      </c>
      <c r="D155" s="756"/>
      <c r="E155" s="756"/>
      <c r="F155" s="756"/>
      <c r="G155" s="756"/>
      <c r="H155" s="756"/>
      <c r="I155" s="757"/>
      <c r="J155" s="484">
        <v>0</v>
      </c>
      <c r="K155" s="478"/>
    </row>
    <row r="156" spans="1:11" ht="15">
      <c r="A156" s="415"/>
      <c r="B156" s="422" t="s">
        <v>266</v>
      </c>
      <c r="C156" s="791" t="s">
        <v>408</v>
      </c>
      <c r="D156" s="756"/>
      <c r="E156" s="756"/>
      <c r="F156" s="756"/>
      <c r="G156" s="756"/>
      <c r="H156" s="756"/>
      <c r="I156" s="757"/>
      <c r="J156" s="484" t="s">
        <v>448</v>
      </c>
      <c r="K156" s="478"/>
    </row>
    <row r="157" spans="1:11" ht="15">
      <c r="A157" s="415"/>
      <c r="B157" s="818" t="s">
        <v>449</v>
      </c>
      <c r="C157" s="756"/>
      <c r="D157" s="756"/>
      <c r="E157" s="756"/>
      <c r="F157" s="756"/>
      <c r="G157" s="756"/>
      <c r="H157" s="756"/>
      <c r="I157" s="757"/>
      <c r="J157" s="477">
        <f>ROUND(SUM(J154:J156),2)</f>
        <v>6.66</v>
      </c>
      <c r="K157" s="478"/>
    </row>
    <row r="158" spans="1:11" ht="18">
      <c r="A158" s="415"/>
      <c r="B158" s="880"/>
      <c r="C158" s="756"/>
      <c r="D158" s="756"/>
      <c r="E158" s="756"/>
      <c r="F158" s="756"/>
      <c r="G158" s="756"/>
      <c r="H158" s="756"/>
      <c r="I158" s="756"/>
      <c r="J158" s="757"/>
      <c r="K158" s="529"/>
    </row>
    <row r="159" spans="1:11" ht="15">
      <c r="A159" s="415"/>
      <c r="B159" s="828" t="s">
        <v>450</v>
      </c>
      <c r="C159" s="756"/>
      <c r="D159" s="756"/>
      <c r="E159" s="756"/>
      <c r="F159" s="756"/>
      <c r="G159" s="756"/>
      <c r="H159" s="756"/>
      <c r="I159" s="756"/>
      <c r="J159" s="757"/>
      <c r="K159" s="427"/>
    </row>
    <row r="160" spans="1:11" ht="18">
      <c r="A160" s="415"/>
      <c r="B160" s="530"/>
      <c r="C160" s="531"/>
      <c r="D160" s="531"/>
      <c r="E160" s="531"/>
      <c r="F160" s="531"/>
      <c r="G160" s="531"/>
      <c r="H160" s="531"/>
      <c r="I160" s="531"/>
      <c r="J160" s="532"/>
      <c r="K160" s="533"/>
    </row>
    <row r="161" spans="1:11" ht="15.75">
      <c r="A161" s="415"/>
      <c r="B161" s="829" t="s">
        <v>451</v>
      </c>
      <c r="C161" s="756"/>
      <c r="D161" s="756"/>
      <c r="E161" s="756"/>
      <c r="F161" s="756"/>
      <c r="G161" s="756"/>
      <c r="H161" s="756"/>
      <c r="I161" s="756"/>
      <c r="J161" s="757"/>
      <c r="K161" s="511"/>
    </row>
    <row r="162" spans="1:11" ht="30">
      <c r="A162" s="415"/>
      <c r="B162" s="494">
        <v>6</v>
      </c>
      <c r="C162" s="835" t="s">
        <v>452</v>
      </c>
      <c r="D162" s="756"/>
      <c r="E162" s="756"/>
      <c r="F162" s="756"/>
      <c r="G162" s="756"/>
      <c r="H162" s="757"/>
      <c r="I162" s="506" t="s">
        <v>340</v>
      </c>
      <c r="J162" s="534" t="s">
        <v>378</v>
      </c>
      <c r="K162" s="535"/>
    </row>
    <row r="163" spans="1:11" ht="57.75" customHeight="1">
      <c r="A163" s="415"/>
      <c r="B163" s="850" t="s">
        <v>453</v>
      </c>
      <c r="C163" s="756"/>
      <c r="D163" s="756"/>
      <c r="E163" s="756"/>
      <c r="F163" s="756"/>
      <c r="G163" s="756"/>
      <c r="H163" s="757"/>
      <c r="I163" s="536" t="s">
        <v>311</v>
      </c>
      <c r="J163" s="537">
        <f>SUM(J63+J115+J124+J150+J157)</f>
        <v>7610.9953321212124</v>
      </c>
      <c r="K163" s="443"/>
    </row>
    <row r="164" spans="1:11" ht="15">
      <c r="A164" s="415"/>
      <c r="B164" s="422" t="s">
        <v>264</v>
      </c>
      <c r="C164" s="881" t="s">
        <v>454</v>
      </c>
      <c r="D164" s="756"/>
      <c r="E164" s="756"/>
      <c r="F164" s="756"/>
      <c r="G164" s="756"/>
      <c r="H164" s="757"/>
      <c r="I164" s="483">
        <f>'1-ABA-DE-CARREGAMENTO'!G85</f>
        <v>0.06</v>
      </c>
      <c r="J164" s="484">
        <f>ROUND(I164*J163,2)</f>
        <v>456.66</v>
      </c>
      <c r="K164" s="478"/>
    </row>
    <row r="165" spans="1:11" ht="51" customHeight="1">
      <c r="A165" s="415"/>
      <c r="B165" s="850" t="s">
        <v>455</v>
      </c>
      <c r="C165" s="756"/>
      <c r="D165" s="756"/>
      <c r="E165" s="756"/>
      <c r="F165" s="756"/>
      <c r="G165" s="756"/>
      <c r="H165" s="757"/>
      <c r="I165" s="538" t="s">
        <v>311</v>
      </c>
      <c r="J165" s="537">
        <f>SUM(J63+J115+J124+J150+J157+J164)</f>
        <v>8067.6553321212123</v>
      </c>
      <c r="K165" s="443"/>
    </row>
    <row r="166" spans="1:11" ht="15">
      <c r="A166" s="415"/>
      <c r="B166" s="422" t="s">
        <v>265</v>
      </c>
      <c r="C166" s="881" t="s">
        <v>237</v>
      </c>
      <c r="D166" s="756"/>
      <c r="E166" s="756"/>
      <c r="F166" s="756"/>
      <c r="G166" s="756"/>
      <c r="H166" s="757"/>
      <c r="I166" s="483">
        <f>'1-ABA-DE-CARREGAMENTO'!G86</f>
        <v>0.06</v>
      </c>
      <c r="J166" s="484">
        <f>ROUND(I166*J165,2)</f>
        <v>484.06</v>
      </c>
      <c r="K166" s="478"/>
    </row>
    <row r="167" spans="1:11" ht="54.75" customHeight="1">
      <c r="A167" s="415"/>
      <c r="B167" s="850" t="s">
        <v>456</v>
      </c>
      <c r="C167" s="756"/>
      <c r="D167" s="756"/>
      <c r="E167" s="756"/>
      <c r="F167" s="756"/>
      <c r="G167" s="756"/>
      <c r="H167" s="757"/>
      <c r="I167" s="538" t="s">
        <v>311</v>
      </c>
      <c r="J167" s="537">
        <f>SUM(J163+J164+J166)</f>
        <v>8551.7153321212118</v>
      </c>
      <c r="K167" s="443"/>
    </row>
    <row r="168" spans="1:11" ht="15.75">
      <c r="A168" s="415"/>
      <c r="B168" s="452" t="s">
        <v>266</v>
      </c>
      <c r="C168" s="829" t="s">
        <v>457</v>
      </c>
      <c r="D168" s="756"/>
      <c r="E168" s="756"/>
      <c r="F168" s="756"/>
      <c r="G168" s="756"/>
      <c r="H168" s="757"/>
      <c r="I168" s="539" t="s">
        <v>311</v>
      </c>
      <c r="J168" s="461" t="s">
        <v>311</v>
      </c>
      <c r="K168" s="462"/>
    </row>
    <row r="169" spans="1:11" ht="15">
      <c r="A169" s="415"/>
      <c r="B169" s="422"/>
      <c r="C169" s="791" t="s">
        <v>458</v>
      </c>
      <c r="D169" s="756"/>
      <c r="E169" s="756"/>
      <c r="F169" s="756"/>
      <c r="G169" s="756"/>
      <c r="H169" s="757"/>
      <c r="I169" s="539" t="s">
        <v>311</v>
      </c>
      <c r="J169" s="461" t="s">
        <v>311</v>
      </c>
      <c r="K169" s="462"/>
    </row>
    <row r="170" spans="1:11" ht="15.75">
      <c r="A170" s="415"/>
      <c r="B170" s="422"/>
      <c r="C170" s="817" t="s">
        <v>725</v>
      </c>
      <c r="D170" s="756"/>
      <c r="E170" s="756"/>
      <c r="F170" s="756"/>
      <c r="G170" s="756"/>
      <c r="H170" s="757"/>
      <c r="I170" s="455">
        <f>'1-ABA-DE-CARREGAMENTO'!E28</f>
        <v>1.6500000000000001E-2</v>
      </c>
      <c r="J170" s="540">
        <f t="shared" ref="J170:J171" si="2">ROUND(($J$167/(1-$I$179))*I170,2)</f>
        <v>160.80000000000001</v>
      </c>
      <c r="K170" s="541"/>
    </row>
    <row r="171" spans="1:11" ht="34.5" customHeight="1">
      <c r="A171" s="415"/>
      <c r="B171" s="422"/>
      <c r="C171" s="817" t="s">
        <v>726</v>
      </c>
      <c r="D171" s="756"/>
      <c r="E171" s="756"/>
      <c r="F171" s="756"/>
      <c r="G171" s="756"/>
      <c r="H171" s="757"/>
      <c r="I171" s="455">
        <f>'1-ABA-DE-CARREGAMENTO'!F28</f>
        <v>7.5999999999999998E-2</v>
      </c>
      <c r="J171" s="540">
        <f t="shared" si="2"/>
        <v>740.66</v>
      </c>
      <c r="K171" s="541"/>
    </row>
    <row r="172" spans="1:11" ht="34.5" customHeight="1">
      <c r="A172" s="415"/>
      <c r="B172" s="422"/>
      <c r="C172" s="791" t="s">
        <v>727</v>
      </c>
      <c r="D172" s="756"/>
      <c r="E172" s="756"/>
      <c r="F172" s="756"/>
      <c r="G172" s="756"/>
      <c r="H172" s="757"/>
      <c r="I172" s="539" t="s">
        <v>311</v>
      </c>
      <c r="J172" s="461" t="s">
        <v>311</v>
      </c>
      <c r="K172" s="462"/>
    </row>
    <row r="173" spans="1:11" ht="34.5" customHeight="1">
      <c r="A173" s="415"/>
      <c r="B173" s="422"/>
      <c r="C173" s="791" t="s">
        <v>728</v>
      </c>
      <c r="D173" s="756"/>
      <c r="E173" s="756"/>
      <c r="F173" s="756"/>
      <c r="G173" s="756"/>
      <c r="H173" s="757"/>
      <c r="I173" s="539" t="s">
        <v>311</v>
      </c>
      <c r="J173" s="461" t="s">
        <v>311</v>
      </c>
      <c r="K173" s="462"/>
    </row>
    <row r="174" spans="1:11" ht="15">
      <c r="A174" s="415"/>
      <c r="B174" s="422"/>
      <c r="C174" s="791" t="s">
        <v>463</v>
      </c>
      <c r="D174" s="756"/>
      <c r="E174" s="756"/>
      <c r="F174" s="756"/>
      <c r="G174" s="756"/>
      <c r="H174" s="756"/>
      <c r="I174" s="542" t="s">
        <v>311</v>
      </c>
      <c r="J174" s="543" t="s">
        <v>311</v>
      </c>
      <c r="K174" s="544"/>
    </row>
    <row r="175" spans="1:11" ht="15">
      <c r="A175" s="415"/>
      <c r="B175" s="422"/>
      <c r="C175" s="791" t="s">
        <v>464</v>
      </c>
      <c r="D175" s="756"/>
      <c r="E175" s="756"/>
      <c r="F175" s="756"/>
      <c r="G175" s="756"/>
      <c r="H175" s="756"/>
      <c r="I175" s="542" t="s">
        <v>311</v>
      </c>
      <c r="J175" s="543" t="s">
        <v>311</v>
      </c>
      <c r="K175" s="544"/>
    </row>
    <row r="176" spans="1:11" ht="34.5" customHeight="1">
      <c r="A176" s="415"/>
      <c r="B176" s="422"/>
      <c r="C176" s="791" t="s">
        <v>729</v>
      </c>
      <c r="D176" s="756"/>
      <c r="E176" s="756"/>
      <c r="F176" s="756"/>
      <c r="G176" s="756"/>
      <c r="H176" s="757"/>
      <c r="I176" s="483">
        <f>'1-ABA-DE-CARREGAMENTO'!D87</f>
        <v>0.03</v>
      </c>
      <c r="J176" s="540">
        <f>ROUND(($J$167/(1-$I$179))*I176,2)</f>
        <v>292.37</v>
      </c>
      <c r="K176" s="541"/>
    </row>
    <row r="177" spans="1:11" ht="15">
      <c r="A177" s="415"/>
      <c r="B177" s="818" t="s">
        <v>420</v>
      </c>
      <c r="C177" s="756"/>
      <c r="D177" s="756"/>
      <c r="E177" s="756"/>
      <c r="F177" s="756"/>
      <c r="G177" s="756"/>
      <c r="H177" s="756"/>
      <c r="I177" s="757"/>
      <c r="J177" s="477">
        <f>SUM(J164+J166+J170+J171+J176)</f>
        <v>2134.5499999999997</v>
      </c>
      <c r="K177" s="478"/>
    </row>
    <row r="178" spans="1:11" ht="15">
      <c r="A178" s="415"/>
      <c r="B178" s="819"/>
      <c r="C178" s="756"/>
      <c r="D178" s="756"/>
      <c r="E178" s="756"/>
      <c r="F178" s="756"/>
      <c r="G178" s="756"/>
      <c r="H178" s="756"/>
      <c r="I178" s="756"/>
      <c r="J178" s="757"/>
      <c r="K178" s="327"/>
    </row>
    <row r="179" spans="1:11" ht="15">
      <c r="A179" s="415"/>
      <c r="B179" s="820" t="s">
        <v>466</v>
      </c>
      <c r="C179" s="756"/>
      <c r="D179" s="756"/>
      <c r="E179" s="756"/>
      <c r="F179" s="756"/>
      <c r="G179" s="756"/>
      <c r="H179" s="757"/>
      <c r="I179" s="545">
        <f t="shared" ref="I179:J179" si="3">SUM(I170:I176)</f>
        <v>0.1225</v>
      </c>
      <c r="J179" s="537">
        <f t="shared" si="3"/>
        <v>1193.83</v>
      </c>
      <c r="K179" s="443"/>
    </row>
    <row r="180" spans="1:11" ht="15">
      <c r="A180" s="415"/>
      <c r="B180" s="821" t="s">
        <v>467</v>
      </c>
      <c r="C180" s="754"/>
      <c r="D180" s="824" t="s">
        <v>468</v>
      </c>
      <c r="E180" s="754"/>
      <c r="F180" s="754"/>
      <c r="G180" s="754"/>
      <c r="H180" s="754"/>
      <c r="I180" s="754"/>
      <c r="J180" s="801"/>
      <c r="K180" s="546"/>
    </row>
    <row r="181" spans="1:11" ht="15">
      <c r="A181" s="415"/>
      <c r="B181" s="822"/>
      <c r="C181" s="754"/>
      <c r="D181" s="825" t="s">
        <v>469</v>
      </c>
      <c r="E181" s="754"/>
      <c r="F181" s="754"/>
      <c r="G181" s="754"/>
      <c r="H181" s="754"/>
      <c r="I181" s="754"/>
      <c r="J181" s="801"/>
      <c r="K181" s="547"/>
    </row>
    <row r="182" spans="1:11" ht="15">
      <c r="A182" s="415"/>
      <c r="B182" s="823"/>
      <c r="C182" s="806"/>
      <c r="D182" s="826" t="s">
        <v>470</v>
      </c>
      <c r="E182" s="806"/>
      <c r="F182" s="806"/>
      <c r="G182" s="806"/>
      <c r="H182" s="806"/>
      <c r="I182" s="806"/>
      <c r="J182" s="807"/>
      <c r="K182" s="546"/>
    </row>
    <row r="183" spans="1:11" ht="15">
      <c r="A183" s="415"/>
      <c r="B183" s="827"/>
      <c r="C183" s="756"/>
      <c r="D183" s="756"/>
      <c r="E183" s="756"/>
      <c r="F183" s="756"/>
      <c r="G183" s="756"/>
      <c r="H183" s="756"/>
      <c r="I183" s="756"/>
      <c r="J183" s="757"/>
      <c r="K183" s="548"/>
    </row>
    <row r="184" spans="1:11" ht="34.5" customHeight="1">
      <c r="A184" s="415"/>
      <c r="B184" s="828" t="s">
        <v>471</v>
      </c>
      <c r="C184" s="756"/>
      <c r="D184" s="756"/>
      <c r="E184" s="756"/>
      <c r="F184" s="756"/>
      <c r="G184" s="756"/>
      <c r="H184" s="756"/>
      <c r="I184" s="756"/>
      <c r="J184" s="757"/>
      <c r="K184" s="427"/>
    </row>
    <row r="185" spans="1:11" ht="15">
      <c r="A185" s="415"/>
      <c r="B185" s="819"/>
      <c r="C185" s="756"/>
      <c r="D185" s="756"/>
      <c r="E185" s="756"/>
      <c r="F185" s="756"/>
      <c r="G185" s="756"/>
      <c r="H185" s="756"/>
      <c r="I185" s="756"/>
      <c r="J185" s="757"/>
      <c r="K185" s="327"/>
    </row>
    <row r="186" spans="1:11" ht="34.5" customHeight="1">
      <c r="A186" s="415"/>
      <c r="B186" s="829" t="s">
        <v>730</v>
      </c>
      <c r="C186" s="756"/>
      <c r="D186" s="756"/>
      <c r="E186" s="756"/>
      <c r="F186" s="756"/>
      <c r="G186" s="756"/>
      <c r="H186" s="756"/>
      <c r="I186" s="756"/>
      <c r="J186" s="757"/>
      <c r="K186" s="511"/>
    </row>
    <row r="187" spans="1:11" ht="34.5" customHeight="1">
      <c r="A187" s="415"/>
      <c r="B187" s="830" t="s">
        <v>473</v>
      </c>
      <c r="C187" s="756"/>
      <c r="D187" s="756"/>
      <c r="E187" s="756"/>
      <c r="F187" s="756"/>
      <c r="G187" s="756"/>
      <c r="H187" s="756"/>
      <c r="I187" s="757"/>
      <c r="J187" s="506" t="s">
        <v>370</v>
      </c>
      <c r="K187" s="284"/>
    </row>
    <row r="188" spans="1:11" ht="15">
      <c r="A188" s="415"/>
      <c r="B188" s="549" t="s">
        <v>264</v>
      </c>
      <c r="C188" s="796" t="s">
        <v>474</v>
      </c>
      <c r="D188" s="756"/>
      <c r="E188" s="756"/>
      <c r="F188" s="756"/>
      <c r="G188" s="756"/>
      <c r="H188" s="756"/>
      <c r="I188" s="756"/>
      <c r="J188" s="484">
        <f>J63</f>
        <v>4180.6545454545458</v>
      </c>
      <c r="K188" s="478"/>
    </row>
    <row r="189" spans="1:11" ht="15">
      <c r="A189" s="415"/>
      <c r="B189" s="549" t="s">
        <v>265</v>
      </c>
      <c r="C189" s="796" t="s">
        <v>475</v>
      </c>
      <c r="D189" s="756"/>
      <c r="E189" s="756"/>
      <c r="F189" s="756"/>
      <c r="G189" s="756"/>
      <c r="H189" s="756"/>
      <c r="I189" s="756"/>
      <c r="J189" s="484">
        <f>J115</f>
        <v>2564.7999999999997</v>
      </c>
      <c r="K189" s="478"/>
    </row>
    <row r="190" spans="1:11" ht="15">
      <c r="A190" s="415"/>
      <c r="B190" s="549" t="s">
        <v>266</v>
      </c>
      <c r="C190" s="796" t="s">
        <v>476</v>
      </c>
      <c r="D190" s="756"/>
      <c r="E190" s="756"/>
      <c r="F190" s="756"/>
      <c r="G190" s="756"/>
      <c r="H190" s="756"/>
      <c r="I190" s="756"/>
      <c r="J190" s="484">
        <f>J124</f>
        <v>256.47000000000003</v>
      </c>
      <c r="K190" s="478"/>
    </row>
    <row r="191" spans="1:11" ht="15">
      <c r="A191" s="415"/>
      <c r="B191" s="549" t="s">
        <v>267</v>
      </c>
      <c r="C191" s="796" t="s">
        <v>477</v>
      </c>
      <c r="D191" s="756"/>
      <c r="E191" s="756"/>
      <c r="F191" s="756"/>
      <c r="G191" s="756"/>
      <c r="H191" s="756"/>
      <c r="I191" s="756"/>
      <c r="J191" s="484">
        <f>J150</f>
        <v>602.4107866666667</v>
      </c>
      <c r="K191" s="478"/>
    </row>
    <row r="192" spans="1:11" ht="15">
      <c r="A192" s="415"/>
      <c r="B192" s="549" t="s">
        <v>268</v>
      </c>
      <c r="C192" s="796" t="s">
        <v>478</v>
      </c>
      <c r="D192" s="756"/>
      <c r="E192" s="756"/>
      <c r="F192" s="756"/>
      <c r="G192" s="756"/>
      <c r="H192" s="756"/>
      <c r="I192" s="756"/>
      <c r="J192" s="484">
        <f>J157</f>
        <v>6.66</v>
      </c>
      <c r="K192" s="478"/>
    </row>
    <row r="193" spans="1:11" ht="15">
      <c r="A193" s="415"/>
      <c r="B193" s="797" t="s">
        <v>479</v>
      </c>
      <c r="C193" s="756"/>
      <c r="D193" s="756"/>
      <c r="E193" s="756"/>
      <c r="F193" s="756"/>
      <c r="G193" s="756"/>
      <c r="H193" s="756"/>
      <c r="I193" s="756"/>
      <c r="J193" s="477">
        <f>ROUND(SUM(J188:J192),2)</f>
        <v>7611</v>
      </c>
      <c r="K193" s="478"/>
    </row>
    <row r="194" spans="1:11" ht="15">
      <c r="A194" s="415"/>
      <c r="B194" s="550" t="s">
        <v>269</v>
      </c>
      <c r="C194" s="796" t="s">
        <v>451</v>
      </c>
      <c r="D194" s="756"/>
      <c r="E194" s="756"/>
      <c r="F194" s="756"/>
      <c r="G194" s="756"/>
      <c r="H194" s="756"/>
      <c r="I194" s="756"/>
      <c r="J194" s="484">
        <f>J177</f>
        <v>2134.5499999999997</v>
      </c>
      <c r="K194" s="478"/>
    </row>
    <row r="195" spans="1:11" ht="15">
      <c r="A195" s="415"/>
      <c r="B195" s="797" t="s">
        <v>480</v>
      </c>
      <c r="C195" s="756"/>
      <c r="D195" s="756"/>
      <c r="E195" s="756"/>
      <c r="F195" s="756"/>
      <c r="G195" s="756"/>
      <c r="H195" s="756"/>
      <c r="I195" s="756"/>
      <c r="J195" s="477">
        <f>J193+J194</f>
        <v>9745.5499999999993</v>
      </c>
      <c r="K195" s="478"/>
    </row>
    <row r="196" spans="1:11" ht="34.5" customHeight="1">
      <c r="A196" s="415"/>
      <c r="B196" s="798" t="s">
        <v>481</v>
      </c>
      <c r="C196" s="756"/>
      <c r="D196" s="756"/>
      <c r="E196" s="756"/>
      <c r="F196" s="756"/>
      <c r="G196" s="756"/>
      <c r="H196" s="756"/>
      <c r="I196" s="756"/>
      <c r="J196" s="757"/>
      <c r="K196" s="551"/>
    </row>
    <row r="197" spans="1:11" ht="15">
      <c r="A197" s="415"/>
      <c r="B197" s="886"/>
      <c r="C197" s="756"/>
      <c r="D197" s="756"/>
      <c r="E197" s="756"/>
      <c r="F197" s="756"/>
      <c r="G197" s="756"/>
      <c r="H197" s="756"/>
      <c r="I197" s="756"/>
      <c r="J197" s="757"/>
      <c r="K197" s="552"/>
    </row>
    <row r="198" spans="1:11" ht="15">
      <c r="A198" s="415"/>
      <c r="B198" s="553"/>
      <c r="C198" s="420"/>
      <c r="D198" s="420"/>
      <c r="E198" s="420"/>
      <c r="F198" s="420"/>
      <c r="G198" s="420"/>
      <c r="H198" s="420"/>
      <c r="I198" s="554"/>
      <c r="J198" s="555"/>
      <c r="K198" s="554"/>
    </row>
    <row r="199" spans="1:11" ht="15">
      <c r="A199" s="415"/>
      <c r="B199" s="800" t="s">
        <v>482</v>
      </c>
      <c r="C199" s="754"/>
      <c r="D199" s="754"/>
      <c r="E199" s="754"/>
      <c r="F199" s="754"/>
      <c r="G199" s="754"/>
      <c r="H199" s="754"/>
      <c r="I199" s="754"/>
      <c r="J199" s="801"/>
      <c r="K199" s="421"/>
    </row>
    <row r="200" spans="1:11" ht="34.5" customHeight="1">
      <c r="A200" s="415"/>
      <c r="B200" s="795" t="s">
        <v>483</v>
      </c>
      <c r="C200" s="756"/>
      <c r="D200" s="756"/>
      <c r="E200" s="757"/>
      <c r="F200" s="795" t="s">
        <v>484</v>
      </c>
      <c r="G200" s="757"/>
      <c r="H200" s="506" t="s">
        <v>485</v>
      </c>
      <c r="I200" s="795" t="s">
        <v>486</v>
      </c>
      <c r="J200" s="757"/>
      <c r="K200" s="284"/>
    </row>
    <row r="201" spans="1:11" ht="34.5" hidden="1" customHeight="1" outlineLevel="1">
      <c r="A201" s="415"/>
      <c r="B201" s="791" t="s">
        <v>487</v>
      </c>
      <c r="C201" s="756"/>
      <c r="D201" s="756"/>
      <c r="E201" s="757"/>
      <c r="F201" s="789">
        <v>0</v>
      </c>
      <c r="G201" s="757"/>
      <c r="H201" s="556">
        <f t="shared" ref="H201:H202" si="4">E201*F201</f>
        <v>0</v>
      </c>
      <c r="I201" s="789">
        <f t="shared" ref="I201:I203" si="5">F201*H201</f>
        <v>0</v>
      </c>
      <c r="J201" s="757"/>
      <c r="K201" s="462"/>
    </row>
    <row r="202" spans="1:11" ht="34.5" hidden="1" customHeight="1" outlineLevel="1">
      <c r="A202" s="415"/>
      <c r="B202" s="791" t="s">
        <v>488</v>
      </c>
      <c r="C202" s="756"/>
      <c r="D202" s="756"/>
      <c r="E202" s="757"/>
      <c r="F202" s="789">
        <v>0</v>
      </c>
      <c r="G202" s="757"/>
      <c r="H202" s="556">
        <f t="shared" si="4"/>
        <v>0</v>
      </c>
      <c r="I202" s="789">
        <f t="shared" si="5"/>
        <v>0</v>
      </c>
      <c r="J202" s="757"/>
      <c r="K202" s="462"/>
    </row>
    <row r="203" spans="1:11" ht="34.5" customHeight="1" collapsed="1">
      <c r="A203" s="415"/>
      <c r="B203" s="792" t="str">
        <f>B3</f>
        <v>INT.LIBRA_CBO.2614-25_40.hs</v>
      </c>
      <c r="C203" s="756"/>
      <c r="D203" s="756"/>
      <c r="E203" s="757"/>
      <c r="F203" s="793">
        <f>J195</f>
        <v>9745.5499999999993</v>
      </c>
      <c r="G203" s="757"/>
      <c r="H203" s="556">
        <f>I17</f>
        <v>1</v>
      </c>
      <c r="I203" s="789">
        <f t="shared" si="5"/>
        <v>9745.5499999999993</v>
      </c>
      <c r="J203" s="757"/>
      <c r="K203" s="462"/>
    </row>
    <row r="204" spans="1:11" ht="34.5" hidden="1" customHeight="1" outlineLevel="1">
      <c r="A204" s="415"/>
      <c r="B204" s="791" t="s">
        <v>489</v>
      </c>
      <c r="C204" s="756"/>
      <c r="D204" s="756"/>
      <c r="E204" s="757"/>
      <c r="F204" s="793">
        <v>0</v>
      </c>
      <c r="G204" s="757"/>
      <c r="H204" s="556">
        <f t="shared" ref="H204:I204" si="6">E204*G204</f>
        <v>0</v>
      </c>
      <c r="I204" s="789">
        <f t="shared" si="6"/>
        <v>0</v>
      </c>
      <c r="J204" s="757"/>
      <c r="K204" s="462"/>
    </row>
    <row r="205" spans="1:11" ht="34.5" hidden="1" customHeight="1" outlineLevel="1">
      <c r="A205" s="415"/>
      <c r="B205" s="791" t="s">
        <v>490</v>
      </c>
      <c r="C205" s="756"/>
      <c r="D205" s="756"/>
      <c r="E205" s="757"/>
      <c r="F205" s="793">
        <v>0</v>
      </c>
      <c r="G205" s="757"/>
      <c r="H205" s="556">
        <f t="shared" ref="H205:I205" si="7">E205*G205</f>
        <v>0</v>
      </c>
      <c r="I205" s="789">
        <f t="shared" si="7"/>
        <v>0</v>
      </c>
      <c r="J205" s="757"/>
      <c r="K205" s="462"/>
    </row>
    <row r="206" spans="1:11" ht="34.5" hidden="1" customHeight="1" outlineLevel="1">
      <c r="A206" s="415"/>
      <c r="B206" s="816" t="s">
        <v>731</v>
      </c>
      <c r="C206" s="756"/>
      <c r="D206" s="756"/>
      <c r="E206" s="757"/>
      <c r="F206" s="789">
        <v>0</v>
      </c>
      <c r="G206" s="757"/>
      <c r="H206" s="556">
        <f t="shared" ref="H206:I206" si="8">E206*G206</f>
        <v>0</v>
      </c>
      <c r="I206" s="789">
        <f t="shared" si="8"/>
        <v>0</v>
      </c>
      <c r="J206" s="757"/>
      <c r="K206" s="462"/>
    </row>
    <row r="207" spans="1:11" ht="15.75" collapsed="1">
      <c r="A207" s="415"/>
      <c r="B207" s="794" t="s">
        <v>492</v>
      </c>
      <c r="C207" s="756"/>
      <c r="D207" s="756"/>
      <c r="E207" s="756"/>
      <c r="F207" s="756"/>
      <c r="G207" s="757"/>
      <c r="H207" s="557">
        <f>SUM(H201:H206)</f>
        <v>1</v>
      </c>
      <c r="I207" s="790">
        <f>SUM(I201:J206)</f>
        <v>9745.5499999999993</v>
      </c>
      <c r="J207" s="757"/>
      <c r="K207" s="558"/>
    </row>
    <row r="208" spans="1:11" ht="15">
      <c r="A208" s="415"/>
      <c r="B208" s="802"/>
      <c r="C208" s="803"/>
      <c r="D208" s="803"/>
      <c r="E208" s="803"/>
      <c r="F208" s="803"/>
      <c r="G208" s="803"/>
      <c r="H208" s="803"/>
      <c r="I208" s="803"/>
      <c r="J208" s="804"/>
      <c r="K208" s="327"/>
    </row>
    <row r="209" spans="1:11" ht="15">
      <c r="A209" s="415"/>
      <c r="B209" s="805" t="s">
        <v>493</v>
      </c>
      <c r="C209" s="806"/>
      <c r="D209" s="806"/>
      <c r="E209" s="806"/>
      <c r="F209" s="806"/>
      <c r="G209" s="806"/>
      <c r="H209" s="806"/>
      <c r="I209" s="806"/>
      <c r="J209" s="807"/>
      <c r="K209" s="427"/>
    </row>
    <row r="210" spans="1:11" ht="15">
      <c r="A210" s="415"/>
      <c r="B210" s="811"/>
      <c r="C210" s="756"/>
      <c r="D210" s="756"/>
      <c r="E210" s="756"/>
      <c r="F210" s="756"/>
      <c r="G210" s="756"/>
      <c r="H210" s="756"/>
      <c r="I210" s="756"/>
      <c r="J210" s="757"/>
      <c r="K210" s="445"/>
    </row>
    <row r="211" spans="1:11" ht="18">
      <c r="A211" s="415"/>
      <c r="B211" s="808" t="s">
        <v>494</v>
      </c>
      <c r="C211" s="756"/>
      <c r="D211" s="756"/>
      <c r="E211" s="756"/>
      <c r="F211" s="756"/>
      <c r="G211" s="757"/>
      <c r="H211" s="809">
        <f>$I$207</f>
        <v>9745.5499999999993</v>
      </c>
      <c r="I211" s="756"/>
      <c r="J211" s="757"/>
      <c r="K211" s="559"/>
    </row>
    <row r="212" spans="1:11" ht="18">
      <c r="A212" s="415"/>
      <c r="B212" s="812"/>
      <c r="C212" s="760"/>
      <c r="D212" s="760"/>
      <c r="E212" s="760"/>
      <c r="F212" s="760"/>
      <c r="G212" s="760"/>
      <c r="H212" s="760"/>
      <c r="I212" s="760"/>
      <c r="J212" s="813"/>
      <c r="K212" s="390"/>
    </row>
    <row r="213" spans="1:11" ht="18">
      <c r="A213" s="415"/>
      <c r="B213" s="808" t="s">
        <v>495</v>
      </c>
      <c r="C213" s="756"/>
      <c r="D213" s="756"/>
      <c r="E213" s="756"/>
      <c r="F213" s="756"/>
      <c r="G213" s="757"/>
      <c r="H213" s="814">
        <f>$I$11</f>
        <v>20</v>
      </c>
      <c r="I213" s="756"/>
      <c r="J213" s="757"/>
      <c r="K213" s="560"/>
    </row>
    <row r="214" spans="1:11" ht="18">
      <c r="A214" s="415"/>
      <c r="B214" s="815"/>
      <c r="C214" s="756"/>
      <c r="D214" s="756"/>
      <c r="E214" s="756"/>
      <c r="F214" s="756"/>
      <c r="G214" s="756"/>
      <c r="H214" s="756"/>
      <c r="I214" s="756"/>
      <c r="J214" s="757"/>
      <c r="K214" s="561"/>
    </row>
    <row r="215" spans="1:11" ht="34.5" customHeight="1">
      <c r="A215" s="415"/>
      <c r="B215" s="808" t="s">
        <v>732</v>
      </c>
      <c r="C215" s="756"/>
      <c r="D215" s="756"/>
      <c r="E215" s="756"/>
      <c r="F215" s="756"/>
      <c r="G215" s="757"/>
      <c r="H215" s="809">
        <f>ROUND(H211*H213,2)</f>
        <v>194911</v>
      </c>
      <c r="I215" s="756"/>
      <c r="J215" s="757"/>
      <c r="K215" s="559"/>
    </row>
    <row r="216" spans="1:11" ht="15">
      <c r="A216" s="413"/>
      <c r="B216" s="810"/>
      <c r="C216" s="756"/>
      <c r="D216" s="756"/>
      <c r="E216" s="756"/>
      <c r="F216" s="756"/>
      <c r="G216" s="756"/>
      <c r="H216" s="756"/>
      <c r="I216" s="756"/>
      <c r="J216" s="757"/>
      <c r="K216" s="420"/>
    </row>
    <row r="217" spans="1:11" ht="34.5" customHeight="1">
      <c r="A217" s="413"/>
      <c r="B217" s="413"/>
      <c r="C217" s="413"/>
      <c r="D217" s="413"/>
      <c r="E217" s="413"/>
      <c r="F217" s="413"/>
      <c r="G217" s="413"/>
      <c r="H217" s="413"/>
      <c r="I217" s="413"/>
      <c r="J217" s="413"/>
      <c r="K217" s="413"/>
    </row>
    <row r="218" spans="1:11" ht="34.5" customHeight="1">
      <c r="A218" s="413"/>
      <c r="B218" s="413"/>
      <c r="C218" s="413"/>
      <c r="D218" s="413"/>
      <c r="E218" s="413"/>
      <c r="F218" s="413"/>
      <c r="G218" s="413"/>
      <c r="H218" s="413"/>
      <c r="I218" s="413"/>
      <c r="J218" s="413"/>
      <c r="K218" s="413"/>
    </row>
    <row r="219" spans="1:11" ht="34.5" customHeight="1">
      <c r="A219" s="413"/>
      <c r="B219" s="413"/>
      <c r="C219" s="413"/>
      <c r="D219" s="413"/>
      <c r="E219" s="413"/>
      <c r="F219" s="413"/>
      <c r="G219" s="413"/>
      <c r="H219" s="413"/>
      <c r="I219" s="413"/>
      <c r="J219" s="413"/>
      <c r="K219" s="413"/>
    </row>
    <row r="220" spans="1:11" ht="34.5" customHeight="1">
      <c r="A220" s="413"/>
      <c r="B220" s="413"/>
      <c r="C220" s="413"/>
      <c r="D220" s="413"/>
      <c r="E220" s="413"/>
      <c r="F220" s="413"/>
      <c r="G220" s="413"/>
      <c r="H220" s="413"/>
      <c r="I220" s="413"/>
      <c r="J220" s="413"/>
      <c r="K220" s="413"/>
    </row>
    <row r="221" spans="1:11" ht="34.5" customHeight="1">
      <c r="A221" s="413"/>
      <c r="B221" s="413"/>
      <c r="C221" s="413"/>
      <c r="D221" s="413"/>
      <c r="E221" s="413"/>
      <c r="F221" s="413"/>
      <c r="G221" s="413"/>
      <c r="H221" s="413"/>
      <c r="I221" s="413"/>
      <c r="J221" s="413"/>
      <c r="K221" s="413"/>
    </row>
    <row r="222" spans="1:11" ht="34.5" customHeight="1">
      <c r="A222" s="413"/>
      <c r="B222" s="413"/>
      <c r="C222" s="413"/>
      <c r="D222" s="413"/>
      <c r="E222" s="413"/>
      <c r="F222" s="413"/>
      <c r="G222" s="413"/>
      <c r="H222" s="413"/>
      <c r="I222" s="413"/>
      <c r="J222" s="413"/>
      <c r="K222" s="413"/>
    </row>
    <row r="223" spans="1:11" ht="34.5" customHeight="1">
      <c r="A223" s="413"/>
      <c r="B223" s="413"/>
      <c r="C223" s="413"/>
      <c r="D223" s="413"/>
      <c r="E223" s="413"/>
      <c r="F223" s="413"/>
      <c r="G223" s="413"/>
      <c r="H223" s="413"/>
      <c r="I223" s="413"/>
      <c r="J223" s="413"/>
      <c r="K223" s="413"/>
    </row>
    <row r="224" spans="1:11" ht="34.5" customHeight="1">
      <c r="A224" s="413"/>
      <c r="B224" s="413"/>
      <c r="C224" s="413"/>
      <c r="D224" s="413"/>
      <c r="E224" s="413"/>
      <c r="F224" s="413"/>
      <c r="G224" s="413"/>
      <c r="H224" s="413"/>
      <c r="I224" s="413"/>
      <c r="J224" s="413"/>
      <c r="K224" s="413"/>
    </row>
    <row r="225" spans="1:11" ht="34.5" customHeight="1">
      <c r="A225" s="413"/>
      <c r="B225" s="413"/>
      <c r="C225" s="413"/>
      <c r="D225" s="413"/>
      <c r="E225" s="413"/>
      <c r="F225" s="413"/>
      <c r="G225" s="413"/>
      <c r="H225" s="413"/>
      <c r="I225" s="413"/>
      <c r="J225" s="413"/>
      <c r="K225" s="413"/>
    </row>
    <row r="226" spans="1:11" ht="34.5" customHeight="1">
      <c r="A226" s="413"/>
      <c r="B226" s="413"/>
      <c r="C226" s="413"/>
      <c r="D226" s="413"/>
      <c r="E226" s="413"/>
      <c r="F226" s="413"/>
      <c r="G226" s="413"/>
      <c r="H226" s="413"/>
      <c r="I226" s="413"/>
      <c r="J226" s="413"/>
      <c r="K226" s="413"/>
    </row>
    <row r="227" spans="1:11" ht="34.5" customHeight="1">
      <c r="A227" s="413"/>
      <c r="B227" s="413"/>
      <c r="C227" s="413"/>
      <c r="D227" s="413"/>
      <c r="E227" s="413"/>
      <c r="F227" s="413"/>
      <c r="G227" s="413"/>
      <c r="H227" s="413"/>
      <c r="I227" s="413"/>
      <c r="J227" s="413"/>
      <c r="K227" s="413"/>
    </row>
    <row r="228" spans="1:11" ht="34.5" customHeight="1">
      <c r="A228" s="413"/>
      <c r="B228" s="413"/>
      <c r="C228" s="413"/>
      <c r="D228" s="413"/>
      <c r="E228" s="413"/>
      <c r="F228" s="413"/>
      <c r="G228" s="413"/>
      <c r="H228" s="413"/>
      <c r="I228" s="413"/>
      <c r="J228" s="413"/>
      <c r="K228" s="413"/>
    </row>
    <row r="229" spans="1:11" ht="34.5" customHeight="1">
      <c r="A229" s="413"/>
      <c r="B229" s="413"/>
      <c r="C229" s="413"/>
      <c r="D229" s="413"/>
      <c r="E229" s="413"/>
      <c r="F229" s="413"/>
      <c r="G229" s="413"/>
      <c r="H229" s="413"/>
      <c r="I229" s="413"/>
      <c r="J229" s="413"/>
      <c r="K229" s="413"/>
    </row>
    <row r="230" spans="1:11" ht="34.5" customHeight="1">
      <c r="A230" s="413"/>
      <c r="B230" s="413"/>
      <c r="C230" s="413"/>
      <c r="D230" s="413"/>
      <c r="E230" s="413"/>
      <c r="F230" s="413"/>
      <c r="G230" s="413"/>
      <c r="H230" s="413"/>
      <c r="I230" s="413"/>
      <c r="J230" s="413"/>
      <c r="K230" s="413"/>
    </row>
    <row r="231" spans="1:11" ht="34.5" customHeight="1">
      <c r="A231" s="413"/>
      <c r="B231" s="413"/>
      <c r="C231" s="413"/>
      <c r="D231" s="413"/>
      <c r="E231" s="413"/>
      <c r="F231" s="413"/>
      <c r="G231" s="413"/>
      <c r="H231" s="413"/>
      <c r="I231" s="413"/>
      <c r="J231" s="413"/>
      <c r="K231" s="413"/>
    </row>
    <row r="232" spans="1:11" ht="34.5" customHeight="1">
      <c r="A232" s="413"/>
      <c r="B232" s="413"/>
      <c r="C232" s="413"/>
      <c r="D232" s="413"/>
      <c r="E232" s="413"/>
      <c r="F232" s="413"/>
      <c r="G232" s="413"/>
      <c r="H232" s="413"/>
      <c r="I232" s="413"/>
      <c r="J232" s="413"/>
      <c r="K232" s="413"/>
    </row>
    <row r="233" spans="1:11" ht="34.5" customHeight="1">
      <c r="A233" s="413"/>
      <c r="B233" s="413"/>
      <c r="C233" s="413"/>
      <c r="D233" s="413"/>
      <c r="E233" s="413"/>
      <c r="F233" s="413"/>
      <c r="G233" s="413"/>
      <c r="H233" s="413"/>
      <c r="I233" s="413"/>
      <c r="J233" s="413"/>
      <c r="K233" s="413"/>
    </row>
    <row r="234" spans="1:11" ht="34.5" customHeight="1">
      <c r="A234" s="413"/>
      <c r="B234" s="413"/>
      <c r="C234" s="413"/>
      <c r="D234" s="413"/>
      <c r="E234" s="413"/>
      <c r="F234" s="413"/>
      <c r="G234" s="413"/>
      <c r="H234" s="413"/>
      <c r="I234" s="413"/>
      <c r="J234" s="413"/>
      <c r="K234" s="413"/>
    </row>
    <row r="235" spans="1:11" ht="34.5" customHeight="1">
      <c r="A235" s="413"/>
      <c r="B235" s="413"/>
      <c r="C235" s="413"/>
      <c r="D235" s="413"/>
      <c r="E235" s="413"/>
      <c r="F235" s="413"/>
      <c r="G235" s="413"/>
      <c r="H235" s="413"/>
      <c r="I235" s="413"/>
      <c r="J235" s="413"/>
      <c r="K235" s="413"/>
    </row>
    <row r="236" spans="1:11" ht="34.5" customHeight="1">
      <c r="A236" s="413"/>
      <c r="B236" s="413"/>
      <c r="C236" s="413"/>
      <c r="D236" s="413"/>
      <c r="E236" s="413"/>
      <c r="F236" s="413"/>
      <c r="G236" s="413"/>
      <c r="H236" s="413"/>
      <c r="I236" s="413"/>
      <c r="J236" s="413"/>
      <c r="K236" s="413"/>
    </row>
    <row r="237" spans="1:11" ht="34.5" customHeight="1">
      <c r="A237" s="413"/>
      <c r="B237" s="413"/>
      <c r="C237" s="413"/>
      <c r="D237" s="413"/>
      <c r="E237" s="413"/>
      <c r="F237" s="413"/>
      <c r="G237" s="413"/>
      <c r="H237" s="413"/>
      <c r="I237" s="413"/>
      <c r="J237" s="413"/>
      <c r="K237" s="413"/>
    </row>
    <row r="238" spans="1:11" ht="34.5" customHeight="1">
      <c r="A238" s="413"/>
      <c r="B238" s="413"/>
      <c r="C238" s="413"/>
      <c r="D238" s="413"/>
      <c r="E238" s="413"/>
      <c r="F238" s="413"/>
      <c r="G238" s="413"/>
      <c r="H238" s="413"/>
      <c r="I238" s="413"/>
      <c r="J238" s="413"/>
      <c r="K238" s="413"/>
    </row>
    <row r="239" spans="1:11" ht="34.5" customHeight="1">
      <c r="A239" s="413"/>
      <c r="B239" s="413"/>
      <c r="C239" s="413"/>
      <c r="D239" s="413"/>
      <c r="E239" s="413"/>
      <c r="F239" s="413"/>
      <c r="G239" s="413"/>
      <c r="H239" s="413"/>
      <c r="I239" s="413"/>
      <c r="J239" s="413"/>
      <c r="K239" s="413"/>
    </row>
    <row r="240" spans="1:11" ht="34.5" customHeight="1">
      <c r="A240" s="413"/>
      <c r="B240" s="413"/>
      <c r="C240" s="413"/>
      <c r="D240" s="413"/>
      <c r="E240" s="413"/>
      <c r="F240" s="413"/>
      <c r="G240" s="413"/>
      <c r="H240" s="413"/>
      <c r="I240" s="413"/>
      <c r="J240" s="413"/>
      <c r="K240" s="413"/>
    </row>
    <row r="241" spans="1:11" ht="34.5" customHeight="1">
      <c r="A241" s="413"/>
      <c r="B241" s="413"/>
      <c r="C241" s="413"/>
      <c r="D241" s="413"/>
      <c r="E241" s="413"/>
      <c r="F241" s="413"/>
      <c r="G241" s="413"/>
      <c r="H241" s="413"/>
      <c r="I241" s="413"/>
      <c r="J241" s="413"/>
      <c r="K241" s="413"/>
    </row>
    <row r="242" spans="1:11" ht="34.5" customHeight="1">
      <c r="A242" s="413"/>
      <c r="B242" s="413"/>
      <c r="C242" s="413"/>
      <c r="D242" s="413"/>
      <c r="E242" s="413"/>
      <c r="F242" s="413"/>
      <c r="G242" s="413"/>
      <c r="H242" s="413"/>
      <c r="I242" s="413"/>
      <c r="J242" s="413"/>
      <c r="K242" s="413"/>
    </row>
    <row r="243" spans="1:11" ht="34.5" customHeight="1">
      <c r="A243" s="413"/>
      <c r="B243" s="413"/>
      <c r="C243" s="413"/>
      <c r="D243" s="413"/>
      <c r="E243" s="413"/>
      <c r="F243" s="413"/>
      <c r="G243" s="413"/>
      <c r="H243" s="413"/>
      <c r="I243" s="413"/>
      <c r="J243" s="413"/>
      <c r="K243" s="413"/>
    </row>
    <row r="244" spans="1:11" ht="34.5" customHeight="1">
      <c r="A244" s="413"/>
      <c r="B244" s="413"/>
      <c r="C244" s="413"/>
      <c r="D244" s="413"/>
      <c r="E244" s="413"/>
      <c r="F244" s="413"/>
      <c r="G244" s="413"/>
      <c r="H244" s="413"/>
      <c r="I244" s="413"/>
      <c r="J244" s="413"/>
      <c r="K244" s="413"/>
    </row>
    <row r="245" spans="1:11" ht="34.5" customHeight="1">
      <c r="A245" s="413"/>
      <c r="B245" s="413"/>
      <c r="C245" s="413"/>
      <c r="D245" s="413"/>
      <c r="E245" s="413"/>
      <c r="F245" s="413"/>
      <c r="G245" s="413"/>
      <c r="H245" s="413"/>
      <c r="I245" s="413"/>
      <c r="J245" s="413"/>
      <c r="K245" s="413"/>
    </row>
    <row r="246" spans="1:11" ht="34.5" customHeight="1">
      <c r="A246" s="413"/>
      <c r="B246" s="413"/>
      <c r="C246" s="413"/>
      <c r="D246" s="413"/>
      <c r="E246" s="413"/>
      <c r="F246" s="413"/>
      <c r="G246" s="413"/>
      <c r="H246" s="413"/>
      <c r="I246" s="413"/>
      <c r="J246" s="413"/>
      <c r="K246" s="413"/>
    </row>
    <row r="247" spans="1:11" ht="34.5" customHeight="1">
      <c r="A247" s="413"/>
      <c r="B247" s="413"/>
      <c r="C247" s="413"/>
      <c r="D247" s="413"/>
      <c r="E247" s="413"/>
      <c r="F247" s="413"/>
      <c r="G247" s="413"/>
      <c r="H247" s="413"/>
      <c r="I247" s="413"/>
      <c r="J247" s="413"/>
      <c r="K247" s="413"/>
    </row>
    <row r="248" spans="1:11" ht="34.5" customHeight="1">
      <c r="A248" s="413"/>
      <c r="B248" s="413"/>
      <c r="C248" s="413"/>
      <c r="D248" s="413"/>
      <c r="E248" s="413"/>
      <c r="F248" s="413"/>
      <c r="G248" s="413"/>
      <c r="H248" s="413"/>
      <c r="I248" s="413"/>
      <c r="J248" s="413"/>
      <c r="K248" s="413"/>
    </row>
    <row r="249" spans="1:11" ht="34.5" customHeight="1">
      <c r="A249" s="413"/>
      <c r="B249" s="413"/>
      <c r="C249" s="413"/>
      <c r="D249" s="413"/>
      <c r="E249" s="413"/>
      <c r="F249" s="413"/>
      <c r="G249" s="413"/>
      <c r="H249" s="413"/>
      <c r="I249" s="413"/>
      <c r="J249" s="413"/>
      <c r="K249" s="413"/>
    </row>
    <row r="250" spans="1:11" ht="34.5" customHeight="1">
      <c r="A250" s="413"/>
      <c r="B250" s="413"/>
      <c r="C250" s="413"/>
      <c r="D250" s="413"/>
      <c r="E250" s="413"/>
      <c r="F250" s="413"/>
      <c r="G250" s="413"/>
      <c r="H250" s="413"/>
      <c r="I250" s="413"/>
      <c r="J250" s="413"/>
      <c r="K250" s="413"/>
    </row>
    <row r="251" spans="1:11" ht="34.5" customHeight="1">
      <c r="A251" s="413"/>
      <c r="B251" s="413"/>
      <c r="C251" s="413"/>
      <c r="D251" s="413"/>
      <c r="E251" s="413"/>
      <c r="F251" s="413"/>
      <c r="G251" s="413"/>
      <c r="H251" s="413"/>
      <c r="I251" s="413"/>
      <c r="J251" s="413"/>
      <c r="K251" s="413"/>
    </row>
    <row r="252" spans="1:11" ht="34.5" customHeight="1">
      <c r="A252" s="413"/>
      <c r="B252" s="413"/>
      <c r="C252" s="413"/>
      <c r="D252" s="413"/>
      <c r="E252" s="413"/>
      <c r="F252" s="413"/>
      <c r="G252" s="413"/>
      <c r="H252" s="413"/>
      <c r="I252" s="413"/>
      <c r="J252" s="413"/>
      <c r="K252" s="413"/>
    </row>
    <row r="253" spans="1:11" ht="34.5" customHeight="1">
      <c r="A253" s="413"/>
      <c r="B253" s="413"/>
      <c r="C253" s="413"/>
      <c r="D253" s="413"/>
      <c r="E253" s="413"/>
      <c r="F253" s="413"/>
      <c r="G253" s="413"/>
      <c r="H253" s="413"/>
      <c r="I253" s="413"/>
      <c r="J253" s="413"/>
      <c r="K253" s="413"/>
    </row>
    <row r="254" spans="1:11" ht="34.5" customHeight="1">
      <c r="A254" s="413"/>
      <c r="B254" s="413"/>
      <c r="C254" s="413"/>
      <c r="D254" s="413"/>
      <c r="E254" s="413"/>
      <c r="F254" s="413"/>
      <c r="G254" s="413"/>
      <c r="H254" s="413"/>
      <c r="I254" s="413"/>
      <c r="J254" s="413"/>
      <c r="K254" s="413"/>
    </row>
    <row r="255" spans="1:11" ht="34.5" customHeight="1">
      <c r="A255" s="413"/>
      <c r="B255" s="413"/>
      <c r="C255" s="413"/>
      <c r="D255" s="413"/>
      <c r="E255" s="413"/>
      <c r="F255" s="413"/>
      <c r="G255" s="413"/>
      <c r="H255" s="413"/>
      <c r="I255" s="413"/>
      <c r="J255" s="413"/>
      <c r="K255" s="413"/>
    </row>
    <row r="256" spans="1:11" ht="34.5" customHeight="1">
      <c r="A256" s="413"/>
      <c r="B256" s="413"/>
      <c r="C256" s="413"/>
      <c r="D256" s="413"/>
      <c r="E256" s="413"/>
      <c r="F256" s="413"/>
      <c r="G256" s="413"/>
      <c r="H256" s="413"/>
      <c r="I256" s="413"/>
      <c r="J256" s="413"/>
      <c r="K256" s="413"/>
    </row>
    <row r="257" spans="1:11" ht="34.5" customHeight="1">
      <c r="A257" s="413"/>
      <c r="B257" s="413"/>
      <c r="C257" s="413"/>
      <c r="D257" s="413"/>
      <c r="E257" s="413"/>
      <c r="F257" s="413"/>
      <c r="G257" s="413"/>
      <c r="H257" s="413"/>
      <c r="I257" s="413"/>
      <c r="J257" s="413"/>
      <c r="K257" s="413"/>
    </row>
    <row r="258" spans="1:11" ht="34.5" customHeight="1">
      <c r="A258" s="413"/>
      <c r="B258" s="413"/>
      <c r="C258" s="413"/>
      <c r="D258" s="413"/>
      <c r="E258" s="413"/>
      <c r="F258" s="413"/>
      <c r="G258" s="413"/>
      <c r="H258" s="413"/>
      <c r="I258" s="413"/>
      <c r="J258" s="413"/>
      <c r="K258" s="413"/>
    </row>
    <row r="259" spans="1:11" ht="34.5" customHeight="1">
      <c r="A259" s="413"/>
      <c r="B259" s="413"/>
      <c r="C259" s="413"/>
      <c r="D259" s="413"/>
      <c r="E259" s="413"/>
      <c r="F259" s="413"/>
      <c r="G259" s="413"/>
      <c r="H259" s="413"/>
      <c r="I259" s="413"/>
      <c r="J259" s="413"/>
      <c r="K259" s="413"/>
    </row>
    <row r="260" spans="1:11" ht="34.5" customHeight="1">
      <c r="A260" s="413"/>
      <c r="B260" s="413"/>
      <c r="C260" s="413"/>
      <c r="D260" s="413"/>
      <c r="E260" s="413"/>
      <c r="F260" s="413"/>
      <c r="G260" s="413"/>
      <c r="H260" s="413"/>
      <c r="I260" s="413"/>
      <c r="J260" s="413"/>
      <c r="K260" s="413"/>
    </row>
    <row r="261" spans="1:11" ht="34.5" customHeight="1">
      <c r="A261" s="413"/>
      <c r="B261" s="413"/>
      <c r="C261" s="413"/>
      <c r="D261" s="413"/>
      <c r="E261" s="413"/>
      <c r="F261" s="413"/>
      <c r="G261" s="413"/>
      <c r="H261" s="413"/>
      <c r="I261" s="413"/>
      <c r="J261" s="413"/>
      <c r="K261" s="413"/>
    </row>
    <row r="262" spans="1:11" ht="34.5" customHeight="1">
      <c r="A262" s="413"/>
      <c r="B262" s="413"/>
      <c r="C262" s="413"/>
      <c r="D262" s="413"/>
      <c r="E262" s="413"/>
      <c r="F262" s="413"/>
      <c r="G262" s="413"/>
      <c r="H262" s="413"/>
      <c r="I262" s="413"/>
      <c r="J262" s="413"/>
      <c r="K262" s="413"/>
    </row>
    <row r="263" spans="1:11" ht="34.5" customHeight="1">
      <c r="A263" s="413"/>
      <c r="B263" s="413"/>
      <c r="C263" s="413"/>
      <c r="D263" s="413"/>
      <c r="E263" s="413"/>
      <c r="F263" s="413"/>
      <c r="G263" s="413"/>
      <c r="H263" s="413"/>
      <c r="I263" s="413"/>
      <c r="J263" s="413"/>
      <c r="K263" s="413"/>
    </row>
    <row r="264" spans="1:11" ht="34.5" customHeight="1">
      <c r="A264" s="413"/>
      <c r="B264" s="413"/>
      <c r="C264" s="413"/>
      <c r="D264" s="413"/>
      <c r="E264" s="413"/>
      <c r="F264" s="413"/>
      <c r="G264" s="413"/>
      <c r="H264" s="413"/>
      <c r="I264" s="413"/>
      <c r="J264" s="413"/>
      <c r="K264" s="413"/>
    </row>
    <row r="265" spans="1:11" ht="34.5" customHeight="1">
      <c r="A265" s="413"/>
      <c r="B265" s="413"/>
      <c r="C265" s="413"/>
      <c r="D265" s="413"/>
      <c r="E265" s="413"/>
      <c r="F265" s="413"/>
      <c r="G265" s="413"/>
      <c r="H265" s="413"/>
      <c r="I265" s="413"/>
      <c r="J265" s="413"/>
      <c r="K265" s="413"/>
    </row>
    <row r="266" spans="1:11" ht="34.5" customHeight="1">
      <c r="A266" s="413"/>
      <c r="B266" s="413"/>
      <c r="C266" s="413"/>
      <c r="D266" s="413"/>
      <c r="E266" s="413"/>
      <c r="F266" s="413"/>
      <c r="G266" s="413"/>
      <c r="H266" s="413"/>
      <c r="I266" s="413"/>
      <c r="J266" s="413"/>
      <c r="K266" s="413"/>
    </row>
    <row r="267" spans="1:11" ht="34.5" customHeight="1">
      <c r="A267" s="413"/>
      <c r="B267" s="413"/>
      <c r="C267" s="413"/>
      <c r="D267" s="413"/>
      <c r="E267" s="413"/>
      <c r="F267" s="413"/>
      <c r="G267" s="413"/>
      <c r="H267" s="413"/>
      <c r="I267" s="413"/>
      <c r="J267" s="413"/>
      <c r="K267" s="413"/>
    </row>
    <row r="268" spans="1:11" ht="34.5" customHeight="1">
      <c r="A268" s="413"/>
      <c r="B268" s="413"/>
      <c r="C268" s="413"/>
      <c r="D268" s="413"/>
      <c r="E268" s="413"/>
      <c r="F268" s="413"/>
      <c r="G268" s="413"/>
      <c r="H268" s="413"/>
      <c r="I268" s="413"/>
      <c r="J268" s="413"/>
      <c r="K268" s="413"/>
    </row>
    <row r="269" spans="1:11" ht="34.5" customHeight="1">
      <c r="A269" s="413"/>
      <c r="B269" s="413"/>
      <c r="C269" s="413"/>
      <c r="D269" s="413"/>
      <c r="E269" s="413"/>
      <c r="F269" s="413"/>
      <c r="G269" s="413"/>
      <c r="H269" s="413"/>
      <c r="I269" s="413"/>
      <c r="J269" s="413"/>
      <c r="K269" s="413"/>
    </row>
    <row r="270" spans="1:11" ht="34.5" customHeight="1">
      <c r="A270" s="413"/>
      <c r="B270" s="413"/>
      <c r="C270" s="413"/>
      <c r="D270" s="413"/>
      <c r="E270" s="413"/>
      <c r="F270" s="413"/>
      <c r="G270" s="413"/>
      <c r="H270" s="413"/>
      <c r="I270" s="413"/>
      <c r="J270" s="413"/>
      <c r="K270" s="413"/>
    </row>
    <row r="271" spans="1:11" ht="34.5" customHeight="1">
      <c r="A271" s="413"/>
      <c r="B271" s="413"/>
      <c r="C271" s="413"/>
      <c r="D271" s="413"/>
      <c r="E271" s="413"/>
      <c r="F271" s="413"/>
      <c r="G271" s="413"/>
      <c r="H271" s="413"/>
      <c r="I271" s="413"/>
      <c r="J271" s="413"/>
      <c r="K271" s="413"/>
    </row>
    <row r="272" spans="1:11" ht="34.5" customHeight="1">
      <c r="A272" s="413"/>
      <c r="B272" s="413"/>
      <c r="C272" s="413"/>
      <c r="D272" s="413"/>
      <c r="E272" s="413"/>
      <c r="F272" s="413"/>
      <c r="G272" s="413"/>
      <c r="H272" s="413"/>
      <c r="I272" s="413"/>
      <c r="J272" s="413"/>
      <c r="K272" s="413"/>
    </row>
    <row r="273" spans="1:11" ht="34.5" customHeight="1">
      <c r="A273" s="413"/>
      <c r="B273" s="413"/>
      <c r="C273" s="413"/>
      <c r="D273" s="413"/>
      <c r="E273" s="413"/>
      <c r="F273" s="413"/>
      <c r="G273" s="413"/>
      <c r="H273" s="413"/>
      <c r="I273" s="413"/>
      <c r="J273" s="413"/>
      <c r="K273" s="413"/>
    </row>
    <row r="274" spans="1:11" ht="34.5" customHeight="1">
      <c r="A274" s="413"/>
      <c r="B274" s="413"/>
      <c r="C274" s="413"/>
      <c r="D274" s="413"/>
      <c r="E274" s="413"/>
      <c r="F274" s="413"/>
      <c r="G274" s="413"/>
      <c r="H274" s="413"/>
      <c r="I274" s="413"/>
      <c r="J274" s="413"/>
      <c r="K274" s="413"/>
    </row>
    <row r="275" spans="1:11" ht="34.5" customHeight="1">
      <c r="A275" s="413"/>
      <c r="B275" s="413"/>
      <c r="C275" s="413"/>
      <c r="D275" s="413"/>
      <c r="E275" s="413"/>
      <c r="F275" s="413"/>
      <c r="G275" s="413"/>
      <c r="H275" s="413"/>
      <c r="I275" s="413"/>
      <c r="J275" s="413"/>
      <c r="K275" s="413"/>
    </row>
    <row r="276" spans="1:11" ht="34.5" customHeight="1">
      <c r="A276" s="413"/>
      <c r="B276" s="413"/>
      <c r="C276" s="413"/>
      <c r="D276" s="413"/>
      <c r="E276" s="413"/>
      <c r="F276" s="413"/>
      <c r="G276" s="413"/>
      <c r="H276" s="413"/>
      <c r="I276" s="413"/>
      <c r="J276" s="413"/>
      <c r="K276" s="413"/>
    </row>
    <row r="277" spans="1:11" ht="34.5" customHeight="1">
      <c r="A277" s="413"/>
      <c r="B277" s="413"/>
      <c r="C277" s="413"/>
      <c r="D277" s="413"/>
      <c r="E277" s="413"/>
      <c r="F277" s="413"/>
      <c r="G277" s="413"/>
      <c r="H277" s="413"/>
      <c r="I277" s="413"/>
      <c r="J277" s="413"/>
      <c r="K277" s="413"/>
    </row>
    <row r="278" spans="1:11" ht="34.5" customHeight="1">
      <c r="A278" s="413"/>
      <c r="B278" s="413"/>
      <c r="C278" s="413"/>
      <c r="D278" s="413"/>
      <c r="E278" s="413"/>
      <c r="F278" s="413"/>
      <c r="G278" s="413"/>
      <c r="H278" s="413"/>
      <c r="I278" s="413"/>
      <c r="J278" s="413"/>
      <c r="K278" s="413"/>
    </row>
    <row r="279" spans="1:11" ht="34.5" customHeight="1">
      <c r="A279" s="413"/>
      <c r="B279" s="413"/>
      <c r="C279" s="413"/>
      <c r="D279" s="413"/>
      <c r="E279" s="413"/>
      <c r="F279" s="413"/>
      <c r="G279" s="413"/>
      <c r="H279" s="413"/>
      <c r="I279" s="413"/>
      <c r="J279" s="413"/>
      <c r="K279" s="413"/>
    </row>
    <row r="280" spans="1:11" ht="34.5" customHeight="1">
      <c r="A280" s="413"/>
      <c r="B280" s="413"/>
      <c r="C280" s="413"/>
      <c r="D280" s="413"/>
      <c r="E280" s="413"/>
      <c r="F280" s="413"/>
      <c r="G280" s="413"/>
      <c r="H280" s="413"/>
      <c r="I280" s="413"/>
      <c r="J280" s="413"/>
      <c r="K280" s="413"/>
    </row>
    <row r="281" spans="1:11" ht="34.5" customHeight="1">
      <c r="A281" s="413"/>
      <c r="B281" s="413"/>
      <c r="C281" s="413"/>
      <c r="D281" s="413"/>
      <c r="E281" s="413"/>
      <c r="F281" s="413"/>
      <c r="G281" s="413"/>
      <c r="H281" s="413"/>
      <c r="I281" s="413"/>
      <c r="J281" s="413"/>
      <c r="K281" s="413"/>
    </row>
    <row r="282" spans="1:11" ht="34.5" customHeight="1">
      <c r="A282" s="413"/>
      <c r="B282" s="413"/>
      <c r="C282" s="413"/>
      <c r="D282" s="413"/>
      <c r="E282" s="413"/>
      <c r="F282" s="413"/>
      <c r="G282" s="413"/>
      <c r="H282" s="413"/>
      <c r="I282" s="413"/>
      <c r="J282" s="413"/>
      <c r="K282" s="413"/>
    </row>
    <row r="283" spans="1:11" ht="34.5" customHeight="1">
      <c r="A283" s="413"/>
      <c r="B283" s="413"/>
      <c r="C283" s="413"/>
      <c r="D283" s="413"/>
      <c r="E283" s="413"/>
      <c r="F283" s="413"/>
      <c r="G283" s="413"/>
      <c r="H283" s="413"/>
      <c r="I283" s="413"/>
      <c r="J283" s="413"/>
      <c r="K283" s="413"/>
    </row>
    <row r="284" spans="1:11" ht="34.5" customHeight="1">
      <c r="A284" s="413"/>
      <c r="B284" s="413"/>
      <c r="C284" s="413"/>
      <c r="D284" s="413"/>
      <c r="E284" s="413"/>
      <c r="F284" s="413"/>
      <c r="G284" s="413"/>
      <c r="H284" s="413"/>
      <c r="I284" s="413"/>
      <c r="J284" s="413"/>
      <c r="K284" s="413"/>
    </row>
    <row r="285" spans="1:11" ht="34.5" customHeight="1">
      <c r="A285" s="413"/>
      <c r="B285" s="413"/>
      <c r="C285" s="413"/>
      <c r="D285" s="413"/>
      <c r="E285" s="413"/>
      <c r="F285" s="413"/>
      <c r="G285" s="413"/>
      <c r="H285" s="413"/>
      <c r="I285" s="413"/>
      <c r="J285" s="413"/>
      <c r="K285" s="413"/>
    </row>
    <row r="286" spans="1:11" ht="34.5" customHeight="1">
      <c r="A286" s="413"/>
      <c r="B286" s="413"/>
      <c r="C286" s="413"/>
      <c r="D286" s="413"/>
      <c r="E286" s="413"/>
      <c r="F286" s="413"/>
      <c r="G286" s="413"/>
      <c r="H286" s="413"/>
      <c r="I286" s="413"/>
      <c r="J286" s="413"/>
      <c r="K286" s="413"/>
    </row>
    <row r="287" spans="1:11" ht="34.5" customHeight="1">
      <c r="A287" s="413"/>
      <c r="B287" s="413"/>
      <c r="C287" s="413"/>
      <c r="D287" s="413"/>
      <c r="E287" s="413"/>
      <c r="F287" s="413"/>
      <c r="G287" s="413"/>
      <c r="H287" s="413"/>
      <c r="I287" s="413"/>
      <c r="J287" s="413"/>
      <c r="K287" s="413"/>
    </row>
    <row r="288" spans="1:11" ht="34.5" customHeight="1">
      <c r="A288" s="413"/>
      <c r="B288" s="413"/>
      <c r="C288" s="413"/>
      <c r="D288" s="413"/>
      <c r="E288" s="413"/>
      <c r="F288" s="413"/>
      <c r="G288" s="413"/>
      <c r="H288" s="413"/>
      <c r="I288" s="413"/>
      <c r="J288" s="413"/>
      <c r="K288" s="413"/>
    </row>
    <row r="289" spans="1:11" ht="34.5" customHeight="1">
      <c r="A289" s="413"/>
      <c r="B289" s="413"/>
      <c r="C289" s="413"/>
      <c r="D289" s="413"/>
      <c r="E289" s="413"/>
      <c r="F289" s="413"/>
      <c r="G289" s="413"/>
      <c r="H289" s="413"/>
      <c r="I289" s="413"/>
      <c r="J289" s="413"/>
      <c r="K289" s="413"/>
    </row>
    <row r="290" spans="1:11" ht="34.5" customHeight="1">
      <c r="A290" s="413"/>
      <c r="B290" s="413"/>
      <c r="C290" s="413"/>
      <c r="D290" s="413"/>
      <c r="E290" s="413"/>
      <c r="F290" s="413"/>
      <c r="G290" s="413"/>
      <c r="H290" s="413"/>
      <c r="I290" s="413"/>
      <c r="J290" s="413"/>
      <c r="K290" s="413"/>
    </row>
    <row r="291" spans="1:11" ht="34.5" customHeight="1">
      <c r="A291" s="413"/>
      <c r="B291" s="413"/>
      <c r="C291" s="413"/>
      <c r="D291" s="413"/>
      <c r="E291" s="413"/>
      <c r="F291" s="413"/>
      <c r="G291" s="413"/>
      <c r="H291" s="413"/>
      <c r="I291" s="413"/>
      <c r="J291" s="413"/>
      <c r="K291" s="413"/>
    </row>
    <row r="292" spans="1:11" ht="34.5" customHeight="1">
      <c r="A292" s="413"/>
      <c r="B292" s="413"/>
      <c r="C292" s="413"/>
      <c r="D292" s="413"/>
      <c r="E292" s="413"/>
      <c r="F292" s="413"/>
      <c r="G292" s="413"/>
      <c r="H292" s="413"/>
      <c r="I292" s="413"/>
      <c r="J292" s="413"/>
      <c r="K292" s="413"/>
    </row>
    <row r="293" spans="1:11" ht="34.5" customHeight="1">
      <c r="A293" s="413"/>
      <c r="B293" s="413"/>
      <c r="C293" s="413"/>
      <c r="D293" s="413"/>
      <c r="E293" s="413"/>
      <c r="F293" s="413"/>
      <c r="G293" s="413"/>
      <c r="H293" s="413"/>
      <c r="I293" s="413"/>
      <c r="J293" s="413"/>
      <c r="K293" s="413"/>
    </row>
    <row r="294" spans="1:11" ht="34.5" customHeight="1">
      <c r="A294" s="413"/>
      <c r="B294" s="413"/>
      <c r="C294" s="413"/>
      <c r="D294" s="413"/>
      <c r="E294" s="413"/>
      <c r="F294" s="413"/>
      <c r="G294" s="413"/>
      <c r="H294" s="413"/>
      <c r="I294" s="413"/>
      <c r="J294" s="413"/>
      <c r="K294" s="413"/>
    </row>
    <row r="295" spans="1:11" ht="34.5" customHeight="1">
      <c r="A295" s="413"/>
      <c r="B295" s="413"/>
      <c r="C295" s="413"/>
      <c r="D295" s="413"/>
      <c r="E295" s="413"/>
      <c r="F295" s="413"/>
      <c r="G295" s="413"/>
      <c r="H295" s="413"/>
      <c r="I295" s="413"/>
      <c r="J295" s="413"/>
      <c r="K295" s="413"/>
    </row>
    <row r="296" spans="1:11" ht="34.5" customHeight="1">
      <c r="A296" s="413"/>
      <c r="B296" s="413"/>
      <c r="C296" s="413"/>
      <c r="D296" s="413"/>
      <c r="E296" s="413"/>
      <c r="F296" s="413"/>
      <c r="G296" s="413"/>
      <c r="H296" s="413"/>
      <c r="I296" s="413"/>
      <c r="J296" s="413"/>
      <c r="K296" s="413"/>
    </row>
    <row r="297" spans="1:11" ht="34.5" customHeight="1">
      <c r="A297" s="413"/>
      <c r="B297" s="413"/>
      <c r="C297" s="413"/>
      <c r="D297" s="413"/>
      <c r="E297" s="413"/>
      <c r="F297" s="413"/>
      <c r="G297" s="413"/>
      <c r="H297" s="413"/>
      <c r="I297" s="413"/>
      <c r="J297" s="413"/>
      <c r="K297" s="413"/>
    </row>
    <row r="298" spans="1:11" ht="34.5" customHeight="1">
      <c r="A298" s="413"/>
      <c r="B298" s="413"/>
      <c r="C298" s="413"/>
      <c r="D298" s="413"/>
      <c r="E298" s="413"/>
      <c r="F298" s="413"/>
      <c r="G298" s="413"/>
      <c r="H298" s="413"/>
      <c r="I298" s="413"/>
      <c r="J298" s="413"/>
      <c r="K298" s="413"/>
    </row>
    <row r="299" spans="1:11" ht="34.5" customHeight="1">
      <c r="A299" s="413"/>
      <c r="B299" s="413"/>
      <c r="C299" s="413"/>
      <c r="D299" s="413"/>
      <c r="E299" s="413"/>
      <c r="F299" s="413"/>
      <c r="G299" s="413"/>
      <c r="H299" s="413"/>
      <c r="I299" s="413"/>
      <c r="J299" s="413"/>
      <c r="K299" s="413"/>
    </row>
    <row r="300" spans="1:11" ht="34.5" customHeight="1">
      <c r="A300" s="413"/>
      <c r="B300" s="413"/>
      <c r="C300" s="413"/>
      <c r="D300" s="413"/>
      <c r="E300" s="413"/>
      <c r="F300" s="413"/>
      <c r="G300" s="413"/>
      <c r="H300" s="413"/>
      <c r="I300" s="413"/>
      <c r="J300" s="413"/>
      <c r="K300" s="413"/>
    </row>
    <row r="301" spans="1:11" ht="34.5" customHeight="1">
      <c r="A301" s="413"/>
      <c r="B301" s="413"/>
      <c r="C301" s="413"/>
      <c r="D301" s="413"/>
      <c r="E301" s="413"/>
      <c r="F301" s="413"/>
      <c r="G301" s="413"/>
      <c r="H301" s="413"/>
      <c r="I301" s="413"/>
      <c r="J301" s="413"/>
      <c r="K301" s="413"/>
    </row>
    <row r="302" spans="1:11" ht="34.5" customHeight="1">
      <c r="A302" s="413"/>
      <c r="B302" s="413"/>
      <c r="C302" s="413"/>
      <c r="D302" s="413"/>
      <c r="E302" s="413"/>
      <c r="F302" s="413"/>
      <c r="G302" s="413"/>
      <c r="H302" s="413"/>
      <c r="I302" s="413"/>
      <c r="J302" s="413"/>
      <c r="K302" s="413"/>
    </row>
    <row r="303" spans="1:11" ht="34.5" customHeight="1">
      <c r="A303" s="413"/>
      <c r="B303" s="413"/>
      <c r="C303" s="413"/>
      <c r="D303" s="413"/>
      <c r="E303" s="413"/>
      <c r="F303" s="413"/>
      <c r="G303" s="413"/>
      <c r="H303" s="413"/>
      <c r="I303" s="413"/>
      <c r="J303" s="413"/>
      <c r="K303" s="413"/>
    </row>
    <row r="304" spans="1:11" ht="34.5" customHeight="1">
      <c r="A304" s="413"/>
      <c r="B304" s="413"/>
      <c r="C304" s="413"/>
      <c r="D304" s="413"/>
      <c r="E304" s="413"/>
      <c r="F304" s="413"/>
      <c r="G304" s="413"/>
      <c r="H304" s="413"/>
      <c r="I304" s="413"/>
      <c r="J304" s="413"/>
      <c r="K304" s="413"/>
    </row>
    <row r="305" spans="1:11" ht="34.5" customHeight="1">
      <c r="A305" s="413"/>
      <c r="B305" s="413"/>
      <c r="C305" s="413"/>
      <c r="D305" s="413"/>
      <c r="E305" s="413"/>
      <c r="F305" s="413"/>
      <c r="G305" s="413"/>
      <c r="H305" s="413"/>
      <c r="I305" s="413"/>
      <c r="J305" s="413"/>
      <c r="K305" s="413"/>
    </row>
    <row r="306" spans="1:11" ht="34.5" customHeight="1">
      <c r="A306" s="413"/>
      <c r="B306" s="413"/>
      <c r="C306" s="413"/>
      <c r="D306" s="413"/>
      <c r="E306" s="413"/>
      <c r="F306" s="413"/>
      <c r="G306" s="413"/>
      <c r="H306" s="413"/>
      <c r="I306" s="413"/>
      <c r="J306" s="413"/>
      <c r="K306" s="413"/>
    </row>
    <row r="307" spans="1:11" ht="34.5" customHeight="1">
      <c r="A307" s="413"/>
      <c r="B307" s="413"/>
      <c r="C307" s="413"/>
      <c r="D307" s="413"/>
      <c r="E307" s="413"/>
      <c r="F307" s="413"/>
      <c r="G307" s="413"/>
      <c r="H307" s="413"/>
      <c r="I307" s="413"/>
      <c r="J307" s="413"/>
      <c r="K307" s="413"/>
    </row>
    <row r="308" spans="1:11" ht="34.5" customHeight="1">
      <c r="A308" s="413"/>
      <c r="B308" s="413"/>
      <c r="C308" s="413"/>
      <c r="D308" s="413"/>
      <c r="E308" s="413"/>
      <c r="F308" s="413"/>
      <c r="G308" s="413"/>
      <c r="H308" s="413"/>
      <c r="I308" s="413"/>
      <c r="J308" s="413"/>
      <c r="K308" s="413"/>
    </row>
    <row r="309" spans="1:11" ht="34.5" customHeight="1">
      <c r="A309" s="413"/>
      <c r="B309" s="413"/>
      <c r="C309" s="413"/>
      <c r="D309" s="413"/>
      <c r="E309" s="413"/>
      <c r="F309" s="413"/>
      <c r="G309" s="413"/>
      <c r="H309" s="413"/>
      <c r="I309" s="413"/>
      <c r="J309" s="413"/>
      <c r="K309" s="413"/>
    </row>
    <row r="310" spans="1:11" ht="34.5" customHeight="1">
      <c r="A310" s="413"/>
      <c r="B310" s="413"/>
      <c r="C310" s="413"/>
      <c r="D310" s="413"/>
      <c r="E310" s="413"/>
      <c r="F310" s="413"/>
      <c r="G310" s="413"/>
      <c r="H310" s="413"/>
      <c r="I310" s="413"/>
      <c r="J310" s="413"/>
      <c r="K310" s="413"/>
    </row>
    <row r="311" spans="1:11" ht="34.5" customHeight="1">
      <c r="A311" s="413"/>
      <c r="B311" s="413"/>
      <c r="C311" s="413"/>
      <c r="D311" s="413"/>
      <c r="E311" s="413"/>
      <c r="F311" s="413"/>
      <c r="G311" s="413"/>
      <c r="H311" s="413"/>
      <c r="I311" s="413"/>
      <c r="J311" s="413"/>
      <c r="K311" s="413"/>
    </row>
    <row r="312" spans="1:11" ht="34.5" customHeight="1">
      <c r="A312" s="413"/>
      <c r="B312" s="413"/>
      <c r="C312" s="413"/>
      <c r="D312" s="413"/>
      <c r="E312" s="413"/>
      <c r="F312" s="413"/>
      <c r="G312" s="413"/>
      <c r="H312" s="413"/>
      <c r="I312" s="413"/>
      <c r="J312" s="413"/>
      <c r="K312" s="413"/>
    </row>
    <row r="313" spans="1:11" ht="34.5" customHeight="1">
      <c r="A313" s="413"/>
      <c r="B313" s="413"/>
      <c r="C313" s="413"/>
      <c r="D313" s="413"/>
      <c r="E313" s="413"/>
      <c r="F313" s="413"/>
      <c r="G313" s="413"/>
      <c r="H313" s="413"/>
      <c r="I313" s="413"/>
      <c r="J313" s="413"/>
      <c r="K313" s="413"/>
    </row>
    <row r="314" spans="1:11" ht="34.5" customHeight="1">
      <c r="A314" s="413"/>
      <c r="B314" s="413"/>
      <c r="C314" s="413"/>
      <c r="D314" s="413"/>
      <c r="E314" s="413"/>
      <c r="F314" s="413"/>
      <c r="G314" s="413"/>
      <c r="H314" s="413"/>
      <c r="I314" s="413"/>
      <c r="J314" s="413"/>
      <c r="K314" s="413"/>
    </row>
    <row r="315" spans="1:11" ht="34.5" customHeight="1">
      <c r="A315" s="413"/>
      <c r="B315" s="413"/>
      <c r="C315" s="413"/>
      <c r="D315" s="413"/>
      <c r="E315" s="413"/>
      <c r="F315" s="413"/>
      <c r="G315" s="413"/>
      <c r="H315" s="413"/>
      <c r="I315" s="413"/>
      <c r="J315" s="413"/>
      <c r="K315" s="413"/>
    </row>
    <row r="316" spans="1:11" ht="34.5" customHeight="1">
      <c r="A316" s="413"/>
      <c r="B316" s="413"/>
      <c r="C316" s="413"/>
      <c r="D316" s="413"/>
      <c r="E316" s="413"/>
      <c r="F316" s="413"/>
      <c r="G316" s="413"/>
      <c r="H316" s="413"/>
      <c r="I316" s="413"/>
      <c r="J316" s="413"/>
      <c r="K316" s="413"/>
    </row>
    <row r="317" spans="1:11" ht="34.5" customHeight="1">
      <c r="A317" s="413"/>
      <c r="B317" s="413"/>
      <c r="C317" s="413"/>
      <c r="D317" s="413"/>
      <c r="E317" s="413"/>
      <c r="F317" s="413"/>
      <c r="G317" s="413"/>
      <c r="H317" s="413"/>
      <c r="I317" s="413"/>
      <c r="J317" s="413"/>
      <c r="K317" s="413"/>
    </row>
    <row r="318" spans="1:11" ht="34.5" customHeight="1">
      <c r="A318" s="413"/>
      <c r="B318" s="413"/>
      <c r="C318" s="413"/>
      <c r="D318" s="413"/>
      <c r="E318" s="413"/>
      <c r="F318" s="413"/>
      <c r="G318" s="413"/>
      <c r="H318" s="413"/>
      <c r="I318" s="413"/>
      <c r="J318" s="413"/>
      <c r="K318" s="413"/>
    </row>
    <row r="319" spans="1:11" ht="34.5" customHeight="1">
      <c r="A319" s="413"/>
      <c r="B319" s="413"/>
      <c r="C319" s="413"/>
      <c r="D319" s="413"/>
      <c r="E319" s="413"/>
      <c r="F319" s="413"/>
      <c r="G319" s="413"/>
      <c r="H319" s="413"/>
      <c r="I319" s="413"/>
      <c r="J319" s="413"/>
      <c r="K319" s="413"/>
    </row>
    <row r="320" spans="1:11" ht="34.5" customHeight="1">
      <c r="A320" s="413"/>
      <c r="B320" s="413"/>
      <c r="C320" s="413"/>
      <c r="D320" s="413"/>
      <c r="E320" s="413"/>
      <c r="F320" s="413"/>
      <c r="G320" s="413"/>
      <c r="H320" s="413"/>
      <c r="I320" s="413"/>
      <c r="J320" s="413"/>
      <c r="K320" s="413"/>
    </row>
    <row r="321" spans="1:11" ht="34.5" customHeight="1">
      <c r="A321" s="413"/>
      <c r="B321" s="413"/>
      <c r="C321" s="413"/>
      <c r="D321" s="413"/>
      <c r="E321" s="413"/>
      <c r="F321" s="413"/>
      <c r="G321" s="413"/>
      <c r="H321" s="413"/>
      <c r="I321" s="413"/>
      <c r="J321" s="413"/>
      <c r="K321" s="413"/>
    </row>
    <row r="322" spans="1:11" ht="34.5" customHeight="1">
      <c r="A322" s="413"/>
      <c r="B322" s="413"/>
      <c r="C322" s="413"/>
      <c r="D322" s="413"/>
      <c r="E322" s="413"/>
      <c r="F322" s="413"/>
      <c r="G322" s="413"/>
      <c r="H322" s="413"/>
      <c r="I322" s="413"/>
      <c r="J322" s="413"/>
      <c r="K322" s="413"/>
    </row>
    <row r="323" spans="1:11" ht="34.5" customHeight="1">
      <c r="A323" s="413"/>
      <c r="B323" s="413"/>
      <c r="C323" s="413"/>
      <c r="D323" s="413"/>
      <c r="E323" s="413"/>
      <c r="F323" s="413"/>
      <c r="G323" s="413"/>
      <c r="H323" s="413"/>
      <c r="I323" s="413"/>
      <c r="J323" s="413"/>
      <c r="K323" s="413"/>
    </row>
    <row r="324" spans="1:11" ht="34.5" customHeight="1">
      <c r="A324" s="413"/>
      <c r="B324" s="413"/>
      <c r="C324" s="413"/>
      <c r="D324" s="413"/>
      <c r="E324" s="413"/>
      <c r="F324" s="413"/>
      <c r="G324" s="413"/>
      <c r="H324" s="413"/>
      <c r="I324" s="413"/>
      <c r="J324" s="413"/>
      <c r="K324" s="413"/>
    </row>
    <row r="325" spans="1:11" ht="34.5" customHeight="1">
      <c r="A325" s="413"/>
      <c r="B325" s="413"/>
      <c r="C325" s="413"/>
      <c r="D325" s="413"/>
      <c r="E325" s="413"/>
      <c r="F325" s="413"/>
      <c r="G325" s="413"/>
      <c r="H325" s="413"/>
      <c r="I325" s="413"/>
      <c r="J325" s="413"/>
      <c r="K325" s="413"/>
    </row>
    <row r="326" spans="1:11" ht="34.5" customHeight="1">
      <c r="A326" s="413"/>
      <c r="B326" s="413"/>
      <c r="C326" s="413"/>
      <c r="D326" s="413"/>
      <c r="E326" s="413"/>
      <c r="F326" s="413"/>
      <c r="G326" s="413"/>
      <c r="H326" s="413"/>
      <c r="I326" s="413"/>
      <c r="J326" s="413"/>
      <c r="K326" s="413"/>
    </row>
    <row r="327" spans="1:11" ht="34.5" customHeight="1">
      <c r="A327" s="413"/>
      <c r="B327" s="413"/>
      <c r="C327" s="413"/>
      <c r="D327" s="413"/>
      <c r="E327" s="413"/>
      <c r="F327" s="413"/>
      <c r="G327" s="413"/>
      <c r="H327" s="413"/>
      <c r="I327" s="413"/>
      <c r="J327" s="413"/>
      <c r="K327" s="413"/>
    </row>
    <row r="328" spans="1:11" ht="34.5" customHeight="1">
      <c r="A328" s="413"/>
      <c r="B328" s="413"/>
      <c r="C328" s="413"/>
      <c r="D328" s="413"/>
      <c r="E328" s="413"/>
      <c r="F328" s="413"/>
      <c r="G328" s="413"/>
      <c r="H328" s="413"/>
      <c r="I328" s="413"/>
      <c r="J328" s="413"/>
      <c r="K328" s="413"/>
    </row>
    <row r="329" spans="1:11" ht="34.5" customHeight="1">
      <c r="A329" s="413"/>
      <c r="B329" s="413"/>
      <c r="C329" s="413"/>
      <c r="D329" s="413"/>
      <c r="E329" s="413"/>
      <c r="F329" s="413"/>
      <c r="G329" s="413"/>
      <c r="H329" s="413"/>
      <c r="I329" s="413"/>
      <c r="J329" s="413"/>
      <c r="K329" s="413"/>
    </row>
    <row r="330" spans="1:11" ht="34.5" customHeight="1">
      <c r="A330" s="413"/>
      <c r="B330" s="413"/>
      <c r="C330" s="413"/>
      <c r="D330" s="413"/>
      <c r="E330" s="413"/>
      <c r="F330" s="413"/>
      <c r="G330" s="413"/>
      <c r="H330" s="413"/>
      <c r="I330" s="413"/>
      <c r="J330" s="413"/>
      <c r="K330" s="413"/>
    </row>
    <row r="331" spans="1:11" ht="34.5" customHeight="1">
      <c r="A331" s="413"/>
      <c r="B331" s="413"/>
      <c r="C331" s="413"/>
      <c r="D331" s="413"/>
      <c r="E331" s="413"/>
      <c r="F331" s="413"/>
      <c r="G331" s="413"/>
      <c r="H331" s="413"/>
      <c r="I331" s="413"/>
      <c r="J331" s="413"/>
      <c r="K331" s="413"/>
    </row>
    <row r="332" spans="1:11" ht="34.5" customHeight="1">
      <c r="A332" s="413"/>
      <c r="B332" s="413"/>
      <c r="C332" s="413"/>
      <c r="D332" s="413"/>
      <c r="E332" s="413"/>
      <c r="F332" s="413"/>
      <c r="G332" s="413"/>
      <c r="H332" s="413"/>
      <c r="I332" s="413"/>
      <c r="J332" s="413"/>
      <c r="K332" s="413"/>
    </row>
    <row r="333" spans="1:11" ht="34.5" customHeight="1">
      <c r="A333" s="413"/>
      <c r="B333" s="413"/>
      <c r="C333" s="413"/>
      <c r="D333" s="413"/>
      <c r="E333" s="413"/>
      <c r="F333" s="413"/>
      <c r="G333" s="413"/>
      <c r="H333" s="413"/>
      <c r="I333" s="413"/>
      <c r="J333" s="413"/>
      <c r="K333" s="413"/>
    </row>
    <row r="334" spans="1:11" ht="34.5" customHeight="1">
      <c r="A334" s="413"/>
      <c r="B334" s="413"/>
      <c r="C334" s="413"/>
      <c r="D334" s="413"/>
      <c r="E334" s="413"/>
      <c r="F334" s="413"/>
      <c r="G334" s="413"/>
      <c r="H334" s="413"/>
      <c r="I334" s="413"/>
      <c r="J334" s="413"/>
      <c r="K334" s="413"/>
    </row>
    <row r="335" spans="1:11" ht="34.5" customHeight="1">
      <c r="A335" s="413"/>
      <c r="B335" s="413"/>
      <c r="C335" s="413"/>
      <c r="D335" s="413"/>
      <c r="E335" s="413"/>
      <c r="F335" s="413"/>
      <c r="G335" s="413"/>
      <c r="H335" s="413"/>
      <c r="I335" s="413"/>
      <c r="J335" s="413"/>
      <c r="K335" s="413"/>
    </row>
    <row r="336" spans="1:11" ht="34.5" customHeight="1">
      <c r="A336" s="413"/>
      <c r="B336" s="413"/>
      <c r="C336" s="413"/>
      <c r="D336" s="413"/>
      <c r="E336" s="413"/>
      <c r="F336" s="413"/>
      <c r="G336" s="413"/>
      <c r="H336" s="413"/>
      <c r="I336" s="413"/>
      <c r="J336" s="413"/>
      <c r="K336" s="413"/>
    </row>
    <row r="337" spans="1:11" ht="34.5" customHeight="1">
      <c r="A337" s="413"/>
      <c r="B337" s="413"/>
      <c r="C337" s="413"/>
      <c r="D337" s="413"/>
      <c r="E337" s="413"/>
      <c r="F337" s="413"/>
      <c r="G337" s="413"/>
      <c r="H337" s="413"/>
      <c r="I337" s="413"/>
      <c r="J337" s="413"/>
      <c r="K337" s="413"/>
    </row>
    <row r="338" spans="1:11" ht="34.5" customHeight="1">
      <c r="A338" s="413"/>
      <c r="B338" s="413"/>
      <c r="C338" s="413"/>
      <c r="D338" s="413"/>
      <c r="E338" s="413"/>
      <c r="F338" s="413"/>
      <c r="G338" s="413"/>
      <c r="H338" s="413"/>
      <c r="I338" s="413"/>
      <c r="J338" s="413"/>
      <c r="K338" s="413"/>
    </row>
    <row r="339" spans="1:11" ht="34.5" customHeight="1">
      <c r="A339" s="413"/>
      <c r="B339" s="413"/>
      <c r="C339" s="413"/>
      <c r="D339" s="413"/>
      <c r="E339" s="413"/>
      <c r="F339" s="413"/>
      <c r="G339" s="413"/>
      <c r="H339" s="413"/>
      <c r="I339" s="413"/>
      <c r="J339" s="413"/>
      <c r="K339" s="413"/>
    </row>
    <row r="340" spans="1:11" ht="34.5" customHeight="1">
      <c r="A340" s="413"/>
      <c r="B340" s="413"/>
      <c r="C340" s="413"/>
      <c r="D340" s="413"/>
      <c r="E340" s="413"/>
      <c r="F340" s="413"/>
      <c r="G340" s="413"/>
      <c r="H340" s="413"/>
      <c r="I340" s="413"/>
      <c r="J340" s="413"/>
      <c r="K340" s="413"/>
    </row>
    <row r="341" spans="1:11" ht="34.5" customHeight="1">
      <c r="A341" s="413"/>
      <c r="B341" s="413"/>
      <c r="C341" s="413"/>
      <c r="D341" s="413"/>
      <c r="E341" s="413"/>
      <c r="F341" s="413"/>
      <c r="G341" s="413"/>
      <c r="H341" s="413"/>
      <c r="I341" s="413"/>
      <c r="J341" s="413"/>
      <c r="K341" s="413"/>
    </row>
    <row r="342" spans="1:11" ht="34.5" customHeight="1">
      <c r="A342" s="413"/>
      <c r="B342" s="413"/>
      <c r="C342" s="413"/>
      <c r="D342" s="413"/>
      <c r="E342" s="413"/>
      <c r="F342" s="413"/>
      <c r="G342" s="413"/>
      <c r="H342" s="413"/>
      <c r="I342" s="413"/>
      <c r="J342" s="413"/>
      <c r="K342" s="413"/>
    </row>
    <row r="343" spans="1:11" ht="34.5" customHeight="1">
      <c r="A343" s="413"/>
      <c r="B343" s="413"/>
      <c r="C343" s="413"/>
      <c r="D343" s="413"/>
      <c r="E343" s="413"/>
      <c r="F343" s="413"/>
      <c r="G343" s="413"/>
      <c r="H343" s="413"/>
      <c r="I343" s="413"/>
      <c r="J343" s="413"/>
      <c r="K343" s="413"/>
    </row>
    <row r="344" spans="1:11" ht="34.5" customHeight="1">
      <c r="A344" s="413"/>
      <c r="B344" s="413"/>
      <c r="C344" s="413"/>
      <c r="D344" s="413"/>
      <c r="E344" s="413"/>
      <c r="F344" s="413"/>
      <c r="G344" s="413"/>
      <c r="H344" s="413"/>
      <c r="I344" s="413"/>
      <c r="J344" s="413"/>
      <c r="K344" s="413"/>
    </row>
    <row r="345" spans="1:11" ht="34.5" customHeight="1">
      <c r="A345" s="413"/>
      <c r="B345" s="413"/>
      <c r="C345" s="413"/>
      <c r="D345" s="413"/>
      <c r="E345" s="413"/>
      <c r="F345" s="413"/>
      <c r="G345" s="413"/>
      <c r="H345" s="413"/>
      <c r="I345" s="413"/>
      <c r="J345" s="413"/>
      <c r="K345" s="413"/>
    </row>
    <row r="346" spans="1:11" ht="34.5" customHeight="1">
      <c r="A346" s="413"/>
      <c r="B346" s="413"/>
      <c r="C346" s="413"/>
      <c r="D346" s="413"/>
      <c r="E346" s="413"/>
      <c r="F346" s="413"/>
      <c r="G346" s="413"/>
      <c r="H346" s="413"/>
      <c r="I346" s="413"/>
      <c r="J346" s="413"/>
      <c r="K346" s="413"/>
    </row>
    <row r="347" spans="1:11" ht="34.5" customHeight="1">
      <c r="A347" s="413"/>
      <c r="B347" s="413"/>
      <c r="C347" s="413"/>
      <c r="D347" s="413"/>
      <c r="E347" s="413"/>
      <c r="F347" s="413"/>
      <c r="G347" s="413"/>
      <c r="H347" s="413"/>
      <c r="I347" s="413"/>
      <c r="J347" s="413"/>
      <c r="K347" s="413"/>
    </row>
    <row r="348" spans="1:11" ht="34.5" customHeight="1">
      <c r="A348" s="413"/>
      <c r="B348" s="413"/>
      <c r="C348" s="413"/>
      <c r="D348" s="413"/>
      <c r="E348" s="413"/>
      <c r="F348" s="413"/>
      <c r="G348" s="413"/>
      <c r="H348" s="413"/>
      <c r="I348" s="413"/>
      <c r="J348" s="413"/>
      <c r="K348" s="413"/>
    </row>
    <row r="349" spans="1:11" ht="34.5" customHeight="1">
      <c r="A349" s="413"/>
      <c r="B349" s="413"/>
      <c r="C349" s="413"/>
      <c r="D349" s="413"/>
      <c r="E349" s="413"/>
      <c r="F349" s="413"/>
      <c r="G349" s="413"/>
      <c r="H349" s="413"/>
      <c r="I349" s="413"/>
      <c r="J349" s="413"/>
      <c r="K349" s="413"/>
    </row>
    <row r="350" spans="1:11" ht="34.5" customHeight="1">
      <c r="A350" s="413"/>
      <c r="B350" s="413"/>
      <c r="C350" s="413"/>
      <c r="D350" s="413"/>
      <c r="E350" s="413"/>
      <c r="F350" s="413"/>
      <c r="G350" s="413"/>
      <c r="H350" s="413"/>
      <c r="I350" s="413"/>
      <c r="J350" s="413"/>
      <c r="K350" s="413"/>
    </row>
    <row r="351" spans="1:11" ht="34.5" customHeight="1">
      <c r="A351" s="413"/>
      <c r="B351" s="413"/>
      <c r="C351" s="413"/>
      <c r="D351" s="413"/>
      <c r="E351" s="413"/>
      <c r="F351" s="413"/>
      <c r="G351" s="413"/>
      <c r="H351" s="413"/>
      <c r="I351" s="413"/>
      <c r="J351" s="413"/>
      <c r="K351" s="413"/>
    </row>
    <row r="352" spans="1:11" ht="34.5" customHeight="1">
      <c r="A352" s="413"/>
      <c r="B352" s="413"/>
      <c r="C352" s="413"/>
      <c r="D352" s="413"/>
      <c r="E352" s="413"/>
      <c r="F352" s="413"/>
      <c r="G352" s="413"/>
      <c r="H352" s="413"/>
      <c r="I352" s="413"/>
      <c r="J352" s="413"/>
      <c r="K352" s="413"/>
    </row>
    <row r="353" spans="1:11" ht="34.5" customHeight="1">
      <c r="A353" s="413"/>
      <c r="B353" s="413"/>
      <c r="C353" s="413"/>
      <c r="D353" s="413"/>
      <c r="E353" s="413"/>
      <c r="F353" s="413"/>
      <c r="G353" s="413"/>
      <c r="H353" s="413"/>
      <c r="I353" s="413"/>
      <c r="J353" s="413"/>
      <c r="K353" s="413"/>
    </row>
    <row r="354" spans="1:11" ht="34.5" customHeight="1">
      <c r="A354" s="413"/>
      <c r="B354" s="413"/>
      <c r="C354" s="413"/>
      <c r="D354" s="413"/>
      <c r="E354" s="413"/>
      <c r="F354" s="413"/>
      <c r="G354" s="413"/>
      <c r="H354" s="413"/>
      <c r="I354" s="413"/>
      <c r="J354" s="413"/>
      <c r="K354" s="413"/>
    </row>
    <row r="355" spans="1:11" ht="34.5" customHeight="1">
      <c r="A355" s="413"/>
      <c r="B355" s="413"/>
      <c r="C355" s="413"/>
      <c r="D355" s="413"/>
      <c r="E355" s="413"/>
      <c r="F355" s="413"/>
      <c r="G355" s="413"/>
      <c r="H355" s="413"/>
      <c r="I355" s="413"/>
      <c r="J355" s="413"/>
      <c r="K355" s="413"/>
    </row>
    <row r="356" spans="1:11" ht="34.5" customHeight="1">
      <c r="A356" s="413"/>
      <c r="B356" s="413"/>
      <c r="C356" s="413"/>
      <c r="D356" s="413"/>
      <c r="E356" s="413"/>
      <c r="F356" s="413"/>
      <c r="G356" s="413"/>
      <c r="H356" s="413"/>
      <c r="I356" s="413"/>
      <c r="J356" s="413"/>
      <c r="K356" s="413"/>
    </row>
    <row r="357" spans="1:11" ht="34.5" customHeight="1">
      <c r="A357" s="413"/>
      <c r="B357" s="413"/>
      <c r="C357" s="413"/>
      <c r="D357" s="413"/>
      <c r="E357" s="413"/>
      <c r="F357" s="413"/>
      <c r="G357" s="413"/>
      <c r="H357" s="413"/>
      <c r="I357" s="413"/>
      <c r="J357" s="413"/>
      <c r="K357" s="413"/>
    </row>
    <row r="358" spans="1:11" ht="34.5" customHeight="1">
      <c r="A358" s="413"/>
      <c r="B358" s="413"/>
      <c r="C358" s="413"/>
      <c r="D358" s="413"/>
      <c r="E358" s="413"/>
      <c r="F358" s="413"/>
      <c r="G358" s="413"/>
      <c r="H358" s="413"/>
      <c r="I358" s="413"/>
      <c r="J358" s="413"/>
      <c r="K358" s="413"/>
    </row>
    <row r="359" spans="1:11" ht="34.5" customHeight="1">
      <c r="A359" s="413"/>
      <c r="B359" s="413"/>
      <c r="C359" s="413"/>
      <c r="D359" s="413"/>
      <c r="E359" s="413"/>
      <c r="F359" s="413"/>
      <c r="G359" s="413"/>
      <c r="H359" s="413"/>
      <c r="I359" s="413"/>
      <c r="J359" s="413"/>
      <c r="K359" s="413"/>
    </row>
    <row r="360" spans="1:11" ht="34.5" customHeight="1">
      <c r="A360" s="413"/>
      <c r="B360" s="413"/>
      <c r="C360" s="413"/>
      <c r="D360" s="413"/>
      <c r="E360" s="413"/>
      <c r="F360" s="413"/>
      <c r="G360" s="413"/>
      <c r="H360" s="413"/>
      <c r="I360" s="413"/>
      <c r="J360" s="413"/>
      <c r="K360" s="413"/>
    </row>
    <row r="361" spans="1:11" ht="34.5" customHeight="1">
      <c r="A361" s="413"/>
      <c r="B361" s="413"/>
      <c r="C361" s="413"/>
      <c r="D361" s="413"/>
      <c r="E361" s="413"/>
      <c r="F361" s="413"/>
      <c r="G361" s="413"/>
      <c r="H361" s="413"/>
      <c r="I361" s="413"/>
      <c r="J361" s="413"/>
      <c r="K361" s="413"/>
    </row>
    <row r="362" spans="1:11" ht="34.5" customHeight="1">
      <c r="A362" s="413"/>
      <c r="B362" s="413"/>
      <c r="C362" s="413"/>
      <c r="D362" s="413"/>
      <c r="E362" s="413"/>
      <c r="F362" s="413"/>
      <c r="G362" s="413"/>
      <c r="H362" s="413"/>
      <c r="I362" s="413"/>
      <c r="J362" s="413"/>
      <c r="K362" s="413"/>
    </row>
    <row r="363" spans="1:11" ht="34.5" customHeight="1">
      <c r="A363" s="413"/>
      <c r="B363" s="413"/>
      <c r="C363" s="413"/>
      <c r="D363" s="413"/>
      <c r="E363" s="413"/>
      <c r="F363" s="413"/>
      <c r="G363" s="413"/>
      <c r="H363" s="413"/>
      <c r="I363" s="413"/>
      <c r="J363" s="413"/>
      <c r="K363" s="413"/>
    </row>
    <row r="364" spans="1:11" ht="34.5" customHeight="1">
      <c r="A364" s="413"/>
      <c r="B364" s="413"/>
      <c r="C364" s="413"/>
      <c r="D364" s="413"/>
      <c r="E364" s="413"/>
      <c r="F364" s="413"/>
      <c r="G364" s="413"/>
      <c r="H364" s="413"/>
      <c r="I364" s="413"/>
      <c r="J364" s="413"/>
      <c r="K364" s="413"/>
    </row>
    <row r="365" spans="1:11" ht="34.5" customHeight="1">
      <c r="A365" s="413"/>
      <c r="B365" s="413"/>
      <c r="C365" s="413"/>
      <c r="D365" s="413"/>
      <c r="E365" s="413"/>
      <c r="F365" s="413"/>
      <c r="G365" s="413"/>
      <c r="H365" s="413"/>
      <c r="I365" s="413"/>
      <c r="J365" s="413"/>
      <c r="K365" s="413"/>
    </row>
    <row r="366" spans="1:11" ht="34.5" customHeight="1">
      <c r="A366" s="413"/>
      <c r="B366" s="413"/>
      <c r="C366" s="413"/>
      <c r="D366" s="413"/>
      <c r="E366" s="413"/>
      <c r="F366" s="413"/>
      <c r="G366" s="413"/>
      <c r="H366" s="413"/>
      <c r="I366" s="413"/>
      <c r="J366" s="413"/>
      <c r="K366" s="413"/>
    </row>
    <row r="367" spans="1:11" ht="34.5" customHeight="1">
      <c r="A367" s="413"/>
      <c r="B367" s="413"/>
      <c r="C367" s="413"/>
      <c r="D367" s="413"/>
      <c r="E367" s="413"/>
      <c r="F367" s="413"/>
      <c r="G367" s="413"/>
      <c r="H367" s="413"/>
      <c r="I367" s="413"/>
      <c r="J367" s="413"/>
      <c r="K367" s="413"/>
    </row>
    <row r="368" spans="1:11" ht="34.5" customHeight="1">
      <c r="A368" s="413"/>
      <c r="B368" s="413"/>
      <c r="C368" s="413"/>
      <c r="D368" s="413"/>
      <c r="E368" s="413"/>
      <c r="F368" s="413"/>
      <c r="G368" s="413"/>
      <c r="H368" s="413"/>
      <c r="I368" s="413"/>
      <c r="J368" s="413"/>
      <c r="K368" s="413"/>
    </row>
    <row r="369" spans="1:11" ht="34.5" customHeight="1">
      <c r="A369" s="413"/>
      <c r="B369" s="413"/>
      <c r="C369" s="413"/>
      <c r="D369" s="413"/>
      <c r="E369" s="413"/>
      <c r="F369" s="413"/>
      <c r="G369" s="413"/>
      <c r="H369" s="413"/>
      <c r="I369" s="413"/>
      <c r="J369" s="413"/>
      <c r="K369" s="413"/>
    </row>
    <row r="370" spans="1:11" ht="34.5" customHeight="1">
      <c r="A370" s="413"/>
      <c r="B370" s="413"/>
      <c r="C370" s="413"/>
      <c r="D370" s="413"/>
      <c r="E370" s="413"/>
      <c r="F370" s="413"/>
      <c r="G370" s="413"/>
      <c r="H370" s="413"/>
      <c r="I370" s="413"/>
      <c r="J370" s="413"/>
      <c r="K370" s="413"/>
    </row>
    <row r="371" spans="1:11" ht="34.5" customHeight="1">
      <c r="A371" s="413"/>
      <c r="B371" s="413"/>
      <c r="C371" s="413"/>
      <c r="D371" s="413"/>
      <c r="E371" s="413"/>
      <c r="F371" s="413"/>
      <c r="G371" s="413"/>
      <c r="H371" s="413"/>
      <c r="I371" s="413"/>
      <c r="J371" s="413"/>
      <c r="K371" s="413"/>
    </row>
    <row r="372" spans="1:11" ht="34.5" customHeight="1">
      <c r="A372" s="413"/>
      <c r="B372" s="413"/>
      <c r="C372" s="413"/>
      <c r="D372" s="413"/>
      <c r="E372" s="413"/>
      <c r="F372" s="413"/>
      <c r="G372" s="413"/>
      <c r="H372" s="413"/>
      <c r="I372" s="413"/>
      <c r="J372" s="413"/>
      <c r="K372" s="413"/>
    </row>
    <row r="373" spans="1:11" ht="34.5" customHeight="1">
      <c r="A373" s="413"/>
      <c r="B373" s="413"/>
      <c r="C373" s="413"/>
      <c r="D373" s="413"/>
      <c r="E373" s="413"/>
      <c r="F373" s="413"/>
      <c r="G373" s="413"/>
      <c r="H373" s="413"/>
      <c r="I373" s="413"/>
      <c r="J373" s="413"/>
      <c r="K373" s="413"/>
    </row>
    <row r="374" spans="1:11" ht="34.5" customHeight="1">
      <c r="A374" s="413"/>
      <c r="B374" s="413"/>
      <c r="C374" s="413"/>
      <c r="D374" s="413"/>
      <c r="E374" s="413"/>
      <c r="F374" s="413"/>
      <c r="G374" s="413"/>
      <c r="H374" s="413"/>
      <c r="I374" s="413"/>
      <c r="J374" s="413"/>
      <c r="K374" s="413"/>
    </row>
    <row r="375" spans="1:11" ht="34.5" customHeight="1">
      <c r="A375" s="413"/>
      <c r="B375" s="413"/>
      <c r="C375" s="413"/>
      <c r="D375" s="413"/>
      <c r="E375" s="413"/>
      <c r="F375" s="413"/>
      <c r="G375" s="413"/>
      <c r="H375" s="413"/>
      <c r="I375" s="413"/>
      <c r="J375" s="413"/>
      <c r="K375" s="413"/>
    </row>
    <row r="376" spans="1:11" ht="34.5" customHeight="1">
      <c r="A376" s="413"/>
      <c r="B376" s="413"/>
      <c r="C376" s="413"/>
      <c r="D376" s="413"/>
      <c r="E376" s="413"/>
      <c r="F376" s="413"/>
      <c r="G376" s="413"/>
      <c r="H376" s="413"/>
      <c r="I376" s="413"/>
      <c r="J376" s="413"/>
      <c r="K376" s="413"/>
    </row>
    <row r="377" spans="1:11" ht="34.5" customHeight="1">
      <c r="A377" s="413"/>
      <c r="B377" s="413"/>
      <c r="C377" s="413"/>
      <c r="D377" s="413"/>
      <c r="E377" s="413"/>
      <c r="F377" s="413"/>
      <c r="G377" s="413"/>
      <c r="H377" s="413"/>
      <c r="I377" s="413"/>
      <c r="J377" s="413"/>
      <c r="K377" s="413"/>
    </row>
    <row r="378" spans="1:11" ht="34.5" customHeight="1">
      <c r="A378" s="413"/>
      <c r="B378" s="413"/>
      <c r="C378" s="413"/>
      <c r="D378" s="413"/>
      <c r="E378" s="413"/>
      <c r="F378" s="413"/>
      <c r="G378" s="413"/>
      <c r="H378" s="413"/>
      <c r="I378" s="413"/>
      <c r="J378" s="413"/>
      <c r="K378" s="413"/>
    </row>
    <row r="379" spans="1:11" ht="34.5" customHeight="1">
      <c r="A379" s="413"/>
      <c r="B379" s="413"/>
      <c r="C379" s="413"/>
      <c r="D379" s="413"/>
      <c r="E379" s="413"/>
      <c r="F379" s="413"/>
      <c r="G379" s="413"/>
      <c r="H379" s="413"/>
      <c r="I379" s="413"/>
      <c r="J379" s="413"/>
      <c r="K379" s="413"/>
    </row>
    <row r="380" spans="1:11" ht="34.5" customHeight="1">
      <c r="A380" s="413"/>
      <c r="B380" s="413"/>
      <c r="C380" s="413"/>
      <c r="D380" s="413"/>
      <c r="E380" s="413"/>
      <c r="F380" s="413"/>
      <c r="G380" s="413"/>
      <c r="H380" s="413"/>
      <c r="I380" s="413"/>
      <c r="J380" s="413"/>
      <c r="K380" s="413"/>
    </row>
    <row r="381" spans="1:11" ht="34.5" customHeight="1">
      <c r="A381" s="413"/>
      <c r="B381" s="413"/>
      <c r="C381" s="413"/>
      <c r="D381" s="413"/>
      <c r="E381" s="413"/>
      <c r="F381" s="413"/>
      <c r="G381" s="413"/>
      <c r="H381" s="413"/>
      <c r="I381" s="413"/>
      <c r="J381" s="413"/>
      <c r="K381" s="413"/>
    </row>
    <row r="382" spans="1:11" ht="34.5" customHeight="1">
      <c r="A382" s="413"/>
      <c r="B382" s="413"/>
      <c r="C382" s="413"/>
      <c r="D382" s="413"/>
      <c r="E382" s="413"/>
      <c r="F382" s="413"/>
      <c r="G382" s="413"/>
      <c r="H382" s="413"/>
      <c r="I382" s="413"/>
      <c r="J382" s="413"/>
      <c r="K382" s="413"/>
    </row>
    <row r="383" spans="1:11" ht="34.5" customHeight="1">
      <c r="A383" s="413"/>
      <c r="B383" s="413"/>
      <c r="C383" s="413"/>
      <c r="D383" s="413"/>
      <c r="E383" s="413"/>
      <c r="F383" s="413"/>
      <c r="G383" s="413"/>
      <c r="H383" s="413"/>
      <c r="I383" s="413"/>
      <c r="J383" s="413"/>
      <c r="K383" s="413"/>
    </row>
    <row r="384" spans="1:11" ht="34.5" customHeight="1">
      <c r="A384" s="413"/>
      <c r="B384" s="413"/>
      <c r="C384" s="413"/>
      <c r="D384" s="413"/>
      <c r="E384" s="413"/>
      <c r="F384" s="413"/>
      <c r="G384" s="413"/>
      <c r="H384" s="413"/>
      <c r="I384" s="413"/>
      <c r="J384" s="413"/>
      <c r="K384" s="413"/>
    </row>
    <row r="385" spans="1:11" ht="34.5" customHeight="1">
      <c r="A385" s="413"/>
      <c r="B385" s="413"/>
      <c r="C385" s="413"/>
      <c r="D385" s="413"/>
      <c r="E385" s="413"/>
      <c r="F385" s="413"/>
      <c r="G385" s="413"/>
      <c r="H385" s="413"/>
      <c r="I385" s="413"/>
      <c r="J385" s="413"/>
      <c r="K385" s="413"/>
    </row>
    <row r="386" spans="1:11" ht="34.5" customHeight="1">
      <c r="A386" s="413"/>
      <c r="B386" s="413"/>
      <c r="C386" s="413"/>
      <c r="D386" s="413"/>
      <c r="E386" s="413"/>
      <c r="F386" s="413"/>
      <c r="G386" s="413"/>
      <c r="H386" s="413"/>
      <c r="I386" s="413"/>
      <c r="J386" s="413"/>
      <c r="K386" s="413"/>
    </row>
    <row r="387" spans="1:11" ht="34.5" customHeight="1">
      <c r="A387" s="413"/>
      <c r="B387" s="413"/>
      <c r="C387" s="413"/>
      <c r="D387" s="413"/>
      <c r="E387" s="413"/>
      <c r="F387" s="413"/>
      <c r="G387" s="413"/>
      <c r="H387" s="413"/>
      <c r="I387" s="413"/>
      <c r="J387" s="413"/>
      <c r="K387" s="413"/>
    </row>
    <row r="388" spans="1:11" ht="34.5" customHeight="1">
      <c r="A388" s="413"/>
      <c r="B388" s="413"/>
      <c r="C388" s="413"/>
      <c r="D388" s="413"/>
      <c r="E388" s="413"/>
      <c r="F388" s="413"/>
      <c r="G388" s="413"/>
      <c r="H388" s="413"/>
      <c r="I388" s="413"/>
      <c r="J388" s="413"/>
      <c r="K388" s="413"/>
    </row>
    <row r="389" spans="1:11" ht="34.5" customHeight="1">
      <c r="A389" s="413"/>
      <c r="B389" s="413"/>
      <c r="C389" s="413"/>
      <c r="D389" s="413"/>
      <c r="E389" s="413"/>
      <c r="F389" s="413"/>
      <c r="G389" s="413"/>
      <c r="H389" s="413"/>
      <c r="I389" s="413"/>
      <c r="J389" s="413"/>
      <c r="K389" s="413"/>
    </row>
    <row r="390" spans="1:11" ht="34.5" customHeight="1">
      <c r="A390" s="413"/>
      <c r="B390" s="413"/>
      <c r="C390" s="413"/>
      <c r="D390" s="413"/>
      <c r="E390" s="413"/>
      <c r="F390" s="413"/>
      <c r="G390" s="413"/>
      <c r="H390" s="413"/>
      <c r="I390" s="413"/>
      <c r="J390" s="413"/>
      <c r="K390" s="413"/>
    </row>
    <row r="391" spans="1:11" ht="34.5" customHeight="1">
      <c r="A391" s="413"/>
      <c r="B391" s="413"/>
      <c r="C391" s="413"/>
      <c r="D391" s="413"/>
      <c r="E391" s="413"/>
      <c r="F391" s="413"/>
      <c r="G391" s="413"/>
      <c r="H391" s="413"/>
      <c r="I391" s="413"/>
      <c r="J391" s="413"/>
      <c r="K391" s="413"/>
    </row>
    <row r="392" spans="1:11" ht="34.5" customHeight="1">
      <c r="A392" s="413"/>
      <c r="B392" s="413"/>
      <c r="C392" s="413"/>
      <c r="D392" s="413"/>
      <c r="E392" s="413"/>
      <c r="F392" s="413"/>
      <c r="G392" s="413"/>
      <c r="H392" s="413"/>
      <c r="I392" s="413"/>
      <c r="J392" s="413"/>
      <c r="K392" s="413"/>
    </row>
    <row r="393" spans="1:11" ht="34.5" customHeight="1">
      <c r="A393" s="413"/>
      <c r="B393" s="413"/>
      <c r="C393" s="413"/>
      <c r="D393" s="413"/>
      <c r="E393" s="413"/>
      <c r="F393" s="413"/>
      <c r="G393" s="413"/>
      <c r="H393" s="413"/>
      <c r="I393" s="413"/>
      <c r="J393" s="413"/>
      <c r="K393" s="413"/>
    </row>
    <row r="394" spans="1:11" ht="34.5" customHeight="1">
      <c r="A394" s="413"/>
      <c r="B394" s="413"/>
      <c r="C394" s="413"/>
      <c r="D394" s="413"/>
      <c r="E394" s="413"/>
      <c r="F394" s="413"/>
      <c r="G394" s="413"/>
      <c r="H394" s="413"/>
      <c r="I394" s="413"/>
      <c r="J394" s="413"/>
      <c r="K394" s="413"/>
    </row>
    <row r="395" spans="1:11" ht="34.5" customHeight="1">
      <c r="A395" s="413"/>
      <c r="B395" s="413"/>
      <c r="C395" s="413"/>
      <c r="D395" s="413"/>
      <c r="E395" s="413"/>
      <c r="F395" s="413"/>
      <c r="G395" s="413"/>
      <c r="H395" s="413"/>
      <c r="I395" s="413"/>
      <c r="J395" s="413"/>
      <c r="K395" s="413"/>
    </row>
    <row r="396" spans="1:11" ht="34.5" customHeight="1">
      <c r="A396" s="413"/>
      <c r="B396" s="413"/>
      <c r="C396" s="413"/>
      <c r="D396" s="413"/>
      <c r="E396" s="413"/>
      <c r="F396" s="413"/>
      <c r="G396" s="413"/>
      <c r="H396" s="413"/>
      <c r="I396" s="413"/>
      <c r="J396" s="413"/>
      <c r="K396" s="413"/>
    </row>
    <row r="397" spans="1:11" ht="34.5" customHeight="1">
      <c r="A397" s="413"/>
      <c r="B397" s="413"/>
      <c r="C397" s="413"/>
      <c r="D397" s="413"/>
      <c r="E397" s="413"/>
      <c r="F397" s="413"/>
      <c r="G397" s="413"/>
      <c r="H397" s="413"/>
      <c r="I397" s="413"/>
      <c r="J397" s="413"/>
      <c r="K397" s="413"/>
    </row>
    <row r="398" spans="1:11" ht="34.5" customHeight="1">
      <c r="A398" s="413"/>
      <c r="B398" s="413"/>
      <c r="C398" s="413"/>
      <c r="D398" s="413"/>
      <c r="E398" s="413"/>
      <c r="F398" s="413"/>
      <c r="G398" s="413"/>
      <c r="H398" s="413"/>
      <c r="I398" s="413"/>
      <c r="J398" s="413"/>
      <c r="K398" s="413"/>
    </row>
    <row r="399" spans="1:11" ht="34.5" customHeight="1">
      <c r="A399" s="413"/>
      <c r="B399" s="413"/>
      <c r="C399" s="413"/>
      <c r="D399" s="413"/>
      <c r="E399" s="413"/>
      <c r="F399" s="413"/>
      <c r="G399" s="413"/>
      <c r="H399" s="413"/>
      <c r="I399" s="413"/>
      <c r="J399" s="413"/>
      <c r="K399" s="413"/>
    </row>
    <row r="400" spans="1:11" ht="34.5" customHeight="1">
      <c r="A400" s="413"/>
      <c r="B400" s="413"/>
      <c r="C400" s="413"/>
      <c r="D400" s="413"/>
      <c r="E400" s="413"/>
      <c r="F400" s="413"/>
      <c r="G400" s="413"/>
      <c r="H400" s="413"/>
      <c r="I400" s="413"/>
      <c r="J400" s="413"/>
      <c r="K400" s="413"/>
    </row>
    <row r="401" spans="1:11" ht="34.5" customHeight="1">
      <c r="A401" s="413"/>
      <c r="B401" s="413"/>
      <c r="C401" s="413"/>
      <c r="D401" s="413"/>
      <c r="E401" s="413"/>
      <c r="F401" s="413"/>
      <c r="G401" s="413"/>
      <c r="H401" s="413"/>
      <c r="I401" s="413"/>
      <c r="J401" s="413"/>
      <c r="K401" s="413"/>
    </row>
    <row r="402" spans="1:11" ht="34.5" customHeight="1">
      <c r="A402" s="413"/>
      <c r="B402" s="413"/>
      <c r="C402" s="413"/>
      <c r="D402" s="413"/>
      <c r="E402" s="413"/>
      <c r="F402" s="413"/>
      <c r="G402" s="413"/>
      <c r="H402" s="413"/>
      <c r="I402" s="413"/>
      <c r="J402" s="413"/>
      <c r="K402" s="413"/>
    </row>
    <row r="403" spans="1:11" ht="34.5" customHeight="1">
      <c r="A403" s="413"/>
      <c r="B403" s="413"/>
      <c r="C403" s="413"/>
      <c r="D403" s="413"/>
      <c r="E403" s="413"/>
      <c r="F403" s="413"/>
      <c r="G403" s="413"/>
      <c r="H403" s="413"/>
      <c r="I403" s="413"/>
      <c r="J403" s="413"/>
      <c r="K403" s="413"/>
    </row>
    <row r="404" spans="1:11" ht="34.5" customHeight="1">
      <c r="A404" s="413"/>
      <c r="B404" s="413"/>
      <c r="C404" s="413"/>
      <c r="D404" s="413"/>
      <c r="E404" s="413"/>
      <c r="F404" s="413"/>
      <c r="G404" s="413"/>
      <c r="H404" s="413"/>
      <c r="I404" s="413"/>
      <c r="J404" s="413"/>
      <c r="K404" s="413"/>
    </row>
    <row r="405" spans="1:11" ht="34.5" customHeight="1">
      <c r="A405" s="413"/>
      <c r="B405" s="413"/>
      <c r="C405" s="413"/>
      <c r="D405" s="413"/>
      <c r="E405" s="413"/>
      <c r="F405" s="413"/>
      <c r="G405" s="413"/>
      <c r="H405" s="413"/>
      <c r="I405" s="413"/>
      <c r="J405" s="413"/>
      <c r="K405" s="413"/>
    </row>
    <row r="406" spans="1:11" ht="34.5" customHeight="1">
      <c r="A406" s="413"/>
      <c r="B406" s="413"/>
      <c r="C406" s="413"/>
      <c r="D406" s="413"/>
      <c r="E406" s="413"/>
      <c r="F406" s="413"/>
      <c r="G406" s="413"/>
      <c r="H406" s="413"/>
      <c r="I406" s="413"/>
      <c r="J406" s="413"/>
      <c r="K406" s="413"/>
    </row>
    <row r="407" spans="1:11" ht="34.5" customHeight="1">
      <c r="A407" s="413"/>
      <c r="B407" s="413"/>
      <c r="C407" s="413"/>
      <c r="D407" s="413"/>
      <c r="E407" s="413"/>
      <c r="F407" s="413"/>
      <c r="G407" s="413"/>
      <c r="H407" s="413"/>
      <c r="I407" s="413"/>
      <c r="J407" s="413"/>
      <c r="K407" s="413"/>
    </row>
    <row r="408" spans="1:11" ht="34.5" customHeight="1">
      <c r="A408" s="413"/>
      <c r="B408" s="413"/>
      <c r="C408" s="413"/>
      <c r="D408" s="413"/>
      <c r="E408" s="413"/>
      <c r="F408" s="413"/>
      <c r="G408" s="413"/>
      <c r="H408" s="413"/>
      <c r="I408" s="413"/>
      <c r="J408" s="413"/>
      <c r="K408" s="413"/>
    </row>
    <row r="409" spans="1:11" ht="34.5" customHeight="1">
      <c r="A409" s="413"/>
      <c r="B409" s="413"/>
      <c r="C409" s="413"/>
      <c r="D409" s="413"/>
      <c r="E409" s="413"/>
      <c r="F409" s="413"/>
      <c r="G409" s="413"/>
      <c r="H409" s="413"/>
      <c r="I409" s="413"/>
      <c r="J409" s="413"/>
      <c r="K409" s="413"/>
    </row>
    <row r="410" spans="1:11" ht="34.5" customHeight="1">
      <c r="A410" s="413"/>
      <c r="B410" s="413"/>
      <c r="C410" s="413"/>
      <c r="D410" s="413"/>
      <c r="E410" s="413"/>
      <c r="F410" s="413"/>
      <c r="G410" s="413"/>
      <c r="H410" s="413"/>
      <c r="I410" s="413"/>
      <c r="J410" s="413"/>
      <c r="K410" s="413"/>
    </row>
    <row r="411" spans="1:11" ht="34.5" customHeight="1">
      <c r="A411" s="413"/>
      <c r="B411" s="413"/>
      <c r="C411" s="413"/>
      <c r="D411" s="413"/>
      <c r="E411" s="413"/>
      <c r="F411" s="413"/>
      <c r="G411" s="413"/>
      <c r="H411" s="413"/>
      <c r="I411" s="413"/>
      <c r="J411" s="413"/>
      <c r="K411" s="413"/>
    </row>
    <row r="412" spans="1:11" ht="34.5" customHeight="1">
      <c r="A412" s="413"/>
      <c r="B412" s="413"/>
      <c r="C412" s="413"/>
      <c r="D412" s="413"/>
      <c r="E412" s="413"/>
      <c r="F412" s="413"/>
      <c r="G412" s="413"/>
      <c r="H412" s="413"/>
      <c r="I412" s="413"/>
      <c r="J412" s="413"/>
      <c r="K412" s="413"/>
    </row>
    <row r="413" spans="1:11" ht="34.5" customHeight="1">
      <c r="A413" s="413"/>
      <c r="B413" s="413"/>
      <c r="C413" s="413"/>
      <c r="D413" s="413"/>
      <c r="E413" s="413"/>
      <c r="F413" s="413"/>
      <c r="G413" s="413"/>
      <c r="H413" s="413"/>
      <c r="I413" s="413"/>
      <c r="J413" s="413"/>
      <c r="K413" s="413"/>
    </row>
    <row r="414" spans="1:11" ht="34.5" customHeight="1">
      <c r="A414" s="413"/>
      <c r="B414" s="413"/>
      <c r="C414" s="413"/>
      <c r="D414" s="413"/>
      <c r="E414" s="413"/>
      <c r="F414" s="413"/>
      <c r="G414" s="413"/>
      <c r="H414" s="413"/>
      <c r="I414" s="413"/>
      <c r="J414" s="413"/>
      <c r="K414" s="413"/>
    </row>
    <row r="415" spans="1:11" ht="34.5" customHeight="1">
      <c r="A415" s="413"/>
      <c r="B415" s="413"/>
      <c r="C415" s="413"/>
      <c r="D415" s="413"/>
      <c r="E415" s="413"/>
      <c r="F415" s="413"/>
      <c r="G415" s="413"/>
      <c r="H415" s="413"/>
      <c r="I415" s="413"/>
      <c r="J415" s="413"/>
      <c r="K415" s="413"/>
    </row>
    <row r="416" spans="1:11" ht="34.5" customHeight="1">
      <c r="A416" s="413"/>
      <c r="B416" s="413"/>
      <c r="C416" s="413"/>
      <c r="D416" s="413"/>
      <c r="E416" s="413"/>
      <c r="F416" s="413"/>
      <c r="G416" s="413"/>
      <c r="H416" s="413"/>
      <c r="I416" s="413"/>
      <c r="J416" s="413"/>
      <c r="K416" s="413"/>
    </row>
    <row r="417" spans="1:11" ht="34.5" customHeight="1">
      <c r="A417" s="413"/>
      <c r="B417" s="413"/>
      <c r="C417" s="413"/>
      <c r="D417" s="413"/>
      <c r="E417" s="413"/>
      <c r="F417" s="413"/>
      <c r="G417" s="413"/>
      <c r="H417" s="413"/>
      <c r="I417" s="413"/>
      <c r="J417" s="413"/>
      <c r="K417" s="413"/>
    </row>
    <row r="418" spans="1:11" ht="34.5" customHeight="1">
      <c r="A418" s="413"/>
      <c r="B418" s="413"/>
      <c r="C418" s="413"/>
      <c r="D418" s="413"/>
      <c r="E418" s="413"/>
      <c r="F418" s="413"/>
      <c r="G418" s="413"/>
      <c r="H418" s="413"/>
      <c r="I418" s="413"/>
      <c r="J418" s="413"/>
      <c r="K418" s="413"/>
    </row>
    <row r="419" spans="1:11" ht="34.5" customHeight="1">
      <c r="A419" s="413"/>
      <c r="B419" s="413"/>
      <c r="C419" s="413"/>
      <c r="D419" s="413"/>
      <c r="E419" s="413"/>
      <c r="F419" s="413"/>
      <c r="G419" s="413"/>
      <c r="H419" s="413"/>
      <c r="I419" s="413"/>
      <c r="J419" s="413"/>
      <c r="K419" s="413"/>
    </row>
    <row r="420" spans="1:11" ht="34.5" customHeight="1">
      <c r="A420" s="413"/>
      <c r="B420" s="413"/>
      <c r="C420" s="413"/>
      <c r="D420" s="413"/>
      <c r="E420" s="413"/>
      <c r="F420" s="413"/>
      <c r="G420" s="413"/>
      <c r="H420" s="413"/>
      <c r="I420" s="413"/>
      <c r="J420" s="413"/>
      <c r="K420" s="413"/>
    </row>
    <row r="421" spans="1:11" ht="34.5" customHeight="1">
      <c r="A421" s="413"/>
      <c r="B421" s="413"/>
      <c r="C421" s="413"/>
      <c r="D421" s="413"/>
      <c r="E421" s="413"/>
      <c r="F421" s="413"/>
      <c r="G421" s="413"/>
      <c r="H421" s="413"/>
      <c r="I421" s="413"/>
      <c r="J421" s="413"/>
      <c r="K421" s="413"/>
    </row>
    <row r="422" spans="1:11" ht="34.5" customHeight="1">
      <c r="A422" s="413"/>
      <c r="B422" s="413"/>
      <c r="C422" s="413"/>
      <c r="D422" s="413"/>
      <c r="E422" s="413"/>
      <c r="F422" s="413"/>
      <c r="G422" s="413"/>
      <c r="H422" s="413"/>
      <c r="I422" s="413"/>
      <c r="J422" s="413"/>
      <c r="K422" s="413"/>
    </row>
    <row r="423" spans="1:11" ht="34.5" customHeight="1">
      <c r="A423" s="413"/>
      <c r="B423" s="413"/>
      <c r="C423" s="413"/>
      <c r="D423" s="413"/>
      <c r="E423" s="413"/>
      <c r="F423" s="413"/>
      <c r="G423" s="413"/>
      <c r="H423" s="413"/>
      <c r="I423" s="413"/>
      <c r="J423" s="413"/>
      <c r="K423" s="413"/>
    </row>
    <row r="424" spans="1:11" ht="34.5" customHeight="1">
      <c r="A424" s="413"/>
      <c r="B424" s="413"/>
      <c r="C424" s="413"/>
      <c r="D424" s="413"/>
      <c r="E424" s="413"/>
      <c r="F424" s="413"/>
      <c r="G424" s="413"/>
      <c r="H424" s="413"/>
      <c r="I424" s="413"/>
      <c r="J424" s="413"/>
      <c r="K424" s="413"/>
    </row>
    <row r="425" spans="1:11" ht="34.5" customHeight="1">
      <c r="A425" s="413"/>
      <c r="B425" s="413"/>
      <c r="C425" s="413"/>
      <c r="D425" s="413"/>
      <c r="E425" s="413"/>
      <c r="F425" s="413"/>
      <c r="G425" s="413"/>
      <c r="H425" s="413"/>
      <c r="I425" s="413"/>
      <c r="J425" s="413"/>
      <c r="K425" s="413"/>
    </row>
    <row r="426" spans="1:11" ht="34.5" customHeight="1">
      <c r="A426" s="413"/>
      <c r="B426" s="413"/>
      <c r="C426" s="413"/>
      <c r="D426" s="413"/>
      <c r="E426" s="413"/>
      <c r="F426" s="413"/>
      <c r="G426" s="413"/>
      <c r="H426" s="413"/>
      <c r="I426" s="413"/>
      <c r="J426" s="413"/>
      <c r="K426" s="413"/>
    </row>
    <row r="427" spans="1:11" ht="34.5" customHeight="1">
      <c r="A427" s="413"/>
      <c r="B427" s="413"/>
      <c r="C427" s="413"/>
      <c r="D427" s="413"/>
      <c r="E427" s="413"/>
      <c r="F427" s="413"/>
      <c r="G427" s="413"/>
      <c r="H427" s="413"/>
      <c r="I427" s="413"/>
      <c r="J427" s="413"/>
      <c r="K427" s="413"/>
    </row>
    <row r="428" spans="1:11" ht="34.5" customHeight="1">
      <c r="A428" s="413"/>
      <c r="B428" s="413"/>
      <c r="C428" s="413"/>
      <c r="D428" s="413"/>
      <c r="E428" s="413"/>
      <c r="F428" s="413"/>
      <c r="G428" s="413"/>
      <c r="H428" s="413"/>
      <c r="I428" s="413"/>
      <c r="J428" s="413"/>
      <c r="K428" s="413"/>
    </row>
    <row r="429" spans="1:11" ht="34.5" customHeight="1">
      <c r="A429" s="413"/>
      <c r="B429" s="413"/>
      <c r="C429" s="413"/>
      <c r="D429" s="413"/>
      <c r="E429" s="413"/>
      <c r="F429" s="413"/>
      <c r="G429" s="413"/>
      <c r="H429" s="413"/>
      <c r="I429" s="413"/>
      <c r="J429" s="413"/>
      <c r="K429" s="413"/>
    </row>
    <row r="430" spans="1:11" ht="34.5" customHeight="1">
      <c r="A430" s="413"/>
      <c r="B430" s="413"/>
      <c r="C430" s="413"/>
      <c r="D430" s="413"/>
      <c r="E430" s="413"/>
      <c r="F430" s="413"/>
      <c r="G430" s="413"/>
      <c r="H430" s="413"/>
      <c r="I430" s="413"/>
      <c r="J430" s="413"/>
      <c r="K430" s="413"/>
    </row>
    <row r="431" spans="1:11" ht="34.5" customHeight="1">
      <c r="A431" s="413"/>
      <c r="B431" s="413"/>
      <c r="C431" s="413"/>
      <c r="D431" s="413"/>
      <c r="E431" s="413"/>
      <c r="F431" s="413"/>
      <c r="G431" s="413"/>
      <c r="H431" s="413"/>
      <c r="I431" s="413"/>
      <c r="J431" s="413"/>
      <c r="K431" s="413"/>
    </row>
    <row r="432" spans="1:11" ht="34.5" customHeight="1">
      <c r="A432" s="413"/>
      <c r="B432" s="413"/>
      <c r="C432" s="413"/>
      <c r="D432" s="413"/>
      <c r="E432" s="413"/>
      <c r="F432" s="413"/>
      <c r="G432" s="413"/>
      <c r="H432" s="413"/>
      <c r="I432" s="413"/>
      <c r="J432" s="413"/>
      <c r="K432" s="413"/>
    </row>
    <row r="433" spans="1:11" ht="34.5" customHeight="1">
      <c r="A433" s="413"/>
      <c r="B433" s="413"/>
      <c r="C433" s="413"/>
      <c r="D433" s="413"/>
      <c r="E433" s="413"/>
      <c r="F433" s="413"/>
      <c r="G433" s="413"/>
      <c r="H433" s="413"/>
      <c r="I433" s="413"/>
      <c r="J433" s="413"/>
      <c r="K433" s="413"/>
    </row>
    <row r="434" spans="1:11" ht="34.5" customHeight="1">
      <c r="A434" s="413"/>
      <c r="B434" s="413"/>
      <c r="C434" s="413"/>
      <c r="D434" s="413"/>
      <c r="E434" s="413"/>
      <c r="F434" s="413"/>
      <c r="G434" s="413"/>
      <c r="H434" s="413"/>
      <c r="I434" s="413"/>
      <c r="J434" s="413"/>
      <c r="K434" s="413"/>
    </row>
    <row r="435" spans="1:11" ht="34.5" customHeight="1">
      <c r="A435" s="413"/>
      <c r="B435" s="413"/>
      <c r="C435" s="413"/>
      <c r="D435" s="413"/>
      <c r="E435" s="413"/>
      <c r="F435" s="413"/>
      <c r="G435" s="413"/>
      <c r="H435" s="413"/>
      <c r="I435" s="413"/>
      <c r="J435" s="413"/>
      <c r="K435" s="413"/>
    </row>
    <row r="436" spans="1:11" ht="34.5" customHeight="1">
      <c r="A436" s="413"/>
      <c r="B436" s="413"/>
      <c r="C436" s="413"/>
      <c r="D436" s="413"/>
      <c r="E436" s="413"/>
      <c r="F436" s="413"/>
      <c r="G436" s="413"/>
      <c r="H436" s="413"/>
      <c r="I436" s="413"/>
      <c r="J436" s="413"/>
      <c r="K436" s="413"/>
    </row>
    <row r="437" spans="1:11" ht="34.5" customHeight="1">
      <c r="A437" s="413"/>
      <c r="B437" s="413"/>
      <c r="C437" s="413"/>
      <c r="D437" s="413"/>
      <c r="E437" s="413"/>
      <c r="F437" s="413"/>
      <c r="G437" s="413"/>
      <c r="H437" s="413"/>
      <c r="I437" s="413"/>
      <c r="J437" s="413"/>
      <c r="K437" s="413"/>
    </row>
    <row r="438" spans="1:11" ht="34.5" customHeight="1">
      <c r="A438" s="413"/>
      <c r="B438" s="413"/>
      <c r="C438" s="413"/>
      <c r="D438" s="413"/>
      <c r="E438" s="413"/>
      <c r="F438" s="413"/>
      <c r="G438" s="413"/>
      <c r="H438" s="413"/>
      <c r="I438" s="413"/>
      <c r="J438" s="413"/>
      <c r="K438" s="413"/>
    </row>
    <row r="439" spans="1:11" ht="34.5" customHeight="1">
      <c r="A439" s="413"/>
      <c r="B439" s="413"/>
      <c r="C439" s="413"/>
      <c r="D439" s="413"/>
      <c r="E439" s="413"/>
      <c r="F439" s="413"/>
      <c r="G439" s="413"/>
      <c r="H439" s="413"/>
      <c r="I439" s="413"/>
      <c r="J439" s="413"/>
      <c r="K439" s="413"/>
    </row>
    <row r="440" spans="1:11" ht="34.5" customHeight="1">
      <c r="A440" s="413"/>
      <c r="B440" s="413"/>
      <c r="C440" s="413"/>
      <c r="D440" s="413"/>
      <c r="E440" s="413"/>
      <c r="F440" s="413"/>
      <c r="G440" s="413"/>
      <c r="H440" s="413"/>
      <c r="I440" s="413"/>
      <c r="J440" s="413"/>
      <c r="K440" s="413"/>
    </row>
    <row r="441" spans="1:11" ht="34.5" customHeight="1">
      <c r="A441" s="413"/>
      <c r="B441" s="413"/>
      <c r="C441" s="413"/>
      <c r="D441" s="413"/>
      <c r="E441" s="413"/>
      <c r="F441" s="413"/>
      <c r="G441" s="413"/>
      <c r="H441" s="413"/>
      <c r="I441" s="413"/>
      <c r="J441" s="413"/>
      <c r="K441" s="413"/>
    </row>
    <row r="442" spans="1:11" ht="34.5" customHeight="1">
      <c r="A442" s="413"/>
      <c r="B442" s="413"/>
      <c r="C442" s="413"/>
      <c r="D442" s="413"/>
      <c r="E442" s="413"/>
      <c r="F442" s="413"/>
      <c r="G442" s="413"/>
      <c r="H442" s="413"/>
      <c r="I442" s="413"/>
      <c r="J442" s="413"/>
      <c r="K442" s="413"/>
    </row>
    <row r="443" spans="1:11" ht="34.5" customHeight="1">
      <c r="A443" s="413"/>
      <c r="B443" s="413"/>
      <c r="C443" s="413"/>
      <c r="D443" s="413"/>
      <c r="E443" s="413"/>
      <c r="F443" s="413"/>
      <c r="G443" s="413"/>
      <c r="H443" s="413"/>
      <c r="I443" s="413"/>
      <c r="J443" s="413"/>
      <c r="K443" s="413"/>
    </row>
    <row r="444" spans="1:11" ht="34.5" customHeight="1">
      <c r="A444" s="413"/>
      <c r="B444" s="413"/>
      <c r="C444" s="413"/>
      <c r="D444" s="413"/>
      <c r="E444" s="413"/>
      <c r="F444" s="413"/>
      <c r="G444" s="413"/>
      <c r="H444" s="413"/>
      <c r="I444" s="413"/>
      <c r="J444" s="413"/>
      <c r="K444" s="413"/>
    </row>
    <row r="445" spans="1:11" ht="34.5" customHeight="1">
      <c r="A445" s="413"/>
      <c r="B445" s="413"/>
      <c r="C445" s="413"/>
      <c r="D445" s="413"/>
      <c r="E445" s="413"/>
      <c r="F445" s="413"/>
      <c r="G445" s="413"/>
      <c r="H445" s="413"/>
      <c r="I445" s="413"/>
      <c r="J445" s="413"/>
      <c r="K445" s="413"/>
    </row>
    <row r="446" spans="1:11" ht="34.5" customHeight="1">
      <c r="A446" s="413"/>
      <c r="B446" s="413"/>
      <c r="C446" s="413"/>
      <c r="D446" s="413"/>
      <c r="E446" s="413"/>
      <c r="F446" s="413"/>
      <c r="G446" s="413"/>
      <c r="H446" s="413"/>
      <c r="I446" s="413"/>
      <c r="J446" s="413"/>
      <c r="K446" s="413"/>
    </row>
    <row r="447" spans="1:11" ht="34.5" customHeight="1">
      <c r="A447" s="413"/>
      <c r="B447" s="413"/>
      <c r="C447" s="413"/>
      <c r="D447" s="413"/>
      <c r="E447" s="413"/>
      <c r="F447" s="413"/>
      <c r="G447" s="413"/>
      <c r="H447" s="413"/>
      <c r="I447" s="413"/>
      <c r="J447" s="413"/>
      <c r="K447" s="413"/>
    </row>
    <row r="448" spans="1:11" ht="34.5" customHeight="1">
      <c r="A448" s="413"/>
      <c r="B448" s="413"/>
      <c r="C448" s="413"/>
      <c r="D448" s="413"/>
      <c r="E448" s="413"/>
      <c r="F448" s="413"/>
      <c r="G448" s="413"/>
      <c r="H448" s="413"/>
      <c r="I448" s="413"/>
      <c r="J448" s="413"/>
      <c r="K448" s="413"/>
    </row>
    <row r="449" spans="1:11" ht="34.5" customHeight="1">
      <c r="A449" s="413"/>
      <c r="B449" s="413"/>
      <c r="C449" s="413"/>
      <c r="D449" s="413"/>
      <c r="E449" s="413"/>
      <c r="F449" s="413"/>
      <c r="G449" s="413"/>
      <c r="H449" s="413"/>
      <c r="I449" s="413"/>
      <c r="J449" s="413"/>
      <c r="K449" s="413"/>
    </row>
    <row r="450" spans="1:11" ht="34.5" customHeight="1">
      <c r="A450" s="413"/>
      <c r="B450" s="413"/>
      <c r="C450" s="413"/>
      <c r="D450" s="413"/>
      <c r="E450" s="413"/>
      <c r="F450" s="413"/>
      <c r="G450" s="413"/>
      <c r="H450" s="413"/>
      <c r="I450" s="413"/>
      <c r="J450" s="413"/>
      <c r="K450" s="413"/>
    </row>
    <row r="451" spans="1:11" ht="34.5" customHeight="1">
      <c r="A451" s="413"/>
      <c r="B451" s="413"/>
      <c r="C451" s="413"/>
      <c r="D451" s="413"/>
      <c r="E451" s="413"/>
      <c r="F451" s="413"/>
      <c r="G451" s="413"/>
      <c r="H451" s="413"/>
      <c r="I451" s="413"/>
      <c r="J451" s="413"/>
      <c r="K451" s="413"/>
    </row>
    <row r="452" spans="1:11" ht="34.5" customHeight="1">
      <c r="A452" s="413"/>
      <c r="B452" s="413"/>
      <c r="C452" s="413"/>
      <c r="D452" s="413"/>
      <c r="E452" s="413"/>
      <c r="F452" s="413"/>
      <c r="G452" s="413"/>
      <c r="H452" s="413"/>
      <c r="I452" s="413"/>
      <c r="J452" s="413"/>
      <c r="K452" s="413"/>
    </row>
    <row r="453" spans="1:11" ht="34.5" customHeight="1">
      <c r="A453" s="413"/>
      <c r="B453" s="413"/>
      <c r="C453" s="413"/>
      <c r="D453" s="413"/>
      <c r="E453" s="413"/>
      <c r="F453" s="413"/>
      <c r="G453" s="413"/>
      <c r="H453" s="413"/>
      <c r="I453" s="413"/>
      <c r="J453" s="413"/>
      <c r="K453" s="413"/>
    </row>
    <row r="454" spans="1:11" ht="34.5" customHeight="1">
      <c r="A454" s="413"/>
      <c r="B454" s="413"/>
      <c r="C454" s="413"/>
      <c r="D454" s="413"/>
      <c r="E454" s="413"/>
      <c r="F454" s="413"/>
      <c r="G454" s="413"/>
      <c r="H454" s="413"/>
      <c r="I454" s="413"/>
      <c r="J454" s="413"/>
      <c r="K454" s="413"/>
    </row>
    <row r="455" spans="1:11" ht="34.5" customHeight="1">
      <c r="A455" s="413"/>
      <c r="B455" s="413"/>
      <c r="C455" s="413"/>
      <c r="D455" s="413"/>
      <c r="E455" s="413"/>
      <c r="F455" s="413"/>
      <c r="G455" s="413"/>
      <c r="H455" s="413"/>
      <c r="I455" s="413"/>
      <c r="J455" s="413"/>
      <c r="K455" s="413"/>
    </row>
    <row r="456" spans="1:11" ht="34.5" customHeight="1">
      <c r="A456" s="413"/>
      <c r="B456" s="413"/>
      <c r="C456" s="413"/>
      <c r="D456" s="413"/>
      <c r="E456" s="413"/>
      <c r="F456" s="413"/>
      <c r="G456" s="413"/>
      <c r="H456" s="413"/>
      <c r="I456" s="413"/>
      <c r="J456" s="413"/>
      <c r="K456" s="413"/>
    </row>
    <row r="457" spans="1:11" ht="34.5" customHeight="1">
      <c r="A457" s="413"/>
      <c r="B457" s="413"/>
      <c r="C457" s="413"/>
      <c r="D457" s="413"/>
      <c r="E457" s="413"/>
      <c r="F457" s="413"/>
      <c r="G457" s="413"/>
      <c r="H457" s="413"/>
      <c r="I457" s="413"/>
      <c r="J457" s="413"/>
      <c r="K457" s="413"/>
    </row>
    <row r="458" spans="1:11" ht="34.5" customHeight="1">
      <c r="A458" s="413"/>
      <c r="B458" s="413"/>
      <c r="C458" s="413"/>
      <c r="D458" s="413"/>
      <c r="E458" s="413"/>
      <c r="F458" s="413"/>
      <c r="G458" s="413"/>
      <c r="H458" s="413"/>
      <c r="I458" s="413"/>
      <c r="J458" s="413"/>
      <c r="K458" s="413"/>
    </row>
    <row r="459" spans="1:11" ht="34.5" customHeight="1">
      <c r="A459" s="413"/>
      <c r="B459" s="413"/>
      <c r="C459" s="413"/>
      <c r="D459" s="413"/>
      <c r="E459" s="413"/>
      <c r="F459" s="413"/>
      <c r="G459" s="413"/>
      <c r="H459" s="413"/>
      <c r="I459" s="413"/>
      <c r="J459" s="413"/>
      <c r="K459" s="413"/>
    </row>
    <row r="460" spans="1:11" ht="34.5" customHeight="1">
      <c r="A460" s="413"/>
      <c r="B460" s="413"/>
      <c r="C460" s="413"/>
      <c r="D460" s="413"/>
      <c r="E460" s="413"/>
      <c r="F460" s="413"/>
      <c r="G460" s="413"/>
      <c r="H460" s="413"/>
      <c r="I460" s="413"/>
      <c r="J460" s="413"/>
      <c r="K460" s="413"/>
    </row>
    <row r="461" spans="1:11" ht="34.5" customHeight="1">
      <c r="A461" s="413"/>
      <c r="B461" s="413"/>
      <c r="C461" s="413"/>
      <c r="D461" s="413"/>
      <c r="E461" s="413"/>
      <c r="F461" s="413"/>
      <c r="G461" s="413"/>
      <c r="H461" s="413"/>
      <c r="I461" s="413"/>
      <c r="J461" s="413"/>
      <c r="K461" s="413"/>
    </row>
    <row r="462" spans="1:11" ht="34.5" customHeight="1">
      <c r="A462" s="413"/>
      <c r="B462" s="413"/>
      <c r="C462" s="413"/>
      <c r="D462" s="413"/>
      <c r="E462" s="413"/>
      <c r="F462" s="413"/>
      <c r="G462" s="413"/>
      <c r="H462" s="413"/>
      <c r="I462" s="413"/>
      <c r="J462" s="413"/>
      <c r="K462" s="413"/>
    </row>
    <row r="463" spans="1:11" ht="34.5" customHeight="1">
      <c r="A463" s="413"/>
      <c r="B463" s="413"/>
      <c r="C463" s="413"/>
      <c r="D463" s="413"/>
      <c r="E463" s="413"/>
      <c r="F463" s="413"/>
      <c r="G463" s="413"/>
      <c r="H463" s="413"/>
      <c r="I463" s="413"/>
      <c r="J463" s="413"/>
      <c r="K463" s="413"/>
    </row>
    <row r="464" spans="1:11" ht="34.5" customHeight="1">
      <c r="A464" s="413"/>
      <c r="B464" s="413"/>
      <c r="C464" s="413"/>
      <c r="D464" s="413"/>
      <c r="E464" s="413"/>
      <c r="F464" s="413"/>
      <c r="G464" s="413"/>
      <c r="H464" s="413"/>
      <c r="I464" s="413"/>
      <c r="J464" s="413"/>
      <c r="K464" s="413"/>
    </row>
    <row r="465" spans="1:11" ht="34.5" customHeight="1">
      <c r="A465" s="413"/>
      <c r="B465" s="413"/>
      <c r="C465" s="413"/>
      <c r="D465" s="413"/>
      <c r="E465" s="413"/>
      <c r="F465" s="413"/>
      <c r="G465" s="413"/>
      <c r="H465" s="413"/>
      <c r="I465" s="413"/>
      <c r="J465" s="413"/>
      <c r="K465" s="413"/>
    </row>
    <row r="466" spans="1:11" ht="34.5" customHeight="1">
      <c r="A466" s="413"/>
      <c r="B466" s="413"/>
      <c r="C466" s="413"/>
      <c r="D466" s="413"/>
      <c r="E466" s="413"/>
      <c r="F466" s="413"/>
      <c r="G466" s="413"/>
      <c r="H466" s="413"/>
      <c r="I466" s="413"/>
      <c r="J466" s="413"/>
      <c r="K466" s="413"/>
    </row>
    <row r="467" spans="1:11" ht="34.5" customHeight="1">
      <c r="A467" s="413"/>
      <c r="B467" s="413"/>
      <c r="C467" s="413"/>
      <c r="D467" s="413"/>
      <c r="E467" s="413"/>
      <c r="F467" s="413"/>
      <c r="G467" s="413"/>
      <c r="H467" s="413"/>
      <c r="I467" s="413"/>
      <c r="J467" s="413"/>
      <c r="K467" s="413"/>
    </row>
    <row r="468" spans="1:11" ht="34.5" customHeight="1">
      <c r="A468" s="413"/>
      <c r="B468" s="413"/>
      <c r="C468" s="413"/>
      <c r="D468" s="413"/>
      <c r="E468" s="413"/>
      <c r="F468" s="413"/>
      <c r="G468" s="413"/>
      <c r="H468" s="413"/>
      <c r="I468" s="413"/>
      <c r="J468" s="413"/>
      <c r="K468" s="413"/>
    </row>
    <row r="469" spans="1:11" ht="34.5" customHeight="1">
      <c r="A469" s="413"/>
      <c r="B469" s="413"/>
      <c r="C469" s="413"/>
      <c r="D469" s="413"/>
      <c r="E469" s="413"/>
      <c r="F469" s="413"/>
      <c r="G469" s="413"/>
      <c r="H469" s="413"/>
      <c r="I469" s="413"/>
      <c r="J469" s="413"/>
      <c r="K469" s="413"/>
    </row>
    <row r="470" spans="1:11" ht="34.5" customHeight="1">
      <c r="A470" s="413"/>
      <c r="B470" s="413"/>
      <c r="C470" s="413"/>
      <c r="D470" s="413"/>
      <c r="E470" s="413"/>
      <c r="F470" s="413"/>
      <c r="G470" s="413"/>
      <c r="H470" s="413"/>
      <c r="I470" s="413"/>
      <c r="J470" s="413"/>
      <c r="K470" s="413"/>
    </row>
    <row r="471" spans="1:11" ht="34.5" customHeight="1">
      <c r="A471" s="413"/>
      <c r="B471" s="413"/>
      <c r="C471" s="413"/>
      <c r="D471" s="413"/>
      <c r="E471" s="413"/>
      <c r="F471" s="413"/>
      <c r="G471" s="413"/>
      <c r="H471" s="413"/>
      <c r="I471" s="413"/>
      <c r="J471" s="413"/>
      <c r="K471" s="413"/>
    </row>
    <row r="472" spans="1:11" ht="34.5" customHeight="1">
      <c r="A472" s="413"/>
      <c r="B472" s="413"/>
      <c r="C472" s="413"/>
      <c r="D472" s="413"/>
      <c r="E472" s="413"/>
      <c r="F472" s="413"/>
      <c r="G472" s="413"/>
      <c r="H472" s="413"/>
      <c r="I472" s="413"/>
      <c r="J472" s="413"/>
      <c r="K472" s="413"/>
    </row>
    <row r="473" spans="1:11" ht="34.5" customHeight="1">
      <c r="A473" s="413"/>
      <c r="B473" s="413"/>
      <c r="C473" s="413"/>
      <c r="D473" s="413"/>
      <c r="E473" s="413"/>
      <c r="F473" s="413"/>
      <c r="G473" s="413"/>
      <c r="H473" s="413"/>
      <c r="I473" s="413"/>
      <c r="J473" s="413"/>
      <c r="K473" s="413"/>
    </row>
    <row r="474" spans="1:11" ht="34.5" customHeight="1">
      <c r="A474" s="413"/>
      <c r="B474" s="413"/>
      <c r="C474" s="413"/>
      <c r="D474" s="413"/>
      <c r="E474" s="413"/>
      <c r="F474" s="413"/>
      <c r="G474" s="413"/>
      <c r="H474" s="413"/>
      <c r="I474" s="413"/>
      <c r="J474" s="413"/>
      <c r="K474" s="413"/>
    </row>
    <row r="475" spans="1:11" ht="34.5" customHeight="1">
      <c r="A475" s="413"/>
      <c r="B475" s="413"/>
      <c r="C475" s="413"/>
      <c r="D475" s="413"/>
      <c r="E475" s="413"/>
      <c r="F475" s="413"/>
      <c r="G475" s="413"/>
      <c r="H475" s="413"/>
      <c r="I475" s="413"/>
      <c r="J475" s="413"/>
      <c r="K475" s="413"/>
    </row>
    <row r="476" spans="1:11" ht="34.5" customHeight="1">
      <c r="A476" s="413"/>
      <c r="B476" s="413"/>
      <c r="C476" s="413"/>
      <c r="D476" s="413"/>
      <c r="E476" s="413"/>
      <c r="F476" s="413"/>
      <c r="G476" s="413"/>
      <c r="H476" s="413"/>
      <c r="I476" s="413"/>
      <c r="J476" s="413"/>
      <c r="K476" s="413"/>
    </row>
    <row r="477" spans="1:11" ht="34.5" customHeight="1">
      <c r="A477" s="413"/>
      <c r="B477" s="413"/>
      <c r="C477" s="413"/>
      <c r="D477" s="413"/>
      <c r="E477" s="413"/>
      <c r="F477" s="413"/>
      <c r="G477" s="413"/>
      <c r="H477" s="413"/>
      <c r="I477" s="413"/>
      <c r="J477" s="413"/>
      <c r="K477" s="413"/>
    </row>
    <row r="478" spans="1:11" ht="34.5" customHeight="1">
      <c r="A478" s="413"/>
      <c r="B478" s="413"/>
      <c r="C478" s="413"/>
      <c r="D478" s="413"/>
      <c r="E478" s="413"/>
      <c r="F478" s="413"/>
      <c r="G478" s="413"/>
      <c r="H478" s="413"/>
      <c r="I478" s="413"/>
      <c r="J478" s="413"/>
      <c r="K478" s="413"/>
    </row>
    <row r="479" spans="1:11" ht="34.5" customHeight="1">
      <c r="A479" s="413"/>
      <c r="B479" s="413"/>
      <c r="C479" s="413"/>
      <c r="D479" s="413"/>
      <c r="E479" s="413"/>
      <c r="F479" s="413"/>
      <c r="G479" s="413"/>
      <c r="H479" s="413"/>
      <c r="I479" s="413"/>
      <c r="J479" s="413"/>
      <c r="K479" s="413"/>
    </row>
    <row r="480" spans="1:11" ht="34.5" customHeight="1">
      <c r="A480" s="413"/>
      <c r="B480" s="413"/>
      <c r="C480" s="413"/>
      <c r="D480" s="413"/>
      <c r="E480" s="413"/>
      <c r="F480" s="413"/>
      <c r="G480" s="413"/>
      <c r="H480" s="413"/>
      <c r="I480" s="413"/>
      <c r="J480" s="413"/>
      <c r="K480" s="413"/>
    </row>
    <row r="481" spans="1:11" ht="34.5" customHeight="1">
      <c r="A481" s="413"/>
      <c r="B481" s="413"/>
      <c r="C481" s="413"/>
      <c r="D481" s="413"/>
      <c r="E481" s="413"/>
      <c r="F481" s="413"/>
      <c r="G481" s="413"/>
      <c r="H481" s="413"/>
      <c r="I481" s="413"/>
      <c r="J481" s="413"/>
      <c r="K481" s="413"/>
    </row>
    <row r="482" spans="1:11" ht="34.5" customHeight="1">
      <c r="A482" s="413"/>
      <c r="B482" s="413"/>
      <c r="C482" s="413"/>
      <c r="D482" s="413"/>
      <c r="E482" s="413"/>
      <c r="F482" s="413"/>
      <c r="G482" s="413"/>
      <c r="H482" s="413"/>
      <c r="I482" s="413"/>
      <c r="J482" s="413"/>
      <c r="K482" s="413"/>
    </row>
    <row r="483" spans="1:11" ht="34.5" customHeight="1">
      <c r="A483" s="413"/>
      <c r="B483" s="413"/>
      <c r="C483" s="413"/>
      <c r="D483" s="413"/>
      <c r="E483" s="413"/>
      <c r="F483" s="413"/>
      <c r="G483" s="413"/>
      <c r="H483" s="413"/>
      <c r="I483" s="413"/>
      <c r="J483" s="413"/>
      <c r="K483" s="413"/>
    </row>
    <row r="484" spans="1:11" ht="34.5" customHeight="1">
      <c r="A484" s="413"/>
      <c r="B484" s="413"/>
      <c r="C484" s="413"/>
      <c r="D484" s="413"/>
      <c r="E484" s="413"/>
      <c r="F484" s="413"/>
      <c r="G484" s="413"/>
      <c r="H484" s="413"/>
      <c r="I484" s="413"/>
      <c r="J484" s="413"/>
      <c r="K484" s="413"/>
    </row>
    <row r="485" spans="1:11" ht="34.5" customHeight="1">
      <c r="A485" s="413"/>
      <c r="B485" s="413"/>
      <c r="C485" s="413"/>
      <c r="D485" s="413"/>
      <c r="E485" s="413"/>
      <c r="F485" s="413"/>
      <c r="G485" s="413"/>
      <c r="H485" s="413"/>
      <c r="I485" s="413"/>
      <c r="J485" s="413"/>
      <c r="K485" s="413"/>
    </row>
    <row r="486" spans="1:11" ht="34.5" customHeight="1">
      <c r="A486" s="413"/>
      <c r="B486" s="413"/>
      <c r="C486" s="413"/>
      <c r="D486" s="413"/>
      <c r="E486" s="413"/>
      <c r="F486" s="413"/>
      <c r="G486" s="413"/>
      <c r="H486" s="413"/>
      <c r="I486" s="413"/>
      <c r="J486" s="413"/>
      <c r="K486" s="413"/>
    </row>
    <row r="487" spans="1:11" ht="34.5" customHeight="1">
      <c r="A487" s="413"/>
      <c r="B487" s="413"/>
      <c r="C487" s="413"/>
      <c r="D487" s="413"/>
      <c r="E487" s="413"/>
      <c r="F487" s="413"/>
      <c r="G487" s="413"/>
      <c r="H487" s="413"/>
      <c r="I487" s="413"/>
      <c r="J487" s="413"/>
      <c r="K487" s="413"/>
    </row>
    <row r="488" spans="1:11" ht="34.5" customHeight="1">
      <c r="A488" s="413"/>
      <c r="B488" s="413"/>
      <c r="C488" s="413"/>
      <c r="D488" s="413"/>
      <c r="E488" s="413"/>
      <c r="F488" s="413"/>
      <c r="G488" s="413"/>
      <c r="H488" s="413"/>
      <c r="I488" s="413"/>
      <c r="J488" s="413"/>
      <c r="K488" s="413"/>
    </row>
    <row r="489" spans="1:11" ht="34.5" customHeight="1">
      <c r="A489" s="413"/>
      <c r="B489" s="413"/>
      <c r="C489" s="413"/>
      <c r="D489" s="413"/>
      <c r="E489" s="413"/>
      <c r="F489" s="413"/>
      <c r="G489" s="413"/>
      <c r="H489" s="413"/>
      <c r="I489" s="413"/>
      <c r="J489" s="413"/>
      <c r="K489" s="413"/>
    </row>
    <row r="490" spans="1:11" ht="34.5" customHeight="1">
      <c r="A490" s="413"/>
      <c r="B490" s="413"/>
      <c r="C490" s="413"/>
      <c r="D490" s="413"/>
      <c r="E490" s="413"/>
      <c r="F490" s="413"/>
      <c r="G490" s="413"/>
      <c r="H490" s="413"/>
      <c r="I490" s="413"/>
      <c r="J490" s="413"/>
      <c r="K490" s="413"/>
    </row>
    <row r="491" spans="1:11" ht="34.5" customHeight="1">
      <c r="A491" s="413"/>
      <c r="B491" s="413"/>
      <c r="C491" s="413"/>
      <c r="D491" s="413"/>
      <c r="E491" s="413"/>
      <c r="F491" s="413"/>
      <c r="G491" s="413"/>
      <c r="H491" s="413"/>
      <c r="I491" s="413"/>
      <c r="J491" s="413"/>
      <c r="K491" s="413"/>
    </row>
    <row r="492" spans="1:11" ht="34.5" customHeight="1">
      <c r="A492" s="413"/>
      <c r="B492" s="413"/>
      <c r="C492" s="413"/>
      <c r="D492" s="413"/>
      <c r="E492" s="413"/>
      <c r="F492" s="413"/>
      <c r="G492" s="413"/>
      <c r="H492" s="413"/>
      <c r="I492" s="413"/>
      <c r="J492" s="413"/>
      <c r="K492" s="413"/>
    </row>
    <row r="493" spans="1:11" ht="34.5" customHeight="1">
      <c r="A493" s="413"/>
      <c r="B493" s="413"/>
      <c r="C493" s="413"/>
      <c r="D493" s="413"/>
      <c r="E493" s="413"/>
      <c r="F493" s="413"/>
      <c r="G493" s="413"/>
      <c r="H493" s="413"/>
      <c r="I493" s="413"/>
      <c r="J493" s="413"/>
      <c r="K493" s="413"/>
    </row>
    <row r="494" spans="1:11" ht="34.5" customHeight="1">
      <c r="A494" s="413"/>
      <c r="B494" s="413"/>
      <c r="C494" s="413"/>
      <c r="D494" s="413"/>
      <c r="E494" s="413"/>
      <c r="F494" s="413"/>
      <c r="G494" s="413"/>
      <c r="H494" s="413"/>
      <c r="I494" s="413"/>
      <c r="J494" s="413"/>
      <c r="K494" s="413"/>
    </row>
    <row r="495" spans="1:11" ht="34.5" customHeight="1">
      <c r="A495" s="413"/>
      <c r="B495" s="413"/>
      <c r="C495" s="413"/>
      <c r="D495" s="413"/>
      <c r="E495" s="413"/>
      <c r="F495" s="413"/>
      <c r="G495" s="413"/>
      <c r="H495" s="413"/>
      <c r="I495" s="413"/>
      <c r="J495" s="413"/>
      <c r="K495" s="413"/>
    </row>
    <row r="496" spans="1:11" ht="34.5" customHeight="1">
      <c r="A496" s="413"/>
      <c r="B496" s="413"/>
      <c r="C496" s="413"/>
      <c r="D496" s="413"/>
      <c r="E496" s="413"/>
      <c r="F496" s="413"/>
      <c r="G496" s="413"/>
      <c r="H496" s="413"/>
      <c r="I496" s="413"/>
      <c r="J496" s="413"/>
      <c r="K496" s="413"/>
    </row>
    <row r="497" spans="1:11" ht="34.5" customHeight="1">
      <c r="A497" s="413"/>
      <c r="B497" s="413"/>
      <c r="C497" s="413"/>
      <c r="D497" s="413"/>
      <c r="E497" s="413"/>
      <c r="F497" s="413"/>
      <c r="G497" s="413"/>
      <c r="H497" s="413"/>
      <c r="I497" s="413"/>
      <c r="J497" s="413"/>
      <c r="K497" s="413"/>
    </row>
    <row r="498" spans="1:11" ht="34.5" customHeight="1">
      <c r="A498" s="413"/>
      <c r="B498" s="413"/>
      <c r="C498" s="413"/>
      <c r="D498" s="413"/>
      <c r="E498" s="413"/>
      <c r="F498" s="413"/>
      <c r="G498" s="413"/>
      <c r="H498" s="413"/>
      <c r="I498" s="413"/>
      <c r="J498" s="413"/>
      <c r="K498" s="413"/>
    </row>
    <row r="499" spans="1:11" ht="34.5" customHeight="1">
      <c r="A499" s="413"/>
      <c r="B499" s="413"/>
      <c r="C499" s="413"/>
      <c r="D499" s="413"/>
      <c r="E499" s="413"/>
      <c r="F499" s="413"/>
      <c r="G499" s="413"/>
      <c r="H499" s="413"/>
      <c r="I499" s="413"/>
      <c r="J499" s="413"/>
      <c r="K499" s="413"/>
    </row>
    <row r="500" spans="1:11" ht="34.5" customHeight="1">
      <c r="A500" s="413"/>
      <c r="B500" s="413"/>
      <c r="C500" s="413"/>
      <c r="D500" s="413"/>
      <c r="E500" s="413"/>
      <c r="F500" s="413"/>
      <c r="G500" s="413"/>
      <c r="H500" s="413"/>
      <c r="I500" s="413"/>
      <c r="J500" s="413"/>
      <c r="K500" s="413"/>
    </row>
    <row r="501" spans="1:11" ht="34.5" customHeight="1">
      <c r="A501" s="413"/>
      <c r="B501" s="413"/>
      <c r="C501" s="413"/>
      <c r="D501" s="413"/>
      <c r="E501" s="413"/>
      <c r="F501" s="413"/>
      <c r="G501" s="413"/>
      <c r="H501" s="413"/>
      <c r="I501" s="413"/>
      <c r="J501" s="413"/>
      <c r="K501" s="413"/>
    </row>
    <row r="502" spans="1:11" ht="34.5" customHeight="1">
      <c r="A502" s="413"/>
      <c r="B502" s="413"/>
      <c r="C502" s="413"/>
      <c r="D502" s="413"/>
      <c r="E502" s="413"/>
      <c r="F502" s="413"/>
      <c r="G502" s="413"/>
      <c r="H502" s="413"/>
      <c r="I502" s="413"/>
      <c r="J502" s="413"/>
      <c r="K502" s="413"/>
    </row>
    <row r="503" spans="1:11" ht="34.5" customHeight="1">
      <c r="A503" s="413"/>
      <c r="B503" s="413"/>
      <c r="C503" s="413"/>
      <c r="D503" s="413"/>
      <c r="E503" s="413"/>
      <c r="F503" s="413"/>
      <c r="G503" s="413"/>
      <c r="H503" s="413"/>
      <c r="I503" s="413"/>
      <c r="J503" s="413"/>
      <c r="K503" s="413"/>
    </row>
    <row r="504" spans="1:11" ht="34.5" customHeight="1">
      <c r="A504" s="413"/>
      <c r="B504" s="413"/>
      <c r="C504" s="413"/>
      <c r="D504" s="413"/>
      <c r="E504" s="413"/>
      <c r="F504" s="413"/>
      <c r="G504" s="413"/>
      <c r="H504" s="413"/>
      <c r="I504" s="413"/>
      <c r="J504" s="413"/>
      <c r="K504" s="413"/>
    </row>
    <row r="505" spans="1:11" ht="34.5" customHeight="1">
      <c r="A505" s="413"/>
      <c r="B505" s="413"/>
      <c r="C505" s="413"/>
      <c r="D505" s="413"/>
      <c r="E505" s="413"/>
      <c r="F505" s="413"/>
      <c r="G505" s="413"/>
      <c r="H505" s="413"/>
      <c r="I505" s="413"/>
      <c r="J505" s="413"/>
      <c r="K505" s="413"/>
    </row>
    <row r="506" spans="1:11" ht="34.5" customHeight="1">
      <c r="A506" s="413"/>
      <c r="B506" s="413"/>
      <c r="C506" s="413"/>
      <c r="D506" s="413"/>
      <c r="E506" s="413"/>
      <c r="F506" s="413"/>
      <c r="G506" s="413"/>
      <c r="H506" s="413"/>
      <c r="I506" s="413"/>
      <c r="J506" s="413"/>
      <c r="K506" s="413"/>
    </row>
    <row r="507" spans="1:11" ht="34.5" customHeight="1">
      <c r="A507" s="413"/>
      <c r="B507" s="413"/>
      <c r="C507" s="413"/>
      <c r="D507" s="413"/>
      <c r="E507" s="413"/>
      <c r="F507" s="413"/>
      <c r="G507" s="413"/>
      <c r="H507" s="413"/>
      <c r="I507" s="413"/>
      <c r="J507" s="413"/>
      <c r="K507" s="413"/>
    </row>
    <row r="508" spans="1:11" ht="34.5" customHeight="1">
      <c r="A508" s="413"/>
      <c r="B508" s="413"/>
      <c r="C508" s="413"/>
      <c r="D508" s="413"/>
      <c r="E508" s="413"/>
      <c r="F508" s="413"/>
      <c r="G508" s="413"/>
      <c r="H508" s="413"/>
      <c r="I508" s="413"/>
      <c r="J508" s="413"/>
      <c r="K508" s="413"/>
    </row>
    <row r="509" spans="1:11" ht="34.5" customHeight="1">
      <c r="A509" s="413"/>
      <c r="B509" s="413"/>
      <c r="C509" s="413"/>
      <c r="D509" s="413"/>
      <c r="E509" s="413"/>
      <c r="F509" s="413"/>
      <c r="G509" s="413"/>
      <c r="H509" s="413"/>
      <c r="I509" s="413"/>
      <c r="J509" s="413"/>
      <c r="K509" s="413"/>
    </row>
    <row r="510" spans="1:11" ht="34.5" customHeight="1">
      <c r="A510" s="413"/>
      <c r="B510" s="413"/>
      <c r="C510" s="413"/>
      <c r="D510" s="413"/>
      <c r="E510" s="413"/>
      <c r="F510" s="413"/>
      <c r="G510" s="413"/>
      <c r="H510" s="413"/>
      <c r="I510" s="413"/>
      <c r="J510" s="413"/>
      <c r="K510" s="413"/>
    </row>
    <row r="511" spans="1:11" ht="34.5" customHeight="1">
      <c r="A511" s="413"/>
      <c r="B511" s="413"/>
      <c r="C511" s="413"/>
      <c r="D511" s="413"/>
      <c r="E511" s="413"/>
      <c r="F511" s="413"/>
      <c r="G511" s="413"/>
      <c r="H511" s="413"/>
      <c r="I511" s="413"/>
      <c r="J511" s="413"/>
      <c r="K511" s="413"/>
    </row>
    <row r="512" spans="1:11" ht="34.5" customHeight="1">
      <c r="A512" s="413"/>
      <c r="B512" s="413"/>
      <c r="C512" s="413"/>
      <c r="D512" s="413"/>
      <c r="E512" s="413"/>
      <c r="F512" s="413"/>
      <c r="G512" s="413"/>
      <c r="H512" s="413"/>
      <c r="I512" s="413"/>
      <c r="J512" s="413"/>
      <c r="K512" s="413"/>
    </row>
    <row r="513" spans="1:11" ht="34.5" customHeight="1">
      <c r="A513" s="413"/>
      <c r="B513" s="413"/>
      <c r="C513" s="413"/>
      <c r="D513" s="413"/>
      <c r="E513" s="413"/>
      <c r="F513" s="413"/>
      <c r="G513" s="413"/>
      <c r="H513" s="413"/>
      <c r="I513" s="413"/>
      <c r="J513" s="413"/>
      <c r="K513" s="413"/>
    </row>
    <row r="514" spans="1:11" ht="34.5" customHeight="1">
      <c r="A514" s="413"/>
      <c r="B514" s="413"/>
      <c r="C514" s="413"/>
      <c r="D514" s="413"/>
      <c r="E514" s="413"/>
      <c r="F514" s="413"/>
      <c r="G514" s="413"/>
      <c r="H514" s="413"/>
      <c r="I514" s="413"/>
      <c r="J514" s="413"/>
      <c r="K514" s="413"/>
    </row>
    <row r="515" spans="1:11" ht="34.5" customHeight="1">
      <c r="A515" s="413"/>
      <c r="B515" s="413"/>
      <c r="C515" s="413"/>
      <c r="D515" s="413"/>
      <c r="E515" s="413"/>
      <c r="F515" s="413"/>
      <c r="G515" s="413"/>
      <c r="H515" s="413"/>
      <c r="I515" s="413"/>
      <c r="J515" s="413"/>
      <c r="K515" s="413"/>
    </row>
    <row r="516" spans="1:11" ht="34.5" customHeight="1">
      <c r="A516" s="413"/>
      <c r="B516" s="413"/>
      <c r="C516" s="413"/>
      <c r="D516" s="413"/>
      <c r="E516" s="413"/>
      <c r="F516" s="413"/>
      <c r="G516" s="413"/>
      <c r="H516" s="413"/>
      <c r="I516" s="413"/>
      <c r="J516" s="413"/>
      <c r="K516" s="413"/>
    </row>
    <row r="517" spans="1:11" ht="34.5" customHeight="1">
      <c r="A517" s="413"/>
      <c r="B517" s="413"/>
      <c r="C517" s="413"/>
      <c r="D517" s="413"/>
      <c r="E517" s="413"/>
      <c r="F517" s="413"/>
      <c r="G517" s="413"/>
      <c r="H517" s="413"/>
      <c r="I517" s="413"/>
      <c r="J517" s="413"/>
      <c r="K517" s="413"/>
    </row>
    <row r="518" spans="1:11" ht="34.5" customHeight="1">
      <c r="A518" s="413"/>
      <c r="B518" s="413"/>
      <c r="C518" s="413"/>
      <c r="D518" s="413"/>
      <c r="E518" s="413"/>
      <c r="F518" s="413"/>
      <c r="G518" s="413"/>
      <c r="H518" s="413"/>
      <c r="I518" s="413"/>
      <c r="J518" s="413"/>
      <c r="K518" s="413"/>
    </row>
    <row r="519" spans="1:11" ht="34.5" customHeight="1">
      <c r="A519" s="413"/>
      <c r="B519" s="413"/>
      <c r="C519" s="413"/>
      <c r="D519" s="413"/>
      <c r="E519" s="413"/>
      <c r="F519" s="413"/>
      <c r="G519" s="413"/>
      <c r="H519" s="413"/>
      <c r="I519" s="413"/>
      <c r="J519" s="413"/>
      <c r="K519" s="413"/>
    </row>
    <row r="520" spans="1:11" ht="34.5" customHeight="1">
      <c r="A520" s="413"/>
      <c r="B520" s="413"/>
      <c r="C520" s="413"/>
      <c r="D520" s="413"/>
      <c r="E520" s="413"/>
      <c r="F520" s="413"/>
      <c r="G520" s="413"/>
      <c r="H520" s="413"/>
      <c r="I520" s="413"/>
      <c r="J520" s="413"/>
      <c r="K520" s="413"/>
    </row>
    <row r="521" spans="1:11" ht="34.5" customHeight="1">
      <c r="A521" s="413"/>
      <c r="B521" s="413"/>
      <c r="C521" s="413"/>
      <c r="D521" s="413"/>
      <c r="E521" s="413"/>
      <c r="F521" s="413"/>
      <c r="G521" s="413"/>
      <c r="H521" s="413"/>
      <c r="I521" s="413"/>
      <c r="J521" s="413"/>
      <c r="K521" s="413"/>
    </row>
    <row r="522" spans="1:11" ht="34.5" customHeight="1">
      <c r="A522" s="413"/>
      <c r="B522" s="413"/>
      <c r="C522" s="413"/>
      <c r="D522" s="413"/>
      <c r="E522" s="413"/>
      <c r="F522" s="413"/>
      <c r="G522" s="413"/>
      <c r="H522" s="413"/>
      <c r="I522" s="413"/>
      <c r="J522" s="413"/>
      <c r="K522" s="413"/>
    </row>
    <row r="523" spans="1:11" ht="34.5" customHeight="1">
      <c r="A523" s="413"/>
      <c r="B523" s="413"/>
      <c r="C523" s="413"/>
      <c r="D523" s="413"/>
      <c r="E523" s="413"/>
      <c r="F523" s="413"/>
      <c r="G523" s="413"/>
      <c r="H523" s="413"/>
      <c r="I523" s="413"/>
      <c r="J523" s="413"/>
      <c r="K523" s="413"/>
    </row>
    <row r="524" spans="1:11" ht="34.5" customHeight="1">
      <c r="A524" s="413"/>
      <c r="B524" s="413"/>
      <c r="C524" s="413"/>
      <c r="D524" s="413"/>
      <c r="E524" s="413"/>
      <c r="F524" s="413"/>
      <c r="G524" s="413"/>
      <c r="H524" s="413"/>
      <c r="I524" s="413"/>
      <c r="J524" s="413"/>
      <c r="K524" s="413"/>
    </row>
    <row r="525" spans="1:11" ht="34.5" customHeight="1">
      <c r="A525" s="413"/>
      <c r="B525" s="413"/>
      <c r="C525" s="413"/>
      <c r="D525" s="413"/>
      <c r="E525" s="413"/>
      <c r="F525" s="413"/>
      <c r="G525" s="413"/>
      <c r="H525" s="413"/>
      <c r="I525" s="413"/>
      <c r="J525" s="413"/>
      <c r="K525" s="413"/>
    </row>
    <row r="526" spans="1:11" ht="34.5" customHeight="1">
      <c r="A526" s="413"/>
      <c r="B526" s="413"/>
      <c r="C526" s="413"/>
      <c r="D526" s="413"/>
      <c r="E526" s="413"/>
      <c r="F526" s="413"/>
      <c r="G526" s="413"/>
      <c r="H526" s="413"/>
      <c r="I526" s="413"/>
      <c r="J526" s="413"/>
      <c r="K526" s="413"/>
    </row>
    <row r="527" spans="1:11" ht="34.5" customHeight="1">
      <c r="A527" s="413"/>
      <c r="B527" s="413"/>
      <c r="C527" s="413"/>
      <c r="D527" s="413"/>
      <c r="E527" s="413"/>
      <c r="F527" s="413"/>
      <c r="G527" s="413"/>
      <c r="H527" s="413"/>
      <c r="I527" s="413"/>
      <c r="J527" s="413"/>
      <c r="K527" s="413"/>
    </row>
    <row r="528" spans="1:11" ht="34.5" customHeight="1">
      <c r="A528" s="413"/>
      <c r="B528" s="413"/>
      <c r="C528" s="413"/>
      <c r="D528" s="413"/>
      <c r="E528" s="413"/>
      <c r="F528" s="413"/>
      <c r="G528" s="413"/>
      <c r="H528" s="413"/>
      <c r="I528" s="413"/>
      <c r="J528" s="413"/>
      <c r="K528" s="413"/>
    </row>
    <row r="529" spans="1:11" ht="34.5" customHeight="1">
      <c r="A529" s="413"/>
      <c r="B529" s="413"/>
      <c r="C529" s="413"/>
      <c r="D529" s="413"/>
      <c r="E529" s="413"/>
      <c r="F529" s="413"/>
      <c r="G529" s="413"/>
      <c r="H529" s="413"/>
      <c r="I529" s="413"/>
      <c r="J529" s="413"/>
      <c r="K529" s="413"/>
    </row>
    <row r="530" spans="1:11" ht="34.5" customHeight="1">
      <c r="A530" s="413"/>
      <c r="B530" s="413"/>
      <c r="C530" s="413"/>
      <c r="D530" s="413"/>
      <c r="E530" s="413"/>
      <c r="F530" s="413"/>
      <c r="G530" s="413"/>
      <c r="H530" s="413"/>
      <c r="I530" s="413"/>
      <c r="J530" s="413"/>
      <c r="K530" s="413"/>
    </row>
    <row r="531" spans="1:11" ht="34.5" customHeight="1">
      <c r="A531" s="413"/>
      <c r="B531" s="413"/>
      <c r="C531" s="413"/>
      <c r="D531" s="413"/>
      <c r="E531" s="413"/>
      <c r="F531" s="413"/>
      <c r="G531" s="413"/>
      <c r="H531" s="413"/>
      <c r="I531" s="413"/>
      <c r="J531" s="413"/>
      <c r="K531" s="413"/>
    </row>
    <row r="532" spans="1:11" ht="34.5" customHeight="1">
      <c r="A532" s="413"/>
      <c r="B532" s="413"/>
      <c r="C532" s="413"/>
      <c r="D532" s="413"/>
      <c r="E532" s="413"/>
      <c r="F532" s="413"/>
      <c r="G532" s="413"/>
      <c r="H532" s="413"/>
      <c r="I532" s="413"/>
      <c r="J532" s="413"/>
      <c r="K532" s="413"/>
    </row>
    <row r="533" spans="1:11" ht="34.5" customHeight="1">
      <c r="A533" s="413"/>
      <c r="B533" s="413"/>
      <c r="C533" s="413"/>
      <c r="D533" s="413"/>
      <c r="E533" s="413"/>
      <c r="F533" s="413"/>
      <c r="G533" s="413"/>
      <c r="H533" s="413"/>
      <c r="I533" s="413"/>
      <c r="J533" s="413"/>
      <c r="K533" s="413"/>
    </row>
    <row r="534" spans="1:11" ht="34.5" customHeight="1">
      <c r="A534" s="413"/>
      <c r="B534" s="413"/>
      <c r="C534" s="413"/>
      <c r="D534" s="413"/>
      <c r="E534" s="413"/>
      <c r="F534" s="413"/>
      <c r="G534" s="413"/>
      <c r="H534" s="413"/>
      <c r="I534" s="413"/>
      <c r="J534" s="413"/>
      <c r="K534" s="413"/>
    </row>
    <row r="535" spans="1:11" ht="34.5" customHeight="1">
      <c r="A535" s="413"/>
      <c r="B535" s="413"/>
      <c r="C535" s="413"/>
      <c r="D535" s="413"/>
      <c r="E535" s="413"/>
      <c r="F535" s="413"/>
      <c r="G535" s="413"/>
      <c r="H535" s="413"/>
      <c r="I535" s="413"/>
      <c r="J535" s="413"/>
      <c r="K535" s="413"/>
    </row>
    <row r="536" spans="1:11" ht="34.5" customHeight="1">
      <c r="A536" s="413"/>
      <c r="B536" s="413"/>
      <c r="C536" s="413"/>
      <c r="D536" s="413"/>
      <c r="E536" s="413"/>
      <c r="F536" s="413"/>
      <c r="G536" s="413"/>
      <c r="H536" s="413"/>
      <c r="I536" s="413"/>
      <c r="J536" s="413"/>
      <c r="K536" s="413"/>
    </row>
    <row r="537" spans="1:11" ht="34.5" customHeight="1">
      <c r="A537" s="413"/>
      <c r="B537" s="413"/>
      <c r="C537" s="413"/>
      <c r="D537" s="413"/>
      <c r="E537" s="413"/>
      <c r="F537" s="413"/>
      <c r="G537" s="413"/>
      <c r="H537" s="413"/>
      <c r="I537" s="413"/>
      <c r="J537" s="413"/>
      <c r="K537" s="413"/>
    </row>
    <row r="538" spans="1:11" ht="34.5" customHeight="1">
      <c r="A538" s="413"/>
      <c r="B538" s="413"/>
      <c r="C538" s="413"/>
      <c r="D538" s="413"/>
      <c r="E538" s="413"/>
      <c r="F538" s="413"/>
      <c r="G538" s="413"/>
      <c r="H538" s="413"/>
      <c r="I538" s="413"/>
      <c r="J538" s="413"/>
      <c r="K538" s="413"/>
    </row>
    <row r="539" spans="1:11" ht="34.5" customHeight="1">
      <c r="A539" s="413"/>
      <c r="B539" s="413"/>
      <c r="C539" s="413"/>
      <c r="D539" s="413"/>
      <c r="E539" s="413"/>
      <c r="F539" s="413"/>
      <c r="G539" s="413"/>
      <c r="H539" s="413"/>
      <c r="I539" s="413"/>
      <c r="J539" s="413"/>
      <c r="K539" s="413"/>
    </row>
    <row r="540" spans="1:11" ht="34.5" customHeight="1">
      <c r="A540" s="413"/>
      <c r="B540" s="413"/>
      <c r="C540" s="413"/>
      <c r="D540" s="413"/>
      <c r="E540" s="413"/>
      <c r="F540" s="413"/>
      <c r="G540" s="413"/>
      <c r="H540" s="413"/>
      <c r="I540" s="413"/>
      <c r="J540" s="413"/>
      <c r="K540" s="413"/>
    </row>
    <row r="541" spans="1:11" ht="34.5" customHeight="1">
      <c r="A541" s="413"/>
      <c r="B541" s="413"/>
      <c r="C541" s="413"/>
      <c r="D541" s="413"/>
      <c r="E541" s="413"/>
      <c r="F541" s="413"/>
      <c r="G541" s="413"/>
      <c r="H541" s="413"/>
      <c r="I541" s="413"/>
      <c r="J541" s="413"/>
      <c r="K541" s="413"/>
    </row>
    <row r="542" spans="1:11" ht="34.5" customHeight="1">
      <c r="A542" s="413"/>
      <c r="B542" s="413"/>
      <c r="C542" s="413"/>
      <c r="D542" s="413"/>
      <c r="E542" s="413"/>
      <c r="F542" s="413"/>
      <c r="G542" s="413"/>
      <c r="H542" s="413"/>
      <c r="I542" s="413"/>
      <c r="J542" s="413"/>
      <c r="K542" s="413"/>
    </row>
    <row r="543" spans="1:11" ht="34.5" customHeight="1">
      <c r="A543" s="413"/>
      <c r="B543" s="413"/>
      <c r="C543" s="413"/>
      <c r="D543" s="413"/>
      <c r="E543" s="413"/>
      <c r="F543" s="413"/>
      <c r="G543" s="413"/>
      <c r="H543" s="413"/>
      <c r="I543" s="413"/>
      <c r="J543" s="413"/>
      <c r="K543" s="413"/>
    </row>
    <row r="544" spans="1:11" ht="34.5" customHeight="1">
      <c r="A544" s="413"/>
      <c r="B544" s="413"/>
      <c r="C544" s="413"/>
      <c r="D544" s="413"/>
      <c r="E544" s="413"/>
      <c r="F544" s="413"/>
      <c r="G544" s="413"/>
      <c r="H544" s="413"/>
      <c r="I544" s="413"/>
      <c r="J544" s="413"/>
      <c r="K544" s="413"/>
    </row>
    <row r="545" spans="1:11" ht="34.5" customHeight="1">
      <c r="A545" s="413"/>
      <c r="B545" s="413"/>
      <c r="C545" s="413"/>
      <c r="D545" s="413"/>
      <c r="E545" s="413"/>
      <c r="F545" s="413"/>
      <c r="G545" s="413"/>
      <c r="H545" s="413"/>
      <c r="I545" s="413"/>
      <c r="J545" s="413"/>
      <c r="K545" s="413"/>
    </row>
    <row r="546" spans="1:11" ht="34.5" customHeight="1">
      <c r="A546" s="413"/>
      <c r="B546" s="413"/>
      <c r="C546" s="413"/>
      <c r="D546" s="413"/>
      <c r="E546" s="413"/>
      <c r="F546" s="413"/>
      <c r="G546" s="413"/>
      <c r="H546" s="413"/>
      <c r="I546" s="413"/>
      <c r="J546" s="413"/>
      <c r="K546" s="413"/>
    </row>
    <row r="547" spans="1:11" ht="34.5" customHeight="1">
      <c r="A547" s="413"/>
      <c r="B547" s="413"/>
      <c r="C547" s="413"/>
      <c r="D547" s="413"/>
      <c r="E547" s="413"/>
      <c r="F547" s="413"/>
      <c r="G547" s="413"/>
      <c r="H547" s="413"/>
      <c r="I547" s="413"/>
      <c r="J547" s="413"/>
      <c r="K547" s="413"/>
    </row>
    <row r="548" spans="1:11" ht="34.5" customHeight="1">
      <c r="A548" s="413"/>
      <c r="B548" s="413"/>
      <c r="C548" s="413"/>
      <c r="D548" s="413"/>
      <c r="E548" s="413"/>
      <c r="F548" s="413"/>
      <c r="G548" s="413"/>
      <c r="H548" s="413"/>
      <c r="I548" s="413"/>
      <c r="J548" s="413"/>
      <c r="K548" s="413"/>
    </row>
    <row r="549" spans="1:11" ht="34.5" customHeight="1">
      <c r="A549" s="413"/>
      <c r="B549" s="413"/>
      <c r="C549" s="413"/>
      <c r="D549" s="413"/>
      <c r="E549" s="413"/>
      <c r="F549" s="413"/>
      <c r="G549" s="413"/>
      <c r="H549" s="413"/>
      <c r="I549" s="413"/>
      <c r="J549" s="413"/>
      <c r="K549" s="413"/>
    </row>
    <row r="550" spans="1:11" ht="34.5" customHeight="1">
      <c r="A550" s="413"/>
      <c r="B550" s="413"/>
      <c r="C550" s="413"/>
      <c r="D550" s="413"/>
      <c r="E550" s="413"/>
      <c r="F550" s="413"/>
      <c r="G550" s="413"/>
      <c r="H550" s="413"/>
      <c r="I550" s="413"/>
      <c r="J550" s="413"/>
      <c r="K550" s="413"/>
    </row>
    <row r="551" spans="1:11" ht="34.5" customHeight="1">
      <c r="A551" s="413"/>
      <c r="B551" s="413"/>
      <c r="C551" s="413"/>
      <c r="D551" s="413"/>
      <c r="E551" s="413"/>
      <c r="F551" s="413"/>
      <c r="G551" s="413"/>
      <c r="H551" s="413"/>
      <c r="I551" s="413"/>
      <c r="J551" s="413"/>
      <c r="K551" s="413"/>
    </row>
    <row r="552" spans="1:11" ht="34.5" customHeight="1">
      <c r="A552" s="413"/>
      <c r="B552" s="413"/>
      <c r="C552" s="413"/>
      <c r="D552" s="413"/>
      <c r="E552" s="413"/>
      <c r="F552" s="413"/>
      <c r="G552" s="413"/>
      <c r="H552" s="413"/>
      <c r="I552" s="413"/>
      <c r="J552" s="413"/>
      <c r="K552" s="413"/>
    </row>
    <row r="553" spans="1:11" ht="34.5" customHeight="1">
      <c r="A553" s="413"/>
      <c r="B553" s="413"/>
      <c r="C553" s="413"/>
      <c r="D553" s="413"/>
      <c r="E553" s="413"/>
      <c r="F553" s="413"/>
      <c r="G553" s="413"/>
      <c r="H553" s="413"/>
      <c r="I553" s="413"/>
      <c r="J553" s="413"/>
      <c r="K553" s="413"/>
    </row>
    <row r="554" spans="1:11" ht="34.5" customHeight="1">
      <c r="A554" s="413"/>
      <c r="B554" s="413"/>
      <c r="C554" s="413"/>
      <c r="D554" s="413"/>
      <c r="E554" s="413"/>
      <c r="F554" s="413"/>
      <c r="G554" s="413"/>
      <c r="H554" s="413"/>
      <c r="I554" s="413"/>
      <c r="J554" s="413"/>
      <c r="K554" s="413"/>
    </row>
    <row r="555" spans="1:11" ht="34.5" customHeight="1">
      <c r="A555" s="413"/>
      <c r="B555" s="413"/>
      <c r="C555" s="413"/>
      <c r="D555" s="413"/>
      <c r="E555" s="413"/>
      <c r="F555" s="413"/>
      <c r="G555" s="413"/>
      <c r="H555" s="413"/>
      <c r="I555" s="413"/>
      <c r="J555" s="413"/>
      <c r="K555" s="413"/>
    </row>
    <row r="556" spans="1:11" ht="34.5" customHeight="1">
      <c r="A556" s="413"/>
      <c r="B556" s="413"/>
      <c r="C556" s="413"/>
      <c r="D556" s="413"/>
      <c r="E556" s="413"/>
      <c r="F556" s="413"/>
      <c r="G556" s="413"/>
      <c r="H556" s="413"/>
      <c r="I556" s="413"/>
      <c r="J556" s="413"/>
      <c r="K556" s="413"/>
    </row>
    <row r="557" spans="1:11" ht="34.5" customHeight="1">
      <c r="A557" s="413"/>
      <c r="B557" s="413"/>
      <c r="C557" s="413"/>
      <c r="D557" s="413"/>
      <c r="E557" s="413"/>
      <c r="F557" s="413"/>
      <c r="G557" s="413"/>
      <c r="H557" s="413"/>
      <c r="I557" s="413"/>
      <c r="J557" s="413"/>
      <c r="K557" s="413"/>
    </row>
    <row r="558" spans="1:11" ht="34.5" customHeight="1">
      <c r="A558" s="413"/>
      <c r="B558" s="413"/>
      <c r="C558" s="413"/>
      <c r="D558" s="413"/>
      <c r="E558" s="413"/>
      <c r="F558" s="413"/>
      <c r="G558" s="413"/>
      <c r="H558" s="413"/>
      <c r="I558" s="413"/>
      <c r="J558" s="413"/>
      <c r="K558" s="413"/>
    </row>
    <row r="559" spans="1:11" ht="34.5" customHeight="1">
      <c r="A559" s="413"/>
      <c r="B559" s="413"/>
      <c r="C559" s="413"/>
      <c r="D559" s="413"/>
      <c r="E559" s="413"/>
      <c r="F559" s="413"/>
      <c r="G559" s="413"/>
      <c r="H559" s="413"/>
      <c r="I559" s="413"/>
      <c r="J559" s="413"/>
      <c r="K559" s="413"/>
    </row>
    <row r="560" spans="1:11" ht="34.5" customHeight="1">
      <c r="A560" s="413"/>
      <c r="B560" s="413"/>
      <c r="C560" s="413"/>
      <c r="D560" s="413"/>
      <c r="E560" s="413"/>
      <c r="F560" s="413"/>
      <c r="G560" s="413"/>
      <c r="H560" s="413"/>
      <c r="I560" s="413"/>
      <c r="J560" s="413"/>
      <c r="K560" s="413"/>
    </row>
    <row r="561" spans="1:11" ht="34.5" customHeight="1">
      <c r="A561" s="413"/>
      <c r="B561" s="413"/>
      <c r="C561" s="413"/>
      <c r="D561" s="413"/>
      <c r="E561" s="413"/>
      <c r="F561" s="413"/>
      <c r="G561" s="413"/>
      <c r="H561" s="413"/>
      <c r="I561" s="413"/>
      <c r="J561" s="413"/>
      <c r="K561" s="413"/>
    </row>
    <row r="562" spans="1:11" ht="34.5" customHeight="1">
      <c r="A562" s="413"/>
      <c r="B562" s="413"/>
      <c r="C562" s="413"/>
      <c r="D562" s="413"/>
      <c r="E562" s="413"/>
      <c r="F562" s="413"/>
      <c r="G562" s="413"/>
      <c r="H562" s="413"/>
      <c r="I562" s="413"/>
      <c r="J562" s="413"/>
      <c r="K562" s="413"/>
    </row>
    <row r="563" spans="1:11" ht="34.5" customHeight="1">
      <c r="A563" s="413"/>
      <c r="B563" s="413"/>
      <c r="C563" s="413"/>
      <c r="D563" s="413"/>
      <c r="E563" s="413"/>
      <c r="F563" s="413"/>
      <c r="G563" s="413"/>
      <c r="H563" s="413"/>
      <c r="I563" s="413"/>
      <c r="J563" s="413"/>
      <c r="K563" s="413"/>
    </row>
    <row r="564" spans="1:11" ht="34.5" customHeight="1">
      <c r="A564" s="413"/>
      <c r="B564" s="413"/>
      <c r="C564" s="413"/>
      <c r="D564" s="413"/>
      <c r="E564" s="413"/>
      <c r="F564" s="413"/>
      <c r="G564" s="413"/>
      <c r="H564" s="413"/>
      <c r="I564" s="413"/>
      <c r="J564" s="413"/>
      <c r="K564" s="413"/>
    </row>
    <row r="565" spans="1:11" ht="34.5" customHeight="1">
      <c r="A565" s="413"/>
      <c r="B565" s="413"/>
      <c r="C565" s="413"/>
      <c r="D565" s="413"/>
      <c r="E565" s="413"/>
      <c r="F565" s="413"/>
      <c r="G565" s="413"/>
      <c r="H565" s="413"/>
      <c r="I565" s="413"/>
      <c r="J565" s="413"/>
      <c r="K565" s="413"/>
    </row>
    <row r="566" spans="1:11" ht="34.5" customHeight="1">
      <c r="A566" s="413"/>
      <c r="B566" s="413"/>
      <c r="C566" s="413"/>
      <c r="D566" s="413"/>
      <c r="E566" s="413"/>
      <c r="F566" s="413"/>
      <c r="G566" s="413"/>
      <c r="H566" s="413"/>
      <c r="I566" s="413"/>
      <c r="J566" s="413"/>
      <c r="K566" s="413"/>
    </row>
    <row r="567" spans="1:11" ht="34.5" customHeight="1">
      <c r="A567" s="413"/>
      <c r="B567" s="413"/>
      <c r="C567" s="413"/>
      <c r="D567" s="413"/>
      <c r="E567" s="413"/>
      <c r="F567" s="413"/>
      <c r="G567" s="413"/>
      <c r="H567" s="413"/>
      <c r="I567" s="413"/>
      <c r="J567" s="413"/>
      <c r="K567" s="413"/>
    </row>
    <row r="568" spans="1:11" ht="34.5" customHeight="1">
      <c r="A568" s="413"/>
      <c r="B568" s="413"/>
      <c r="C568" s="413"/>
      <c r="D568" s="413"/>
      <c r="E568" s="413"/>
      <c r="F568" s="413"/>
      <c r="G568" s="413"/>
      <c r="H568" s="413"/>
      <c r="I568" s="413"/>
      <c r="J568" s="413"/>
      <c r="K568" s="413"/>
    </row>
    <row r="569" spans="1:11" ht="34.5" customHeight="1">
      <c r="A569" s="413"/>
      <c r="B569" s="413"/>
      <c r="C569" s="413"/>
      <c r="D569" s="413"/>
      <c r="E569" s="413"/>
      <c r="F569" s="413"/>
      <c r="G569" s="413"/>
      <c r="H569" s="413"/>
      <c r="I569" s="413"/>
      <c r="J569" s="413"/>
      <c r="K569" s="413"/>
    </row>
    <row r="570" spans="1:11" ht="34.5" customHeight="1">
      <c r="A570" s="413"/>
      <c r="B570" s="413"/>
      <c r="C570" s="413"/>
      <c r="D570" s="413"/>
      <c r="E570" s="413"/>
      <c r="F570" s="413"/>
      <c r="G570" s="413"/>
      <c r="H570" s="413"/>
      <c r="I570" s="413"/>
      <c r="J570" s="413"/>
      <c r="K570" s="413"/>
    </row>
    <row r="571" spans="1:11" ht="34.5" customHeight="1">
      <c r="A571" s="413"/>
      <c r="B571" s="413"/>
      <c r="C571" s="413"/>
      <c r="D571" s="413"/>
      <c r="E571" s="413"/>
      <c r="F571" s="413"/>
      <c r="G571" s="413"/>
      <c r="H571" s="413"/>
      <c r="I571" s="413"/>
      <c r="J571" s="413"/>
      <c r="K571" s="413"/>
    </row>
    <row r="572" spans="1:11" ht="34.5" customHeight="1">
      <c r="A572" s="413"/>
      <c r="B572" s="413"/>
      <c r="C572" s="413"/>
      <c r="D572" s="413"/>
      <c r="E572" s="413"/>
      <c r="F572" s="413"/>
      <c r="G572" s="413"/>
      <c r="H572" s="413"/>
      <c r="I572" s="413"/>
      <c r="J572" s="413"/>
      <c r="K572" s="413"/>
    </row>
    <row r="573" spans="1:11" ht="34.5" customHeight="1">
      <c r="A573" s="413"/>
      <c r="B573" s="413"/>
      <c r="C573" s="413"/>
      <c r="D573" s="413"/>
      <c r="E573" s="413"/>
      <c r="F573" s="413"/>
      <c r="G573" s="413"/>
      <c r="H573" s="413"/>
      <c r="I573" s="413"/>
      <c r="J573" s="413"/>
      <c r="K573" s="413"/>
    </row>
    <row r="574" spans="1:11" ht="34.5" customHeight="1">
      <c r="A574" s="413"/>
      <c r="B574" s="413"/>
      <c r="C574" s="413"/>
      <c r="D574" s="413"/>
      <c r="E574" s="413"/>
      <c r="F574" s="413"/>
      <c r="G574" s="413"/>
      <c r="H574" s="413"/>
      <c r="I574" s="413"/>
      <c r="J574" s="413"/>
      <c r="K574" s="413"/>
    </row>
    <row r="575" spans="1:11" ht="34.5" customHeight="1">
      <c r="A575" s="413"/>
      <c r="B575" s="413"/>
      <c r="C575" s="413"/>
      <c r="D575" s="413"/>
      <c r="E575" s="413"/>
      <c r="F575" s="413"/>
      <c r="G575" s="413"/>
      <c r="H575" s="413"/>
      <c r="I575" s="413"/>
      <c r="J575" s="413"/>
      <c r="K575" s="413"/>
    </row>
    <row r="576" spans="1:11" ht="34.5" customHeight="1">
      <c r="A576" s="413"/>
      <c r="B576" s="413"/>
      <c r="C576" s="413"/>
      <c r="D576" s="413"/>
      <c r="E576" s="413"/>
      <c r="F576" s="413"/>
      <c r="G576" s="413"/>
      <c r="H576" s="413"/>
      <c r="I576" s="413"/>
      <c r="J576" s="413"/>
      <c r="K576" s="413"/>
    </row>
    <row r="577" spans="1:11" ht="34.5" customHeight="1">
      <c r="A577" s="413"/>
      <c r="B577" s="413"/>
      <c r="C577" s="413"/>
      <c r="D577" s="413"/>
      <c r="E577" s="413"/>
      <c r="F577" s="413"/>
      <c r="G577" s="413"/>
      <c r="H577" s="413"/>
      <c r="I577" s="413"/>
      <c r="J577" s="413"/>
      <c r="K577" s="413"/>
    </row>
    <row r="578" spans="1:11" ht="34.5" customHeight="1">
      <c r="A578" s="413"/>
      <c r="B578" s="413"/>
      <c r="C578" s="413"/>
      <c r="D578" s="413"/>
      <c r="E578" s="413"/>
      <c r="F578" s="413"/>
      <c r="G578" s="413"/>
      <c r="H578" s="413"/>
      <c r="I578" s="413"/>
      <c r="J578" s="413"/>
      <c r="K578" s="413"/>
    </row>
    <row r="579" spans="1:11" ht="34.5" customHeight="1">
      <c r="A579" s="413"/>
      <c r="B579" s="413"/>
      <c r="C579" s="413"/>
      <c r="D579" s="413"/>
      <c r="E579" s="413"/>
      <c r="F579" s="413"/>
      <c r="G579" s="413"/>
      <c r="H579" s="413"/>
      <c r="I579" s="413"/>
      <c r="J579" s="413"/>
      <c r="K579" s="413"/>
    </row>
    <row r="580" spans="1:11" ht="34.5" customHeight="1">
      <c r="A580" s="413"/>
      <c r="B580" s="413"/>
      <c r="C580" s="413"/>
      <c r="D580" s="413"/>
      <c r="E580" s="413"/>
      <c r="F580" s="413"/>
      <c r="G580" s="413"/>
      <c r="H580" s="413"/>
      <c r="I580" s="413"/>
      <c r="J580" s="413"/>
      <c r="K580" s="413"/>
    </row>
    <row r="581" spans="1:11" ht="34.5" customHeight="1">
      <c r="A581" s="413"/>
      <c r="B581" s="413"/>
      <c r="C581" s="413"/>
      <c r="D581" s="413"/>
      <c r="E581" s="413"/>
      <c r="F581" s="413"/>
      <c r="G581" s="413"/>
      <c r="H581" s="413"/>
      <c r="I581" s="413"/>
      <c r="J581" s="413"/>
      <c r="K581" s="413"/>
    </row>
    <row r="582" spans="1:11" ht="34.5" customHeight="1">
      <c r="A582" s="413"/>
      <c r="B582" s="413"/>
      <c r="C582" s="413"/>
      <c r="D582" s="413"/>
      <c r="E582" s="413"/>
      <c r="F582" s="413"/>
      <c r="G582" s="413"/>
      <c r="H582" s="413"/>
      <c r="I582" s="413"/>
      <c r="J582" s="413"/>
      <c r="K582" s="413"/>
    </row>
    <row r="583" spans="1:11" ht="34.5" customHeight="1">
      <c r="A583" s="413"/>
      <c r="B583" s="413"/>
      <c r="C583" s="413"/>
      <c r="D583" s="413"/>
      <c r="E583" s="413"/>
      <c r="F583" s="413"/>
      <c r="G583" s="413"/>
      <c r="H583" s="413"/>
      <c r="I583" s="413"/>
      <c r="J583" s="413"/>
      <c r="K583" s="413"/>
    </row>
    <row r="584" spans="1:11" ht="34.5" customHeight="1">
      <c r="A584" s="413"/>
      <c r="B584" s="413"/>
      <c r="C584" s="413"/>
      <c r="D584" s="413"/>
      <c r="E584" s="413"/>
      <c r="F584" s="413"/>
      <c r="G584" s="413"/>
      <c r="H584" s="413"/>
      <c r="I584" s="413"/>
      <c r="J584" s="413"/>
      <c r="K584" s="413"/>
    </row>
    <row r="585" spans="1:11" ht="34.5" customHeight="1">
      <c r="A585" s="413"/>
      <c r="B585" s="413"/>
      <c r="C585" s="413"/>
      <c r="D585" s="413"/>
      <c r="E585" s="413"/>
      <c r="F585" s="413"/>
      <c r="G585" s="413"/>
      <c r="H585" s="413"/>
      <c r="I585" s="413"/>
      <c r="J585" s="413"/>
      <c r="K585" s="413"/>
    </row>
    <row r="586" spans="1:11" ht="34.5" customHeight="1">
      <c r="A586" s="413"/>
      <c r="B586" s="413"/>
      <c r="C586" s="413"/>
      <c r="D586" s="413"/>
      <c r="E586" s="413"/>
      <c r="F586" s="413"/>
      <c r="G586" s="413"/>
      <c r="H586" s="413"/>
      <c r="I586" s="413"/>
      <c r="J586" s="413"/>
      <c r="K586" s="413"/>
    </row>
    <row r="587" spans="1:11" ht="34.5" customHeight="1">
      <c r="A587" s="413"/>
      <c r="B587" s="413"/>
      <c r="C587" s="413"/>
      <c r="D587" s="413"/>
      <c r="E587" s="413"/>
      <c r="F587" s="413"/>
      <c r="G587" s="413"/>
      <c r="H587" s="413"/>
      <c r="I587" s="413"/>
      <c r="J587" s="413"/>
      <c r="K587" s="413"/>
    </row>
    <row r="588" spans="1:11" ht="34.5" customHeight="1">
      <c r="A588" s="413"/>
      <c r="B588" s="413"/>
      <c r="C588" s="413"/>
      <c r="D588" s="413"/>
      <c r="E588" s="413"/>
      <c r="F588" s="413"/>
      <c r="G588" s="413"/>
      <c r="H588" s="413"/>
      <c r="I588" s="413"/>
      <c r="J588" s="413"/>
      <c r="K588" s="413"/>
    </row>
    <row r="589" spans="1:11" ht="34.5" customHeight="1">
      <c r="A589" s="413"/>
      <c r="B589" s="413"/>
      <c r="C589" s="413"/>
      <c r="D589" s="413"/>
      <c r="E589" s="413"/>
      <c r="F589" s="413"/>
      <c r="G589" s="413"/>
      <c r="H589" s="413"/>
      <c r="I589" s="413"/>
      <c r="J589" s="413"/>
      <c r="K589" s="413"/>
    </row>
    <row r="590" spans="1:11" ht="34.5" customHeight="1">
      <c r="A590" s="413"/>
      <c r="B590" s="413"/>
      <c r="C590" s="413"/>
      <c r="D590" s="413"/>
      <c r="E590" s="413"/>
      <c r="F590" s="413"/>
      <c r="G590" s="413"/>
      <c r="H590" s="413"/>
      <c r="I590" s="413"/>
      <c r="J590" s="413"/>
      <c r="K590" s="413"/>
    </row>
    <row r="591" spans="1:11" ht="34.5" customHeight="1">
      <c r="A591" s="413"/>
      <c r="B591" s="413"/>
      <c r="C591" s="413"/>
      <c r="D591" s="413"/>
      <c r="E591" s="413"/>
      <c r="F591" s="413"/>
      <c r="G591" s="413"/>
      <c r="H591" s="413"/>
      <c r="I591" s="413"/>
      <c r="J591" s="413"/>
      <c r="K591" s="413"/>
    </row>
    <row r="592" spans="1:11" ht="34.5" customHeight="1">
      <c r="A592" s="413"/>
      <c r="B592" s="413"/>
      <c r="C592" s="413"/>
      <c r="D592" s="413"/>
      <c r="E592" s="413"/>
      <c r="F592" s="413"/>
      <c r="G592" s="413"/>
      <c r="H592" s="413"/>
      <c r="I592" s="413"/>
      <c r="J592" s="413"/>
      <c r="K592" s="413"/>
    </row>
    <row r="593" spans="1:11" ht="34.5" customHeight="1">
      <c r="A593" s="413"/>
      <c r="B593" s="413"/>
      <c r="C593" s="413"/>
      <c r="D593" s="413"/>
      <c r="E593" s="413"/>
      <c r="F593" s="413"/>
      <c r="G593" s="413"/>
      <c r="H593" s="413"/>
      <c r="I593" s="413"/>
      <c r="J593" s="413"/>
      <c r="K593" s="413"/>
    </row>
    <row r="594" spans="1:11" ht="34.5" customHeight="1">
      <c r="A594" s="413"/>
      <c r="B594" s="413"/>
      <c r="C594" s="413"/>
      <c r="D594" s="413"/>
      <c r="E594" s="413"/>
      <c r="F594" s="413"/>
      <c r="G594" s="413"/>
      <c r="H594" s="413"/>
      <c r="I594" s="413"/>
      <c r="J594" s="413"/>
      <c r="K594" s="413"/>
    </row>
    <row r="595" spans="1:11" ht="34.5" customHeight="1">
      <c r="A595" s="413"/>
      <c r="B595" s="413"/>
      <c r="C595" s="413"/>
      <c r="D595" s="413"/>
      <c r="E595" s="413"/>
      <c r="F595" s="413"/>
      <c r="G595" s="413"/>
      <c r="H595" s="413"/>
      <c r="I595" s="413"/>
      <c r="J595" s="413"/>
      <c r="K595" s="413"/>
    </row>
    <row r="596" spans="1:11" ht="34.5" customHeight="1">
      <c r="A596" s="413"/>
      <c r="B596" s="413"/>
      <c r="C596" s="413"/>
      <c r="D596" s="413"/>
      <c r="E596" s="413"/>
      <c r="F596" s="413"/>
      <c r="G596" s="413"/>
      <c r="H596" s="413"/>
      <c r="I596" s="413"/>
      <c r="J596" s="413"/>
      <c r="K596" s="413"/>
    </row>
    <row r="597" spans="1:11" ht="34.5" customHeight="1">
      <c r="A597" s="413"/>
      <c r="B597" s="413"/>
      <c r="C597" s="413"/>
      <c r="D597" s="413"/>
      <c r="E597" s="413"/>
      <c r="F597" s="413"/>
      <c r="G597" s="413"/>
      <c r="H597" s="413"/>
      <c r="I597" s="413"/>
      <c r="J597" s="413"/>
      <c r="K597" s="413"/>
    </row>
    <row r="598" spans="1:11" ht="34.5" customHeight="1">
      <c r="A598" s="413"/>
      <c r="B598" s="413"/>
      <c r="C598" s="413"/>
      <c r="D598" s="413"/>
      <c r="E598" s="413"/>
      <c r="F598" s="413"/>
      <c r="G598" s="413"/>
      <c r="H598" s="413"/>
      <c r="I598" s="413"/>
      <c r="J598" s="413"/>
      <c r="K598" s="413"/>
    </row>
    <row r="599" spans="1:11" ht="34.5" customHeight="1">
      <c r="A599" s="413"/>
      <c r="B599" s="413"/>
      <c r="C599" s="413"/>
      <c r="D599" s="413"/>
      <c r="E599" s="413"/>
      <c r="F599" s="413"/>
      <c r="G599" s="413"/>
      <c r="H599" s="413"/>
      <c r="I599" s="413"/>
      <c r="J599" s="413"/>
      <c r="K599" s="413"/>
    </row>
    <row r="600" spans="1:11" ht="34.5" customHeight="1">
      <c r="A600" s="413"/>
      <c r="B600" s="413"/>
      <c r="C600" s="413"/>
      <c r="D600" s="413"/>
      <c r="E600" s="413"/>
      <c r="F600" s="413"/>
      <c r="G600" s="413"/>
      <c r="H600" s="413"/>
      <c r="I600" s="413"/>
      <c r="J600" s="413"/>
      <c r="K600" s="413"/>
    </row>
    <row r="601" spans="1:11" ht="34.5" customHeight="1">
      <c r="A601" s="413"/>
      <c r="B601" s="413"/>
      <c r="C601" s="413"/>
      <c r="D601" s="413"/>
      <c r="E601" s="413"/>
      <c r="F601" s="413"/>
      <c r="G601" s="413"/>
      <c r="H601" s="413"/>
      <c r="I601" s="413"/>
      <c r="J601" s="413"/>
      <c r="K601" s="413"/>
    </row>
    <row r="602" spans="1:11" ht="34.5" customHeight="1">
      <c r="A602" s="413"/>
      <c r="B602" s="413"/>
      <c r="C602" s="413"/>
      <c r="D602" s="413"/>
      <c r="E602" s="413"/>
      <c r="F602" s="413"/>
      <c r="G602" s="413"/>
      <c r="H602" s="413"/>
      <c r="I602" s="413"/>
      <c r="J602" s="413"/>
      <c r="K602" s="413"/>
    </row>
    <row r="603" spans="1:11" ht="34.5" customHeight="1">
      <c r="A603" s="413"/>
      <c r="B603" s="413"/>
      <c r="C603" s="413"/>
      <c r="D603" s="413"/>
      <c r="E603" s="413"/>
      <c r="F603" s="413"/>
      <c r="G603" s="413"/>
      <c r="H603" s="413"/>
      <c r="I603" s="413"/>
      <c r="J603" s="413"/>
      <c r="K603" s="413"/>
    </row>
    <row r="604" spans="1:11" ht="34.5" customHeight="1">
      <c r="A604" s="413"/>
      <c r="B604" s="413"/>
      <c r="C604" s="413"/>
      <c r="D604" s="413"/>
      <c r="E604" s="413"/>
      <c r="F604" s="413"/>
      <c r="G604" s="413"/>
      <c r="H604" s="413"/>
      <c r="I604" s="413"/>
      <c r="J604" s="413"/>
      <c r="K604" s="413"/>
    </row>
    <row r="605" spans="1:11" ht="34.5" customHeight="1">
      <c r="A605" s="413"/>
      <c r="B605" s="413"/>
      <c r="C605" s="413"/>
      <c r="D605" s="413"/>
      <c r="E605" s="413"/>
      <c r="F605" s="413"/>
      <c r="G605" s="413"/>
      <c r="H605" s="413"/>
      <c r="I605" s="413"/>
      <c r="J605" s="413"/>
      <c r="K605" s="413"/>
    </row>
    <row r="606" spans="1:11" ht="34.5" customHeight="1">
      <c r="A606" s="413"/>
      <c r="B606" s="413"/>
      <c r="C606" s="413"/>
      <c r="D606" s="413"/>
      <c r="E606" s="413"/>
      <c r="F606" s="413"/>
      <c r="G606" s="413"/>
      <c r="H606" s="413"/>
      <c r="I606" s="413"/>
      <c r="J606" s="413"/>
      <c r="K606" s="413"/>
    </row>
    <row r="607" spans="1:11" ht="34.5" customHeight="1">
      <c r="A607" s="413"/>
      <c r="B607" s="413"/>
      <c r="C607" s="413"/>
      <c r="D607" s="413"/>
      <c r="E607" s="413"/>
      <c r="F607" s="413"/>
      <c r="G607" s="413"/>
      <c r="H607" s="413"/>
      <c r="I607" s="413"/>
      <c r="J607" s="413"/>
      <c r="K607" s="413"/>
    </row>
    <row r="608" spans="1:11" ht="34.5" customHeight="1">
      <c r="A608" s="413"/>
      <c r="B608" s="413"/>
      <c r="C608" s="413"/>
      <c r="D608" s="413"/>
      <c r="E608" s="413"/>
      <c r="F608" s="413"/>
      <c r="G608" s="413"/>
      <c r="H608" s="413"/>
      <c r="I608" s="413"/>
      <c r="J608" s="413"/>
      <c r="K608" s="413"/>
    </row>
    <row r="609" spans="1:11" ht="34.5" customHeight="1">
      <c r="A609" s="413"/>
      <c r="B609" s="413"/>
      <c r="C609" s="413"/>
      <c r="D609" s="413"/>
      <c r="E609" s="413"/>
      <c r="F609" s="413"/>
      <c r="G609" s="413"/>
      <c r="H609" s="413"/>
      <c r="I609" s="413"/>
      <c r="J609" s="413"/>
      <c r="K609" s="413"/>
    </row>
    <row r="610" spans="1:11" ht="34.5" customHeight="1">
      <c r="A610" s="413"/>
      <c r="B610" s="413"/>
      <c r="C610" s="413"/>
      <c r="D610" s="413"/>
      <c r="E610" s="413"/>
      <c r="F610" s="413"/>
      <c r="G610" s="413"/>
      <c r="H610" s="413"/>
      <c r="I610" s="413"/>
      <c r="J610" s="413"/>
      <c r="K610" s="413"/>
    </row>
    <row r="611" spans="1:11" ht="34.5" customHeight="1">
      <c r="A611" s="413"/>
      <c r="B611" s="413"/>
      <c r="C611" s="413"/>
      <c r="D611" s="413"/>
      <c r="E611" s="413"/>
      <c r="F611" s="413"/>
      <c r="G611" s="413"/>
      <c r="H611" s="413"/>
      <c r="I611" s="413"/>
      <c r="J611" s="413"/>
      <c r="K611" s="413"/>
    </row>
    <row r="612" spans="1:11" ht="34.5" customHeight="1">
      <c r="A612" s="413"/>
      <c r="B612" s="413"/>
      <c r="C612" s="413"/>
      <c r="D612" s="413"/>
      <c r="E612" s="413"/>
      <c r="F612" s="413"/>
      <c r="G612" s="413"/>
      <c r="H612" s="413"/>
      <c r="I612" s="413"/>
      <c r="J612" s="413"/>
      <c r="K612" s="413"/>
    </row>
    <row r="613" spans="1:11" ht="34.5" customHeight="1">
      <c r="A613" s="413"/>
      <c r="B613" s="413"/>
      <c r="C613" s="413"/>
      <c r="D613" s="413"/>
      <c r="E613" s="413"/>
      <c r="F613" s="413"/>
      <c r="G613" s="413"/>
      <c r="H613" s="413"/>
      <c r="I613" s="413"/>
      <c r="J613" s="413"/>
      <c r="K613" s="413"/>
    </row>
    <row r="614" spans="1:11" ht="34.5" customHeight="1">
      <c r="A614" s="413"/>
      <c r="B614" s="413"/>
      <c r="C614" s="413"/>
      <c r="D614" s="413"/>
      <c r="E614" s="413"/>
      <c r="F614" s="413"/>
      <c r="G614" s="413"/>
      <c r="H614" s="413"/>
      <c r="I614" s="413"/>
      <c r="J614" s="413"/>
      <c r="K614" s="413"/>
    </row>
    <row r="615" spans="1:11" ht="34.5" customHeight="1">
      <c r="A615" s="413"/>
      <c r="B615" s="413"/>
      <c r="C615" s="413"/>
      <c r="D615" s="413"/>
      <c r="E615" s="413"/>
      <c r="F615" s="413"/>
      <c r="G615" s="413"/>
      <c r="H615" s="413"/>
      <c r="I615" s="413"/>
      <c r="J615" s="413"/>
      <c r="K615" s="413"/>
    </row>
    <row r="616" spans="1:11" ht="34.5" customHeight="1">
      <c r="A616" s="413"/>
      <c r="B616" s="413"/>
      <c r="C616" s="413"/>
      <c r="D616" s="413"/>
      <c r="E616" s="413"/>
      <c r="F616" s="413"/>
      <c r="G616" s="413"/>
      <c r="H616" s="413"/>
      <c r="I616" s="413"/>
      <c r="J616" s="413"/>
      <c r="K616" s="413"/>
    </row>
    <row r="617" spans="1:11" ht="34.5" customHeight="1">
      <c r="A617" s="413"/>
      <c r="B617" s="413"/>
      <c r="C617" s="413"/>
      <c r="D617" s="413"/>
      <c r="E617" s="413"/>
      <c r="F617" s="413"/>
      <c r="G617" s="413"/>
      <c r="H617" s="413"/>
      <c r="I617" s="413"/>
      <c r="J617" s="413"/>
      <c r="K617" s="413"/>
    </row>
    <row r="618" spans="1:11" ht="34.5" customHeight="1">
      <c r="A618" s="413"/>
      <c r="B618" s="413"/>
      <c r="C618" s="413"/>
      <c r="D618" s="413"/>
      <c r="E618" s="413"/>
      <c r="F618" s="413"/>
      <c r="G618" s="413"/>
      <c r="H618" s="413"/>
      <c r="I618" s="413"/>
      <c r="J618" s="413"/>
      <c r="K618" s="413"/>
    </row>
    <row r="619" spans="1:11" ht="34.5" customHeight="1">
      <c r="A619" s="413"/>
      <c r="B619" s="413"/>
      <c r="C619" s="413"/>
      <c r="D619" s="413"/>
      <c r="E619" s="413"/>
      <c r="F619" s="413"/>
      <c r="G619" s="413"/>
      <c r="H619" s="413"/>
      <c r="I619" s="413"/>
      <c r="J619" s="413"/>
      <c r="K619" s="413"/>
    </row>
    <row r="620" spans="1:11" ht="34.5" customHeight="1">
      <c r="A620" s="413"/>
      <c r="B620" s="413"/>
      <c r="C620" s="413"/>
      <c r="D620" s="413"/>
      <c r="E620" s="413"/>
      <c r="F620" s="413"/>
      <c r="G620" s="413"/>
      <c r="H620" s="413"/>
      <c r="I620" s="413"/>
      <c r="J620" s="413"/>
      <c r="K620" s="413"/>
    </row>
    <row r="621" spans="1:11" ht="34.5" customHeight="1">
      <c r="A621" s="413"/>
      <c r="B621" s="413"/>
      <c r="C621" s="413"/>
      <c r="D621" s="413"/>
      <c r="E621" s="413"/>
      <c r="F621" s="413"/>
      <c r="G621" s="413"/>
      <c r="H621" s="413"/>
      <c r="I621" s="413"/>
      <c r="J621" s="413"/>
      <c r="K621" s="413"/>
    </row>
    <row r="622" spans="1:11" ht="34.5" customHeight="1">
      <c r="A622" s="413"/>
      <c r="B622" s="413"/>
      <c r="C622" s="413"/>
      <c r="D622" s="413"/>
      <c r="E622" s="413"/>
      <c r="F622" s="413"/>
      <c r="G622" s="413"/>
      <c r="H622" s="413"/>
      <c r="I622" s="413"/>
      <c r="J622" s="413"/>
      <c r="K622" s="413"/>
    </row>
    <row r="623" spans="1:11" ht="34.5" customHeight="1">
      <c r="A623" s="413"/>
      <c r="B623" s="413"/>
      <c r="C623" s="413"/>
      <c r="D623" s="413"/>
      <c r="E623" s="413"/>
      <c r="F623" s="413"/>
      <c r="G623" s="413"/>
      <c r="H623" s="413"/>
      <c r="I623" s="413"/>
      <c r="J623" s="413"/>
      <c r="K623" s="413"/>
    </row>
    <row r="624" spans="1:11" ht="34.5" customHeight="1">
      <c r="A624" s="413"/>
      <c r="B624" s="413"/>
      <c r="C624" s="413"/>
      <c r="D624" s="413"/>
      <c r="E624" s="413"/>
      <c r="F624" s="413"/>
      <c r="G624" s="413"/>
      <c r="H624" s="413"/>
      <c r="I624" s="413"/>
      <c r="J624" s="413"/>
      <c r="K624" s="413"/>
    </row>
    <row r="625" spans="1:11" ht="34.5" customHeight="1">
      <c r="A625" s="413"/>
      <c r="B625" s="413"/>
      <c r="C625" s="413"/>
      <c r="D625" s="413"/>
      <c r="E625" s="413"/>
      <c r="F625" s="413"/>
      <c r="G625" s="413"/>
      <c r="H625" s="413"/>
      <c r="I625" s="413"/>
      <c r="J625" s="413"/>
      <c r="K625" s="413"/>
    </row>
    <row r="626" spans="1:11" ht="34.5" customHeight="1">
      <c r="A626" s="413"/>
      <c r="B626" s="413"/>
      <c r="C626" s="413"/>
      <c r="D626" s="413"/>
      <c r="E626" s="413"/>
      <c r="F626" s="413"/>
      <c r="G626" s="413"/>
      <c r="H626" s="413"/>
      <c r="I626" s="413"/>
      <c r="J626" s="413"/>
      <c r="K626" s="413"/>
    </row>
    <row r="627" spans="1:11" ht="34.5" customHeight="1">
      <c r="A627" s="413"/>
      <c r="B627" s="413"/>
      <c r="C627" s="413"/>
      <c r="D627" s="413"/>
      <c r="E627" s="413"/>
      <c r="F627" s="413"/>
      <c r="G627" s="413"/>
      <c r="H627" s="413"/>
      <c r="I627" s="413"/>
      <c r="J627" s="413"/>
      <c r="K627" s="413"/>
    </row>
    <row r="628" spans="1:11" ht="34.5" customHeight="1">
      <c r="A628" s="413"/>
      <c r="B628" s="413"/>
      <c r="C628" s="413"/>
      <c r="D628" s="413"/>
      <c r="E628" s="413"/>
      <c r="F628" s="413"/>
      <c r="G628" s="413"/>
      <c r="H628" s="413"/>
      <c r="I628" s="413"/>
      <c r="J628" s="413"/>
      <c r="K628" s="413"/>
    </row>
    <row r="629" spans="1:11" ht="34.5" customHeight="1">
      <c r="A629" s="413"/>
      <c r="B629" s="413"/>
      <c r="C629" s="413"/>
      <c r="D629" s="413"/>
      <c r="E629" s="413"/>
      <c r="F629" s="413"/>
      <c r="G629" s="413"/>
      <c r="H629" s="413"/>
      <c r="I629" s="413"/>
      <c r="J629" s="413"/>
      <c r="K629" s="413"/>
    </row>
    <row r="630" spans="1:11" ht="34.5" customHeight="1">
      <c r="A630" s="413"/>
      <c r="B630" s="413"/>
      <c r="C630" s="413"/>
      <c r="D630" s="413"/>
      <c r="E630" s="413"/>
      <c r="F630" s="413"/>
      <c r="G630" s="413"/>
      <c r="H630" s="413"/>
      <c r="I630" s="413"/>
      <c r="J630" s="413"/>
      <c r="K630" s="413"/>
    </row>
    <row r="631" spans="1:11" ht="34.5" customHeight="1">
      <c r="A631" s="413"/>
      <c r="B631" s="413"/>
      <c r="C631" s="413"/>
      <c r="D631" s="413"/>
      <c r="E631" s="413"/>
      <c r="F631" s="413"/>
      <c r="G631" s="413"/>
      <c r="H631" s="413"/>
      <c r="I631" s="413"/>
      <c r="J631" s="413"/>
      <c r="K631" s="413"/>
    </row>
    <row r="632" spans="1:11" ht="34.5" customHeight="1">
      <c r="A632" s="413"/>
      <c r="B632" s="413"/>
      <c r="C632" s="413"/>
      <c r="D632" s="413"/>
      <c r="E632" s="413"/>
      <c r="F632" s="413"/>
      <c r="G632" s="413"/>
      <c r="H632" s="413"/>
      <c r="I632" s="413"/>
      <c r="J632" s="413"/>
      <c r="K632" s="413"/>
    </row>
    <row r="633" spans="1:11" ht="34.5" customHeight="1">
      <c r="A633" s="413"/>
      <c r="B633" s="413"/>
      <c r="C633" s="413"/>
      <c r="D633" s="413"/>
      <c r="E633" s="413"/>
      <c r="F633" s="413"/>
      <c r="G633" s="413"/>
      <c r="H633" s="413"/>
      <c r="I633" s="413"/>
      <c r="J633" s="413"/>
      <c r="K633" s="413"/>
    </row>
    <row r="634" spans="1:11" ht="34.5" customHeight="1">
      <c r="A634" s="413"/>
      <c r="B634" s="413"/>
      <c r="C634" s="413"/>
      <c r="D634" s="413"/>
      <c r="E634" s="413"/>
      <c r="F634" s="413"/>
      <c r="G634" s="413"/>
      <c r="H634" s="413"/>
      <c r="I634" s="413"/>
      <c r="J634" s="413"/>
      <c r="K634" s="413"/>
    </row>
    <row r="635" spans="1:11" ht="34.5" customHeight="1">
      <c r="A635" s="413"/>
      <c r="B635" s="413"/>
      <c r="C635" s="413"/>
      <c r="D635" s="413"/>
      <c r="E635" s="413"/>
      <c r="F635" s="413"/>
      <c r="G635" s="413"/>
      <c r="H635" s="413"/>
      <c r="I635" s="413"/>
      <c r="J635" s="413"/>
      <c r="K635" s="413"/>
    </row>
    <row r="636" spans="1:11" ht="34.5" customHeight="1">
      <c r="A636" s="413"/>
      <c r="B636" s="413"/>
      <c r="C636" s="413"/>
      <c r="D636" s="413"/>
      <c r="E636" s="413"/>
      <c r="F636" s="413"/>
      <c r="G636" s="413"/>
      <c r="H636" s="413"/>
      <c r="I636" s="413"/>
      <c r="J636" s="413"/>
      <c r="K636" s="413"/>
    </row>
    <row r="637" spans="1:11" ht="34.5" customHeight="1">
      <c r="A637" s="413"/>
      <c r="B637" s="413"/>
      <c r="C637" s="413"/>
      <c r="D637" s="413"/>
      <c r="E637" s="413"/>
      <c r="F637" s="413"/>
      <c r="G637" s="413"/>
      <c r="H637" s="413"/>
      <c r="I637" s="413"/>
      <c r="J637" s="413"/>
      <c r="K637" s="413"/>
    </row>
    <row r="638" spans="1:11" ht="34.5" customHeight="1">
      <c r="A638" s="413"/>
      <c r="B638" s="413"/>
      <c r="C638" s="413"/>
      <c r="D638" s="413"/>
      <c r="E638" s="413"/>
      <c r="F638" s="413"/>
      <c r="G638" s="413"/>
      <c r="H638" s="413"/>
      <c r="I638" s="413"/>
      <c r="J638" s="413"/>
      <c r="K638" s="413"/>
    </row>
    <row r="639" spans="1:11" ht="34.5" customHeight="1">
      <c r="A639" s="413"/>
      <c r="B639" s="413"/>
      <c r="C639" s="413"/>
      <c r="D639" s="413"/>
      <c r="E639" s="413"/>
      <c r="F639" s="413"/>
      <c r="G639" s="413"/>
      <c r="H639" s="413"/>
      <c r="I639" s="413"/>
      <c r="J639" s="413"/>
      <c r="K639" s="413"/>
    </row>
    <row r="640" spans="1:11" ht="34.5" customHeight="1">
      <c r="A640" s="413"/>
      <c r="B640" s="413"/>
      <c r="C640" s="413"/>
      <c r="D640" s="413"/>
      <c r="E640" s="413"/>
      <c r="F640" s="413"/>
      <c r="G640" s="413"/>
      <c r="H640" s="413"/>
      <c r="I640" s="413"/>
      <c r="J640" s="413"/>
      <c r="K640" s="413"/>
    </row>
    <row r="641" spans="1:11" ht="34.5" customHeight="1">
      <c r="A641" s="413"/>
      <c r="B641" s="413"/>
      <c r="C641" s="413"/>
      <c r="D641" s="413"/>
      <c r="E641" s="413"/>
      <c r="F641" s="413"/>
      <c r="G641" s="413"/>
      <c r="H641" s="413"/>
      <c r="I641" s="413"/>
      <c r="J641" s="413"/>
      <c r="K641" s="413"/>
    </row>
    <row r="642" spans="1:11" ht="34.5" customHeight="1">
      <c r="A642" s="413"/>
      <c r="B642" s="413"/>
      <c r="C642" s="413"/>
      <c r="D642" s="413"/>
      <c r="E642" s="413"/>
      <c r="F642" s="413"/>
      <c r="G642" s="413"/>
      <c r="H642" s="413"/>
      <c r="I642" s="413"/>
      <c r="J642" s="413"/>
      <c r="K642" s="413"/>
    </row>
    <row r="643" spans="1:11" ht="34.5" customHeight="1">
      <c r="A643" s="413"/>
      <c r="B643" s="413"/>
      <c r="C643" s="413"/>
      <c r="D643" s="413"/>
      <c r="E643" s="413"/>
      <c r="F643" s="413"/>
      <c r="G643" s="413"/>
      <c r="H643" s="413"/>
      <c r="I643" s="413"/>
      <c r="J643" s="413"/>
      <c r="K643" s="413"/>
    </row>
    <row r="644" spans="1:11" ht="34.5" customHeight="1">
      <c r="A644" s="413"/>
      <c r="B644" s="413"/>
      <c r="C644" s="413"/>
      <c r="D644" s="413"/>
      <c r="E644" s="413"/>
      <c r="F644" s="413"/>
      <c r="G644" s="413"/>
      <c r="H644" s="413"/>
      <c r="I644" s="413"/>
      <c r="J644" s="413"/>
      <c r="K644" s="413"/>
    </row>
    <row r="645" spans="1:11" ht="34.5" customHeight="1">
      <c r="A645" s="413"/>
      <c r="B645" s="413"/>
      <c r="C645" s="413"/>
      <c r="D645" s="413"/>
      <c r="E645" s="413"/>
      <c r="F645" s="413"/>
      <c r="G645" s="413"/>
      <c r="H645" s="413"/>
      <c r="I645" s="413"/>
      <c r="J645" s="413"/>
      <c r="K645" s="413"/>
    </row>
    <row r="646" spans="1:11" ht="34.5" customHeight="1">
      <c r="A646" s="413"/>
      <c r="B646" s="413"/>
      <c r="C646" s="413"/>
      <c r="D646" s="413"/>
      <c r="E646" s="413"/>
      <c r="F646" s="413"/>
      <c r="G646" s="413"/>
      <c r="H646" s="413"/>
      <c r="I646" s="413"/>
      <c r="J646" s="413"/>
      <c r="K646" s="413"/>
    </row>
    <row r="647" spans="1:11" ht="34.5" customHeight="1">
      <c r="A647" s="413"/>
      <c r="B647" s="413"/>
      <c r="C647" s="413"/>
      <c r="D647" s="413"/>
      <c r="E647" s="413"/>
      <c r="F647" s="413"/>
      <c r="G647" s="413"/>
      <c r="H647" s="413"/>
      <c r="I647" s="413"/>
      <c r="J647" s="413"/>
      <c r="K647" s="413"/>
    </row>
    <row r="648" spans="1:11" ht="34.5" customHeight="1">
      <c r="A648" s="413"/>
      <c r="B648" s="413"/>
      <c r="C648" s="413"/>
      <c r="D648" s="413"/>
      <c r="E648" s="413"/>
      <c r="F648" s="413"/>
      <c r="G648" s="413"/>
      <c r="H648" s="413"/>
      <c r="I648" s="413"/>
      <c r="J648" s="413"/>
      <c r="K648" s="413"/>
    </row>
    <row r="649" spans="1:11" ht="34.5" customHeight="1">
      <c r="A649" s="413"/>
      <c r="B649" s="413"/>
      <c r="C649" s="413"/>
      <c r="D649" s="413"/>
      <c r="E649" s="413"/>
      <c r="F649" s="413"/>
      <c r="G649" s="413"/>
      <c r="H649" s="413"/>
      <c r="I649" s="413"/>
      <c r="J649" s="413"/>
      <c r="K649" s="413"/>
    </row>
    <row r="650" spans="1:11" ht="34.5" customHeight="1">
      <c r="A650" s="413"/>
      <c r="B650" s="413"/>
      <c r="C650" s="413"/>
      <c r="D650" s="413"/>
      <c r="E650" s="413"/>
      <c r="F650" s="413"/>
      <c r="G650" s="413"/>
      <c r="H650" s="413"/>
      <c r="I650" s="413"/>
      <c r="J650" s="413"/>
      <c r="K650" s="413"/>
    </row>
    <row r="651" spans="1:11" ht="34.5" customHeight="1">
      <c r="A651" s="413"/>
      <c r="B651" s="413"/>
      <c r="C651" s="413"/>
      <c r="D651" s="413"/>
      <c r="E651" s="413"/>
      <c r="F651" s="413"/>
      <c r="G651" s="413"/>
      <c r="H651" s="413"/>
      <c r="I651" s="413"/>
      <c r="J651" s="413"/>
      <c r="K651" s="413"/>
    </row>
    <row r="652" spans="1:11" ht="34.5" customHeight="1">
      <c r="A652" s="413"/>
      <c r="B652" s="413"/>
      <c r="C652" s="413"/>
      <c r="D652" s="413"/>
      <c r="E652" s="413"/>
      <c r="F652" s="413"/>
      <c r="G652" s="413"/>
      <c r="H652" s="413"/>
      <c r="I652" s="413"/>
      <c r="J652" s="413"/>
      <c r="K652" s="413"/>
    </row>
    <row r="653" spans="1:11" ht="34.5" customHeight="1">
      <c r="A653" s="413"/>
      <c r="B653" s="413"/>
      <c r="C653" s="413"/>
      <c r="D653" s="413"/>
      <c r="E653" s="413"/>
      <c r="F653" s="413"/>
      <c r="G653" s="413"/>
      <c r="H653" s="413"/>
      <c r="I653" s="413"/>
      <c r="J653" s="413"/>
      <c r="K653" s="413"/>
    </row>
    <row r="654" spans="1:11" ht="34.5" customHeight="1">
      <c r="A654" s="413"/>
      <c r="B654" s="413"/>
      <c r="C654" s="413"/>
      <c r="D654" s="413"/>
      <c r="E654" s="413"/>
      <c r="F654" s="413"/>
      <c r="G654" s="413"/>
      <c r="H654" s="413"/>
      <c r="I654" s="413"/>
      <c r="J654" s="413"/>
      <c r="K654" s="413"/>
    </row>
    <row r="655" spans="1:11" ht="34.5" customHeight="1">
      <c r="A655" s="413"/>
      <c r="B655" s="413"/>
      <c r="C655" s="413"/>
      <c r="D655" s="413"/>
      <c r="E655" s="413"/>
      <c r="F655" s="413"/>
      <c r="G655" s="413"/>
      <c r="H655" s="413"/>
      <c r="I655" s="413"/>
      <c r="J655" s="413"/>
      <c r="K655" s="413"/>
    </row>
    <row r="656" spans="1:11" ht="34.5" customHeight="1">
      <c r="A656" s="413"/>
      <c r="B656" s="413"/>
      <c r="C656" s="413"/>
      <c r="D656" s="413"/>
      <c r="E656" s="413"/>
      <c r="F656" s="413"/>
      <c r="G656" s="413"/>
      <c r="H656" s="413"/>
      <c r="I656" s="413"/>
      <c r="J656" s="413"/>
      <c r="K656" s="413"/>
    </row>
    <row r="657" spans="1:11" ht="34.5" customHeight="1">
      <c r="A657" s="413"/>
      <c r="B657" s="413"/>
      <c r="C657" s="413"/>
      <c r="D657" s="413"/>
      <c r="E657" s="413"/>
      <c r="F657" s="413"/>
      <c r="G657" s="413"/>
      <c r="H657" s="413"/>
      <c r="I657" s="413"/>
      <c r="J657" s="413"/>
      <c r="K657" s="413"/>
    </row>
    <row r="658" spans="1:11" ht="34.5" customHeight="1">
      <c r="A658" s="413"/>
      <c r="B658" s="413"/>
      <c r="C658" s="413"/>
      <c r="D658" s="413"/>
      <c r="E658" s="413"/>
      <c r="F658" s="413"/>
      <c r="G658" s="413"/>
      <c r="H658" s="413"/>
      <c r="I658" s="413"/>
      <c r="J658" s="413"/>
      <c r="K658" s="413"/>
    </row>
    <row r="659" spans="1:11" ht="34.5" customHeight="1">
      <c r="A659" s="413"/>
      <c r="B659" s="413"/>
      <c r="C659" s="413"/>
      <c r="D659" s="413"/>
      <c r="E659" s="413"/>
      <c r="F659" s="413"/>
      <c r="G659" s="413"/>
      <c r="H659" s="413"/>
      <c r="I659" s="413"/>
      <c r="J659" s="413"/>
      <c r="K659" s="413"/>
    </row>
    <row r="660" spans="1:11" ht="34.5" customHeight="1">
      <c r="A660" s="413"/>
      <c r="B660" s="413"/>
      <c r="C660" s="413"/>
      <c r="D660" s="413"/>
      <c r="E660" s="413"/>
      <c r="F660" s="413"/>
      <c r="G660" s="413"/>
      <c r="H660" s="413"/>
      <c r="I660" s="413"/>
      <c r="J660" s="413"/>
      <c r="K660" s="413"/>
    </row>
    <row r="661" spans="1:11" ht="34.5" customHeight="1">
      <c r="A661" s="413"/>
      <c r="B661" s="413"/>
      <c r="C661" s="413"/>
      <c r="D661" s="413"/>
      <c r="E661" s="413"/>
      <c r="F661" s="413"/>
      <c r="G661" s="413"/>
      <c r="H661" s="413"/>
      <c r="I661" s="413"/>
      <c r="J661" s="413"/>
      <c r="K661" s="413"/>
    </row>
    <row r="662" spans="1:11" ht="34.5" customHeight="1">
      <c r="A662" s="413"/>
      <c r="B662" s="413"/>
      <c r="C662" s="413"/>
      <c r="D662" s="413"/>
      <c r="E662" s="413"/>
      <c r="F662" s="413"/>
      <c r="G662" s="413"/>
      <c r="H662" s="413"/>
      <c r="I662" s="413"/>
      <c r="J662" s="413"/>
      <c r="K662" s="413"/>
    </row>
    <row r="663" spans="1:11" ht="34.5" customHeight="1">
      <c r="A663" s="413"/>
      <c r="B663" s="413"/>
      <c r="C663" s="413"/>
      <c r="D663" s="413"/>
      <c r="E663" s="413"/>
      <c r="F663" s="413"/>
      <c r="G663" s="413"/>
      <c r="H663" s="413"/>
      <c r="I663" s="413"/>
      <c r="J663" s="413"/>
      <c r="K663" s="413"/>
    </row>
    <row r="664" spans="1:11" ht="34.5" customHeight="1">
      <c r="A664" s="413"/>
      <c r="B664" s="413"/>
      <c r="C664" s="413"/>
      <c r="D664" s="413"/>
      <c r="E664" s="413"/>
      <c r="F664" s="413"/>
      <c r="G664" s="413"/>
      <c r="H664" s="413"/>
      <c r="I664" s="413"/>
      <c r="J664" s="413"/>
      <c r="K664" s="413"/>
    </row>
    <row r="665" spans="1:11" ht="34.5" customHeight="1">
      <c r="A665" s="413"/>
      <c r="B665" s="413"/>
      <c r="C665" s="413"/>
      <c r="D665" s="413"/>
      <c r="E665" s="413"/>
      <c r="F665" s="413"/>
      <c r="G665" s="413"/>
      <c r="H665" s="413"/>
      <c r="I665" s="413"/>
      <c r="J665" s="413"/>
      <c r="K665" s="413"/>
    </row>
    <row r="666" spans="1:11" ht="34.5" customHeight="1">
      <c r="A666" s="413"/>
      <c r="B666" s="413"/>
      <c r="C666" s="413"/>
      <c r="D666" s="413"/>
      <c r="E666" s="413"/>
      <c r="F666" s="413"/>
      <c r="G666" s="413"/>
      <c r="H666" s="413"/>
      <c r="I666" s="413"/>
      <c r="J666" s="413"/>
      <c r="K666" s="413"/>
    </row>
    <row r="667" spans="1:11" ht="34.5" customHeight="1">
      <c r="A667" s="413"/>
      <c r="B667" s="413"/>
      <c r="C667" s="413"/>
      <c r="D667" s="413"/>
      <c r="E667" s="413"/>
      <c r="F667" s="413"/>
      <c r="G667" s="413"/>
      <c r="H667" s="413"/>
      <c r="I667" s="413"/>
      <c r="J667" s="413"/>
      <c r="K667" s="413"/>
    </row>
    <row r="668" spans="1:11" ht="34.5" customHeight="1">
      <c r="A668" s="413"/>
      <c r="B668" s="413"/>
      <c r="C668" s="413"/>
      <c r="D668" s="413"/>
      <c r="E668" s="413"/>
      <c r="F668" s="413"/>
      <c r="G668" s="413"/>
      <c r="H668" s="413"/>
      <c r="I668" s="413"/>
      <c r="J668" s="413"/>
      <c r="K668" s="413"/>
    </row>
    <row r="669" spans="1:11" ht="34.5" customHeight="1">
      <c r="A669" s="413"/>
      <c r="B669" s="413"/>
      <c r="C669" s="413"/>
      <c r="D669" s="413"/>
      <c r="E669" s="413"/>
      <c r="F669" s="413"/>
      <c r="G669" s="413"/>
      <c r="H669" s="413"/>
      <c r="I669" s="413"/>
      <c r="J669" s="413"/>
      <c r="K669" s="413"/>
    </row>
    <row r="670" spans="1:11" ht="34.5" customHeight="1">
      <c r="A670" s="413"/>
      <c r="B670" s="413"/>
      <c r="C670" s="413"/>
      <c r="D670" s="413"/>
      <c r="E670" s="413"/>
      <c r="F670" s="413"/>
      <c r="G670" s="413"/>
      <c r="H670" s="413"/>
      <c r="I670" s="413"/>
      <c r="J670" s="413"/>
      <c r="K670" s="413"/>
    </row>
    <row r="671" spans="1:11" ht="34.5" customHeight="1">
      <c r="A671" s="413"/>
      <c r="B671" s="413"/>
      <c r="C671" s="413"/>
      <c r="D671" s="413"/>
      <c r="E671" s="413"/>
      <c r="F671" s="413"/>
      <c r="G671" s="413"/>
      <c r="H671" s="413"/>
      <c r="I671" s="413"/>
      <c r="J671" s="413"/>
      <c r="K671" s="413"/>
    </row>
    <row r="672" spans="1:11" ht="34.5" customHeight="1">
      <c r="A672" s="413"/>
      <c r="B672" s="413"/>
      <c r="C672" s="413"/>
      <c r="D672" s="413"/>
      <c r="E672" s="413"/>
      <c r="F672" s="413"/>
      <c r="G672" s="413"/>
      <c r="H672" s="413"/>
      <c r="I672" s="413"/>
      <c r="J672" s="413"/>
      <c r="K672" s="413"/>
    </row>
    <row r="673" spans="1:11" ht="34.5" customHeight="1">
      <c r="A673" s="413"/>
      <c r="B673" s="413"/>
      <c r="C673" s="413"/>
      <c r="D673" s="413"/>
      <c r="E673" s="413"/>
      <c r="F673" s="413"/>
      <c r="G673" s="413"/>
      <c r="H673" s="413"/>
      <c r="I673" s="413"/>
      <c r="J673" s="413"/>
      <c r="K673" s="413"/>
    </row>
    <row r="674" spans="1:11" ht="34.5" customHeight="1">
      <c r="A674" s="413"/>
      <c r="B674" s="413"/>
      <c r="C674" s="413"/>
      <c r="D674" s="413"/>
      <c r="E674" s="413"/>
      <c r="F674" s="413"/>
      <c r="G674" s="413"/>
      <c r="H674" s="413"/>
      <c r="I674" s="413"/>
      <c r="J674" s="413"/>
      <c r="K674" s="413"/>
    </row>
    <row r="675" spans="1:11" ht="34.5" customHeight="1">
      <c r="A675" s="413"/>
      <c r="B675" s="413"/>
      <c r="C675" s="413"/>
      <c r="D675" s="413"/>
      <c r="E675" s="413"/>
      <c r="F675" s="413"/>
      <c r="G675" s="413"/>
      <c r="H675" s="413"/>
      <c r="I675" s="413"/>
      <c r="J675" s="413"/>
      <c r="K675" s="413"/>
    </row>
    <row r="676" spans="1:11" ht="34.5" customHeight="1">
      <c r="A676" s="413"/>
      <c r="B676" s="413"/>
      <c r="C676" s="413"/>
      <c r="D676" s="413"/>
      <c r="E676" s="413"/>
      <c r="F676" s="413"/>
      <c r="G676" s="413"/>
      <c r="H676" s="413"/>
      <c r="I676" s="413"/>
      <c r="J676" s="413"/>
      <c r="K676" s="413"/>
    </row>
    <row r="677" spans="1:11" ht="34.5" customHeight="1">
      <c r="A677" s="413"/>
      <c r="B677" s="413"/>
      <c r="C677" s="413"/>
      <c r="D677" s="413"/>
      <c r="E677" s="413"/>
      <c r="F677" s="413"/>
      <c r="G677" s="413"/>
      <c r="H677" s="413"/>
      <c r="I677" s="413"/>
      <c r="J677" s="413"/>
      <c r="K677" s="413"/>
    </row>
    <row r="678" spans="1:11" ht="34.5" customHeight="1">
      <c r="A678" s="413"/>
      <c r="B678" s="413"/>
      <c r="C678" s="413"/>
      <c r="D678" s="413"/>
      <c r="E678" s="413"/>
      <c r="F678" s="413"/>
      <c r="G678" s="413"/>
      <c r="H678" s="413"/>
      <c r="I678" s="413"/>
      <c r="J678" s="413"/>
      <c r="K678" s="413"/>
    </row>
    <row r="679" spans="1:11" ht="34.5" customHeight="1">
      <c r="A679" s="413"/>
      <c r="B679" s="413"/>
      <c r="C679" s="413"/>
      <c r="D679" s="413"/>
      <c r="E679" s="413"/>
      <c r="F679" s="413"/>
      <c r="G679" s="413"/>
      <c r="H679" s="413"/>
      <c r="I679" s="413"/>
      <c r="J679" s="413"/>
      <c r="K679" s="413"/>
    </row>
    <row r="680" spans="1:11" ht="34.5" customHeight="1">
      <c r="A680" s="413"/>
      <c r="B680" s="413"/>
      <c r="C680" s="413"/>
      <c r="D680" s="413"/>
      <c r="E680" s="413"/>
      <c r="F680" s="413"/>
      <c r="G680" s="413"/>
      <c r="H680" s="413"/>
      <c r="I680" s="413"/>
      <c r="J680" s="413"/>
      <c r="K680" s="413"/>
    </row>
    <row r="681" spans="1:11" ht="34.5" customHeight="1">
      <c r="A681" s="413"/>
      <c r="B681" s="413"/>
      <c r="C681" s="413"/>
      <c r="D681" s="413"/>
      <c r="E681" s="413"/>
      <c r="F681" s="413"/>
      <c r="G681" s="413"/>
      <c r="H681" s="413"/>
      <c r="I681" s="413"/>
      <c r="J681" s="413"/>
      <c r="K681" s="413"/>
    </row>
    <row r="682" spans="1:11" ht="34.5" customHeight="1">
      <c r="A682" s="413"/>
      <c r="B682" s="413"/>
      <c r="C682" s="413"/>
      <c r="D682" s="413"/>
      <c r="E682" s="413"/>
      <c r="F682" s="413"/>
      <c r="G682" s="413"/>
      <c r="H682" s="413"/>
      <c r="I682" s="413"/>
      <c r="J682" s="413"/>
      <c r="K682" s="413"/>
    </row>
    <row r="683" spans="1:11" ht="34.5" customHeight="1">
      <c r="A683" s="413"/>
      <c r="B683" s="413"/>
      <c r="C683" s="413"/>
      <c r="D683" s="413"/>
      <c r="E683" s="413"/>
      <c r="F683" s="413"/>
      <c r="G683" s="413"/>
      <c r="H683" s="413"/>
      <c r="I683" s="413"/>
      <c r="J683" s="413"/>
      <c r="K683" s="413"/>
    </row>
    <row r="684" spans="1:11" ht="34.5" customHeight="1">
      <c r="A684" s="413"/>
      <c r="B684" s="413"/>
      <c r="C684" s="413"/>
      <c r="D684" s="413"/>
      <c r="E684" s="413"/>
      <c r="F684" s="413"/>
      <c r="G684" s="413"/>
      <c r="H684" s="413"/>
      <c r="I684" s="413"/>
      <c r="J684" s="413"/>
      <c r="K684" s="413"/>
    </row>
    <row r="685" spans="1:11" ht="34.5" customHeight="1">
      <c r="A685" s="413"/>
      <c r="B685" s="413"/>
      <c r="C685" s="413"/>
      <c r="D685" s="413"/>
      <c r="E685" s="413"/>
      <c r="F685" s="413"/>
      <c r="G685" s="413"/>
      <c r="H685" s="413"/>
      <c r="I685" s="413"/>
      <c r="J685" s="413"/>
      <c r="K685" s="413"/>
    </row>
    <row r="686" spans="1:11" ht="34.5" customHeight="1">
      <c r="A686" s="413"/>
      <c r="B686" s="413"/>
      <c r="C686" s="413"/>
      <c r="D686" s="413"/>
      <c r="E686" s="413"/>
      <c r="F686" s="413"/>
      <c r="G686" s="413"/>
      <c r="H686" s="413"/>
      <c r="I686" s="413"/>
      <c r="J686" s="413"/>
      <c r="K686" s="413"/>
    </row>
    <row r="687" spans="1:11" ht="34.5" customHeight="1">
      <c r="A687" s="413"/>
      <c r="B687" s="413"/>
      <c r="C687" s="413"/>
      <c r="D687" s="413"/>
      <c r="E687" s="413"/>
      <c r="F687" s="413"/>
      <c r="G687" s="413"/>
      <c r="H687" s="413"/>
      <c r="I687" s="413"/>
      <c r="J687" s="413"/>
      <c r="K687" s="413"/>
    </row>
    <row r="688" spans="1:11" ht="34.5" customHeight="1">
      <c r="A688" s="413"/>
      <c r="B688" s="413"/>
      <c r="C688" s="413"/>
      <c r="D688" s="413"/>
      <c r="E688" s="413"/>
      <c r="F688" s="413"/>
      <c r="G688" s="413"/>
      <c r="H688" s="413"/>
      <c r="I688" s="413"/>
      <c r="J688" s="413"/>
      <c r="K688" s="413"/>
    </row>
    <row r="689" spans="1:11" ht="34.5" customHeight="1">
      <c r="A689" s="413"/>
      <c r="B689" s="413"/>
      <c r="C689" s="413"/>
      <c r="D689" s="413"/>
      <c r="E689" s="413"/>
      <c r="F689" s="413"/>
      <c r="G689" s="413"/>
      <c r="H689" s="413"/>
      <c r="I689" s="413"/>
      <c r="J689" s="413"/>
      <c r="K689" s="413"/>
    </row>
    <row r="690" spans="1:11" ht="34.5" customHeight="1">
      <c r="A690" s="413"/>
      <c r="B690" s="413"/>
      <c r="C690" s="413"/>
      <c r="D690" s="413"/>
      <c r="E690" s="413"/>
      <c r="F690" s="413"/>
      <c r="G690" s="413"/>
      <c r="H690" s="413"/>
      <c r="I690" s="413"/>
      <c r="J690" s="413"/>
      <c r="K690" s="413"/>
    </row>
    <row r="691" spans="1:11" ht="34.5" customHeight="1">
      <c r="A691" s="413"/>
      <c r="B691" s="413"/>
      <c r="C691" s="413"/>
      <c r="D691" s="413"/>
      <c r="E691" s="413"/>
      <c r="F691" s="413"/>
      <c r="G691" s="413"/>
      <c r="H691" s="413"/>
      <c r="I691" s="413"/>
      <c r="J691" s="413"/>
      <c r="K691" s="413"/>
    </row>
    <row r="692" spans="1:11" ht="34.5" customHeight="1">
      <c r="A692" s="413"/>
      <c r="B692" s="413"/>
      <c r="C692" s="413"/>
      <c r="D692" s="413"/>
      <c r="E692" s="413"/>
      <c r="F692" s="413"/>
      <c r="G692" s="413"/>
      <c r="H692" s="413"/>
      <c r="I692" s="413"/>
      <c r="J692" s="413"/>
      <c r="K692" s="413"/>
    </row>
    <row r="693" spans="1:11" ht="34.5" customHeight="1">
      <c r="A693" s="413"/>
      <c r="B693" s="413"/>
      <c r="C693" s="413"/>
      <c r="D693" s="413"/>
      <c r="E693" s="413"/>
      <c r="F693" s="413"/>
      <c r="G693" s="413"/>
      <c r="H693" s="413"/>
      <c r="I693" s="413"/>
      <c r="J693" s="413"/>
      <c r="K693" s="413"/>
    </row>
    <row r="694" spans="1:11" ht="34.5" customHeight="1">
      <c r="A694" s="413"/>
      <c r="B694" s="413"/>
      <c r="C694" s="413"/>
      <c r="D694" s="413"/>
      <c r="E694" s="413"/>
      <c r="F694" s="413"/>
      <c r="G694" s="413"/>
      <c r="H694" s="413"/>
      <c r="I694" s="413"/>
      <c r="J694" s="413"/>
      <c r="K694" s="413"/>
    </row>
    <row r="695" spans="1:11" ht="34.5" customHeight="1">
      <c r="A695" s="413"/>
      <c r="B695" s="413"/>
      <c r="C695" s="413"/>
      <c r="D695" s="413"/>
      <c r="E695" s="413"/>
      <c r="F695" s="413"/>
      <c r="G695" s="413"/>
      <c r="H695" s="413"/>
      <c r="I695" s="413"/>
      <c r="J695" s="413"/>
      <c r="K695" s="413"/>
    </row>
    <row r="696" spans="1:11" ht="34.5" customHeight="1">
      <c r="A696" s="413"/>
      <c r="B696" s="413"/>
      <c r="C696" s="413"/>
      <c r="D696" s="413"/>
      <c r="E696" s="413"/>
      <c r="F696" s="413"/>
      <c r="G696" s="413"/>
      <c r="H696" s="413"/>
      <c r="I696" s="413"/>
      <c r="J696" s="413"/>
      <c r="K696" s="413"/>
    </row>
    <row r="697" spans="1:11" ht="34.5" customHeight="1">
      <c r="A697" s="413"/>
      <c r="B697" s="413"/>
      <c r="C697" s="413"/>
      <c r="D697" s="413"/>
      <c r="E697" s="413"/>
      <c r="F697" s="413"/>
      <c r="G697" s="413"/>
      <c r="H697" s="413"/>
      <c r="I697" s="413"/>
      <c r="J697" s="413"/>
      <c r="K697" s="413"/>
    </row>
    <row r="698" spans="1:11" ht="34.5" customHeight="1">
      <c r="A698" s="413"/>
      <c r="B698" s="413"/>
      <c r="C698" s="413"/>
      <c r="D698" s="413"/>
      <c r="E698" s="413"/>
      <c r="F698" s="413"/>
      <c r="G698" s="413"/>
      <c r="H698" s="413"/>
      <c r="I698" s="413"/>
      <c r="J698" s="413"/>
      <c r="K698" s="413"/>
    </row>
    <row r="699" spans="1:11" ht="34.5" customHeight="1">
      <c r="A699" s="413"/>
      <c r="B699" s="413"/>
      <c r="C699" s="413"/>
      <c r="D699" s="413"/>
      <c r="E699" s="413"/>
      <c r="F699" s="413"/>
      <c r="G699" s="413"/>
      <c r="H699" s="413"/>
      <c r="I699" s="413"/>
      <c r="J699" s="413"/>
      <c r="K699" s="413"/>
    </row>
    <row r="700" spans="1:11" ht="34.5" customHeight="1">
      <c r="A700" s="413"/>
      <c r="B700" s="413"/>
      <c r="C700" s="413"/>
      <c r="D700" s="413"/>
      <c r="E700" s="413"/>
      <c r="F700" s="413"/>
      <c r="G700" s="413"/>
      <c r="H700" s="413"/>
      <c r="I700" s="413"/>
      <c r="J700" s="413"/>
      <c r="K700" s="413"/>
    </row>
    <row r="701" spans="1:11" ht="34.5" customHeight="1">
      <c r="A701" s="413"/>
      <c r="B701" s="413"/>
      <c r="C701" s="413"/>
      <c r="D701" s="413"/>
      <c r="E701" s="413"/>
      <c r="F701" s="413"/>
      <c r="G701" s="413"/>
      <c r="H701" s="413"/>
      <c r="I701" s="413"/>
      <c r="J701" s="413"/>
      <c r="K701" s="413"/>
    </row>
    <row r="702" spans="1:11" ht="34.5" customHeight="1">
      <c r="A702" s="413"/>
      <c r="B702" s="413"/>
      <c r="C702" s="413"/>
      <c r="D702" s="413"/>
      <c r="E702" s="413"/>
      <c r="F702" s="413"/>
      <c r="G702" s="413"/>
      <c r="H702" s="413"/>
      <c r="I702" s="413"/>
      <c r="J702" s="413"/>
      <c r="K702" s="413"/>
    </row>
    <row r="703" spans="1:11" ht="34.5" customHeight="1">
      <c r="A703" s="413"/>
      <c r="B703" s="413"/>
      <c r="C703" s="413"/>
      <c r="D703" s="413"/>
      <c r="E703" s="413"/>
      <c r="F703" s="413"/>
      <c r="G703" s="413"/>
      <c r="H703" s="413"/>
      <c r="I703" s="413"/>
      <c r="J703" s="413"/>
      <c r="K703" s="413"/>
    </row>
    <row r="704" spans="1:11" ht="34.5" customHeight="1">
      <c r="A704" s="413"/>
      <c r="B704" s="413"/>
      <c r="C704" s="413"/>
      <c r="D704" s="413"/>
      <c r="E704" s="413"/>
      <c r="F704" s="413"/>
      <c r="G704" s="413"/>
      <c r="H704" s="413"/>
      <c r="I704" s="413"/>
      <c r="J704" s="413"/>
      <c r="K704" s="413"/>
    </row>
    <row r="705" spans="1:11" ht="34.5" customHeight="1">
      <c r="A705" s="413"/>
      <c r="B705" s="413"/>
      <c r="C705" s="413"/>
      <c r="D705" s="413"/>
      <c r="E705" s="413"/>
      <c r="F705" s="413"/>
      <c r="G705" s="413"/>
      <c r="H705" s="413"/>
      <c r="I705" s="413"/>
      <c r="J705" s="413"/>
      <c r="K705" s="413"/>
    </row>
    <row r="706" spans="1:11" ht="34.5" customHeight="1">
      <c r="A706" s="413"/>
      <c r="B706" s="413"/>
      <c r="C706" s="413"/>
      <c r="D706" s="413"/>
      <c r="E706" s="413"/>
      <c r="F706" s="413"/>
      <c r="G706" s="413"/>
      <c r="H706" s="413"/>
      <c r="I706" s="413"/>
      <c r="J706" s="413"/>
      <c r="K706" s="413"/>
    </row>
    <row r="707" spans="1:11" ht="34.5" customHeight="1">
      <c r="A707" s="413"/>
      <c r="B707" s="413"/>
      <c r="C707" s="413"/>
      <c r="D707" s="413"/>
      <c r="E707" s="413"/>
      <c r="F707" s="413"/>
      <c r="G707" s="413"/>
      <c r="H707" s="413"/>
      <c r="I707" s="413"/>
      <c r="J707" s="413"/>
      <c r="K707" s="413"/>
    </row>
    <row r="708" spans="1:11" ht="34.5" customHeight="1">
      <c r="A708" s="413"/>
      <c r="B708" s="413"/>
      <c r="C708" s="413"/>
      <c r="D708" s="413"/>
      <c r="E708" s="413"/>
      <c r="F708" s="413"/>
      <c r="G708" s="413"/>
      <c r="H708" s="413"/>
      <c r="I708" s="413"/>
      <c r="J708" s="413"/>
      <c r="K708" s="413"/>
    </row>
    <row r="709" spans="1:11" ht="34.5" customHeight="1">
      <c r="A709" s="413"/>
      <c r="B709" s="413"/>
      <c r="C709" s="413"/>
      <c r="D709" s="413"/>
      <c r="E709" s="413"/>
      <c r="F709" s="413"/>
      <c r="G709" s="413"/>
      <c r="H709" s="413"/>
      <c r="I709" s="413"/>
      <c r="J709" s="413"/>
      <c r="K709" s="413"/>
    </row>
    <row r="710" spans="1:11" ht="34.5" customHeight="1">
      <c r="A710" s="413"/>
      <c r="B710" s="413"/>
      <c r="C710" s="413"/>
      <c r="D710" s="413"/>
      <c r="E710" s="413"/>
      <c r="F710" s="413"/>
      <c r="G710" s="413"/>
      <c r="H710" s="413"/>
      <c r="I710" s="413"/>
      <c r="J710" s="413"/>
      <c r="K710" s="413"/>
    </row>
    <row r="711" spans="1:11" ht="34.5" customHeight="1">
      <c r="A711" s="413"/>
      <c r="B711" s="413"/>
      <c r="C711" s="413"/>
      <c r="D711" s="413"/>
      <c r="E711" s="413"/>
      <c r="F711" s="413"/>
      <c r="G711" s="413"/>
      <c r="H711" s="413"/>
      <c r="I711" s="413"/>
      <c r="J711" s="413"/>
      <c r="K711" s="413"/>
    </row>
    <row r="712" spans="1:11" ht="34.5" customHeight="1">
      <c r="A712" s="413"/>
      <c r="B712" s="413"/>
      <c r="C712" s="413"/>
      <c r="D712" s="413"/>
      <c r="E712" s="413"/>
      <c r="F712" s="413"/>
      <c r="G712" s="413"/>
      <c r="H712" s="413"/>
      <c r="I712" s="413"/>
      <c r="J712" s="413"/>
      <c r="K712" s="413"/>
    </row>
    <row r="713" spans="1:11" ht="34.5" customHeight="1">
      <c r="A713" s="413"/>
      <c r="B713" s="413"/>
      <c r="C713" s="413"/>
      <c r="D713" s="413"/>
      <c r="E713" s="413"/>
      <c r="F713" s="413"/>
      <c r="G713" s="413"/>
      <c r="H713" s="413"/>
      <c r="I713" s="413"/>
      <c r="J713" s="413"/>
      <c r="K713" s="413"/>
    </row>
    <row r="714" spans="1:11" ht="34.5" customHeight="1">
      <c r="A714" s="413"/>
      <c r="B714" s="413"/>
      <c r="C714" s="413"/>
      <c r="D714" s="413"/>
      <c r="E714" s="413"/>
      <c r="F714" s="413"/>
      <c r="G714" s="413"/>
      <c r="H714" s="413"/>
      <c r="I714" s="413"/>
      <c r="J714" s="413"/>
      <c r="K714" s="413"/>
    </row>
    <row r="715" spans="1:11" ht="34.5" customHeight="1">
      <c r="A715" s="413"/>
      <c r="B715" s="413"/>
      <c r="C715" s="413"/>
      <c r="D715" s="413"/>
      <c r="E715" s="413"/>
      <c r="F715" s="413"/>
      <c r="G715" s="413"/>
      <c r="H715" s="413"/>
      <c r="I715" s="413"/>
      <c r="J715" s="413"/>
      <c r="K715" s="413"/>
    </row>
    <row r="716" spans="1:11" ht="34.5" customHeight="1">
      <c r="A716" s="413"/>
      <c r="B716" s="413"/>
      <c r="C716" s="413"/>
      <c r="D716" s="413"/>
      <c r="E716" s="413"/>
      <c r="F716" s="413"/>
      <c r="G716" s="413"/>
      <c r="H716" s="413"/>
      <c r="I716" s="413"/>
      <c r="J716" s="413"/>
      <c r="K716" s="413"/>
    </row>
    <row r="717" spans="1:11" ht="34.5" customHeight="1">
      <c r="A717" s="413"/>
      <c r="B717" s="413"/>
      <c r="C717" s="413"/>
      <c r="D717" s="413"/>
      <c r="E717" s="413"/>
      <c r="F717" s="413"/>
      <c r="G717" s="413"/>
      <c r="H717" s="413"/>
      <c r="I717" s="413"/>
      <c r="J717" s="413"/>
      <c r="K717" s="413"/>
    </row>
    <row r="718" spans="1:11" ht="34.5" customHeight="1">
      <c r="A718" s="413"/>
      <c r="B718" s="413"/>
      <c r="C718" s="413"/>
      <c r="D718" s="413"/>
      <c r="E718" s="413"/>
      <c r="F718" s="413"/>
      <c r="G718" s="413"/>
      <c r="H718" s="413"/>
      <c r="I718" s="413"/>
      <c r="J718" s="413"/>
      <c r="K718" s="413"/>
    </row>
    <row r="719" spans="1:11" ht="34.5" customHeight="1">
      <c r="A719" s="413"/>
      <c r="B719" s="413"/>
      <c r="C719" s="413"/>
      <c r="D719" s="413"/>
      <c r="E719" s="413"/>
      <c r="F719" s="413"/>
      <c r="G719" s="413"/>
      <c r="H719" s="413"/>
      <c r="I719" s="413"/>
      <c r="J719" s="413"/>
      <c r="K719" s="413"/>
    </row>
    <row r="720" spans="1:11" ht="34.5" customHeight="1">
      <c r="A720" s="413"/>
      <c r="B720" s="413"/>
      <c r="C720" s="413"/>
      <c r="D720" s="413"/>
      <c r="E720" s="413"/>
      <c r="F720" s="413"/>
      <c r="G720" s="413"/>
      <c r="H720" s="413"/>
      <c r="I720" s="413"/>
      <c r="J720" s="413"/>
      <c r="K720" s="413"/>
    </row>
    <row r="721" spans="1:11" ht="34.5" customHeight="1">
      <c r="A721" s="413"/>
      <c r="B721" s="413"/>
      <c r="C721" s="413"/>
      <c r="D721" s="413"/>
      <c r="E721" s="413"/>
      <c r="F721" s="413"/>
      <c r="G721" s="413"/>
      <c r="H721" s="413"/>
      <c r="I721" s="413"/>
      <c r="J721" s="413"/>
      <c r="K721" s="413"/>
    </row>
    <row r="722" spans="1:11" ht="34.5" customHeight="1">
      <c r="A722" s="413"/>
      <c r="B722" s="413"/>
      <c r="C722" s="413"/>
      <c r="D722" s="413"/>
      <c r="E722" s="413"/>
      <c r="F722" s="413"/>
      <c r="G722" s="413"/>
      <c r="H722" s="413"/>
      <c r="I722" s="413"/>
      <c r="J722" s="413"/>
      <c r="K722" s="413"/>
    </row>
    <row r="723" spans="1:11" ht="34.5" customHeight="1">
      <c r="A723" s="413"/>
      <c r="B723" s="413"/>
      <c r="C723" s="413"/>
      <c r="D723" s="413"/>
      <c r="E723" s="413"/>
      <c r="F723" s="413"/>
      <c r="G723" s="413"/>
      <c r="H723" s="413"/>
      <c r="I723" s="413"/>
      <c r="J723" s="413"/>
      <c r="K723" s="413"/>
    </row>
    <row r="724" spans="1:11" ht="34.5" customHeight="1">
      <c r="A724" s="413"/>
      <c r="B724" s="413"/>
      <c r="C724" s="413"/>
      <c r="D724" s="413"/>
      <c r="E724" s="413"/>
      <c r="F724" s="413"/>
      <c r="G724" s="413"/>
      <c r="H724" s="413"/>
      <c r="I724" s="413"/>
      <c r="J724" s="413"/>
      <c r="K724" s="413"/>
    </row>
    <row r="725" spans="1:11" ht="34.5" customHeight="1">
      <c r="A725" s="413"/>
      <c r="B725" s="413"/>
      <c r="C725" s="413"/>
      <c r="D725" s="413"/>
      <c r="E725" s="413"/>
      <c r="F725" s="413"/>
      <c r="G725" s="413"/>
      <c r="H725" s="413"/>
      <c r="I725" s="413"/>
      <c r="J725" s="413"/>
      <c r="K725" s="413"/>
    </row>
    <row r="726" spans="1:11" ht="34.5" customHeight="1">
      <c r="A726" s="413"/>
      <c r="B726" s="413"/>
      <c r="C726" s="413"/>
      <c r="D726" s="413"/>
      <c r="E726" s="413"/>
      <c r="F726" s="413"/>
      <c r="G726" s="413"/>
      <c r="H726" s="413"/>
      <c r="I726" s="413"/>
      <c r="J726" s="413"/>
      <c r="K726" s="413"/>
    </row>
    <row r="727" spans="1:11" ht="34.5" customHeight="1">
      <c r="A727" s="413"/>
      <c r="B727" s="413"/>
      <c r="C727" s="413"/>
      <c r="D727" s="413"/>
      <c r="E727" s="413"/>
      <c r="F727" s="413"/>
      <c r="G727" s="413"/>
      <c r="H727" s="413"/>
      <c r="I727" s="413"/>
      <c r="J727" s="413"/>
      <c r="K727" s="413"/>
    </row>
    <row r="728" spans="1:11" ht="34.5" customHeight="1">
      <c r="A728" s="413"/>
      <c r="B728" s="413"/>
      <c r="C728" s="413"/>
      <c r="D728" s="413"/>
      <c r="E728" s="413"/>
      <c r="F728" s="413"/>
      <c r="G728" s="413"/>
      <c r="H728" s="413"/>
      <c r="I728" s="413"/>
      <c r="J728" s="413"/>
      <c r="K728" s="413"/>
    </row>
    <row r="729" spans="1:11" ht="34.5" customHeight="1">
      <c r="A729" s="413"/>
      <c r="B729" s="413"/>
      <c r="C729" s="413"/>
      <c r="D729" s="413"/>
      <c r="E729" s="413"/>
      <c r="F729" s="413"/>
      <c r="G729" s="413"/>
      <c r="H729" s="413"/>
      <c r="I729" s="413"/>
      <c r="J729" s="413"/>
      <c r="K729" s="413"/>
    </row>
    <row r="730" spans="1:11" ht="34.5" customHeight="1">
      <c r="A730" s="413"/>
      <c r="B730" s="413"/>
      <c r="C730" s="413"/>
      <c r="D730" s="413"/>
      <c r="E730" s="413"/>
      <c r="F730" s="413"/>
      <c r="G730" s="413"/>
      <c r="H730" s="413"/>
      <c r="I730" s="413"/>
      <c r="J730" s="413"/>
      <c r="K730" s="413"/>
    </row>
    <row r="731" spans="1:11" ht="34.5" customHeight="1">
      <c r="A731" s="413"/>
      <c r="B731" s="413"/>
      <c r="C731" s="413"/>
      <c r="D731" s="413"/>
      <c r="E731" s="413"/>
      <c r="F731" s="413"/>
      <c r="G731" s="413"/>
      <c r="H731" s="413"/>
      <c r="I731" s="413"/>
      <c r="J731" s="413"/>
      <c r="K731" s="413"/>
    </row>
    <row r="732" spans="1:11" ht="34.5" customHeight="1">
      <c r="A732" s="413"/>
      <c r="B732" s="413"/>
      <c r="C732" s="413"/>
      <c r="D732" s="413"/>
      <c r="E732" s="413"/>
      <c r="F732" s="413"/>
      <c r="G732" s="413"/>
      <c r="H732" s="413"/>
      <c r="I732" s="413"/>
      <c r="J732" s="413"/>
      <c r="K732" s="413"/>
    </row>
    <row r="733" spans="1:11" ht="34.5" customHeight="1">
      <c r="A733" s="413"/>
      <c r="B733" s="413"/>
      <c r="C733" s="413"/>
      <c r="D733" s="413"/>
      <c r="E733" s="413"/>
      <c r="F733" s="413"/>
      <c r="G733" s="413"/>
      <c r="H733" s="413"/>
      <c r="I733" s="413"/>
      <c r="J733" s="413"/>
      <c r="K733" s="413"/>
    </row>
    <row r="734" spans="1:11" ht="34.5" customHeight="1">
      <c r="A734" s="413"/>
      <c r="B734" s="413"/>
      <c r="C734" s="413"/>
      <c r="D734" s="413"/>
      <c r="E734" s="413"/>
      <c r="F734" s="413"/>
      <c r="G734" s="413"/>
      <c r="H734" s="413"/>
      <c r="I734" s="413"/>
      <c r="J734" s="413"/>
      <c r="K734" s="413"/>
    </row>
    <row r="735" spans="1:11" ht="34.5" customHeight="1">
      <c r="A735" s="413"/>
      <c r="B735" s="413"/>
      <c r="C735" s="413"/>
      <c r="D735" s="413"/>
      <c r="E735" s="413"/>
      <c r="F735" s="413"/>
      <c r="G735" s="413"/>
      <c r="H735" s="413"/>
      <c r="I735" s="413"/>
      <c r="J735" s="413"/>
      <c r="K735" s="413"/>
    </row>
    <row r="736" spans="1:11" ht="34.5" customHeight="1">
      <c r="A736" s="413"/>
      <c r="B736" s="413"/>
      <c r="C736" s="413"/>
      <c r="D736" s="413"/>
      <c r="E736" s="413"/>
      <c r="F736" s="413"/>
      <c r="G736" s="413"/>
      <c r="H736" s="413"/>
      <c r="I736" s="413"/>
      <c r="J736" s="413"/>
      <c r="K736" s="413"/>
    </row>
    <row r="737" spans="1:11" ht="34.5" customHeight="1">
      <c r="A737" s="413"/>
      <c r="B737" s="413"/>
      <c r="C737" s="413"/>
      <c r="D737" s="413"/>
      <c r="E737" s="413"/>
      <c r="F737" s="413"/>
      <c r="G737" s="413"/>
      <c r="H737" s="413"/>
      <c r="I737" s="413"/>
      <c r="J737" s="413"/>
      <c r="K737" s="413"/>
    </row>
    <row r="738" spans="1:11" ht="34.5" customHeight="1">
      <c r="A738" s="413"/>
      <c r="B738" s="413"/>
      <c r="C738" s="413"/>
      <c r="D738" s="413"/>
      <c r="E738" s="413"/>
      <c r="F738" s="413"/>
      <c r="G738" s="413"/>
      <c r="H738" s="413"/>
      <c r="I738" s="413"/>
      <c r="J738" s="413"/>
      <c r="K738" s="413"/>
    </row>
    <row r="739" spans="1:11" ht="34.5" customHeight="1">
      <c r="A739" s="413"/>
      <c r="B739" s="413"/>
      <c r="C739" s="413"/>
      <c r="D739" s="413"/>
      <c r="E739" s="413"/>
      <c r="F739" s="413"/>
      <c r="G739" s="413"/>
      <c r="H739" s="413"/>
      <c r="I739" s="413"/>
      <c r="J739" s="413"/>
      <c r="K739" s="413"/>
    </row>
    <row r="740" spans="1:11" ht="34.5" customHeight="1">
      <c r="A740" s="413"/>
      <c r="B740" s="413"/>
      <c r="C740" s="413"/>
      <c r="D740" s="413"/>
      <c r="E740" s="413"/>
      <c r="F740" s="413"/>
      <c r="G740" s="413"/>
      <c r="H740" s="413"/>
      <c r="I740" s="413"/>
      <c r="J740" s="413"/>
      <c r="K740" s="413"/>
    </row>
    <row r="741" spans="1:11" ht="34.5" customHeight="1">
      <c r="A741" s="413"/>
      <c r="B741" s="413"/>
      <c r="C741" s="413"/>
      <c r="D741" s="413"/>
      <c r="E741" s="413"/>
      <c r="F741" s="413"/>
      <c r="G741" s="413"/>
      <c r="H741" s="413"/>
      <c r="I741" s="413"/>
      <c r="J741" s="413"/>
      <c r="K741" s="413"/>
    </row>
    <row r="742" spans="1:11" ht="34.5" customHeight="1">
      <c r="A742" s="413"/>
      <c r="B742" s="413"/>
      <c r="C742" s="413"/>
      <c r="D742" s="413"/>
      <c r="E742" s="413"/>
      <c r="F742" s="413"/>
      <c r="G742" s="413"/>
      <c r="H742" s="413"/>
      <c r="I742" s="413"/>
      <c r="J742" s="413"/>
      <c r="K742" s="413"/>
    </row>
    <row r="743" spans="1:11" ht="34.5" customHeight="1">
      <c r="A743" s="413"/>
      <c r="B743" s="413"/>
      <c r="C743" s="413"/>
      <c r="D743" s="413"/>
      <c r="E743" s="413"/>
      <c r="F743" s="413"/>
      <c r="G743" s="413"/>
      <c r="H743" s="413"/>
      <c r="I743" s="413"/>
      <c r="J743" s="413"/>
      <c r="K743" s="413"/>
    </row>
    <row r="744" spans="1:11" ht="34.5" customHeight="1">
      <c r="A744" s="413"/>
      <c r="B744" s="413"/>
      <c r="C744" s="413"/>
      <c r="D744" s="413"/>
      <c r="E744" s="413"/>
      <c r="F744" s="413"/>
      <c r="G744" s="413"/>
      <c r="H744" s="413"/>
      <c r="I744" s="413"/>
      <c r="J744" s="413"/>
      <c r="K744" s="413"/>
    </row>
    <row r="745" spans="1:11" ht="34.5" customHeight="1">
      <c r="A745" s="413"/>
      <c r="B745" s="413"/>
      <c r="C745" s="413"/>
      <c r="D745" s="413"/>
      <c r="E745" s="413"/>
      <c r="F745" s="413"/>
      <c r="G745" s="413"/>
      <c r="H745" s="413"/>
      <c r="I745" s="413"/>
      <c r="J745" s="413"/>
      <c r="K745" s="413"/>
    </row>
    <row r="746" spans="1:11" ht="34.5" customHeight="1">
      <c r="A746" s="413"/>
      <c r="B746" s="413"/>
      <c r="C746" s="413"/>
      <c r="D746" s="413"/>
      <c r="E746" s="413"/>
      <c r="F746" s="413"/>
      <c r="G746" s="413"/>
      <c r="H746" s="413"/>
      <c r="I746" s="413"/>
      <c r="J746" s="413"/>
      <c r="K746" s="413"/>
    </row>
    <row r="747" spans="1:11" ht="34.5" customHeight="1">
      <c r="A747" s="413"/>
      <c r="B747" s="413"/>
      <c r="C747" s="413"/>
      <c r="D747" s="413"/>
      <c r="E747" s="413"/>
      <c r="F747" s="413"/>
      <c r="G747" s="413"/>
      <c r="H747" s="413"/>
      <c r="I747" s="413"/>
      <c r="J747" s="413"/>
      <c r="K747" s="413"/>
    </row>
    <row r="748" spans="1:11" ht="34.5" customHeight="1">
      <c r="A748" s="413"/>
      <c r="B748" s="413"/>
      <c r="C748" s="413"/>
      <c r="D748" s="413"/>
      <c r="E748" s="413"/>
      <c r="F748" s="413"/>
      <c r="G748" s="413"/>
      <c r="H748" s="413"/>
      <c r="I748" s="413"/>
      <c r="J748" s="413"/>
      <c r="K748" s="413"/>
    </row>
    <row r="749" spans="1:11" ht="34.5" customHeight="1">
      <c r="A749" s="413"/>
      <c r="B749" s="413"/>
      <c r="C749" s="413"/>
      <c r="D749" s="413"/>
      <c r="E749" s="413"/>
      <c r="F749" s="413"/>
      <c r="G749" s="413"/>
      <c r="H749" s="413"/>
      <c r="I749" s="413"/>
      <c r="J749" s="413"/>
      <c r="K749" s="413"/>
    </row>
    <row r="750" spans="1:11" ht="34.5" customHeight="1">
      <c r="A750" s="413"/>
      <c r="B750" s="413"/>
      <c r="C750" s="413"/>
      <c r="D750" s="413"/>
      <c r="E750" s="413"/>
      <c r="F750" s="413"/>
      <c r="G750" s="413"/>
      <c r="H750" s="413"/>
      <c r="I750" s="413"/>
      <c r="J750" s="413"/>
      <c r="K750" s="413"/>
    </row>
    <row r="751" spans="1:11" ht="34.5" customHeight="1">
      <c r="A751" s="413"/>
      <c r="B751" s="413"/>
      <c r="C751" s="413"/>
      <c r="D751" s="413"/>
      <c r="E751" s="413"/>
      <c r="F751" s="413"/>
      <c r="G751" s="413"/>
      <c r="H751" s="413"/>
      <c r="I751" s="413"/>
      <c r="J751" s="413"/>
      <c r="K751" s="413"/>
    </row>
    <row r="752" spans="1:11" ht="34.5" customHeight="1">
      <c r="A752" s="413"/>
      <c r="B752" s="413"/>
      <c r="C752" s="413"/>
      <c r="D752" s="413"/>
      <c r="E752" s="413"/>
      <c r="F752" s="413"/>
      <c r="G752" s="413"/>
      <c r="H752" s="413"/>
      <c r="I752" s="413"/>
      <c r="J752" s="413"/>
      <c r="K752" s="413"/>
    </row>
    <row r="753" spans="1:11" ht="34.5" customHeight="1">
      <c r="A753" s="413"/>
      <c r="B753" s="413"/>
      <c r="C753" s="413"/>
      <c r="D753" s="413"/>
      <c r="E753" s="413"/>
      <c r="F753" s="413"/>
      <c r="G753" s="413"/>
      <c r="H753" s="413"/>
      <c r="I753" s="413"/>
      <c r="J753" s="413"/>
      <c r="K753" s="413"/>
    </row>
    <row r="754" spans="1:11" ht="34.5" customHeight="1">
      <c r="A754" s="413"/>
      <c r="B754" s="413"/>
      <c r="C754" s="413"/>
      <c r="D754" s="413"/>
      <c r="E754" s="413"/>
      <c r="F754" s="413"/>
      <c r="G754" s="413"/>
      <c r="H754" s="413"/>
      <c r="I754" s="413"/>
      <c r="J754" s="413"/>
      <c r="K754" s="413"/>
    </row>
    <row r="755" spans="1:11" ht="34.5" customHeight="1">
      <c r="A755" s="413"/>
      <c r="B755" s="413"/>
      <c r="C755" s="413"/>
      <c r="D755" s="413"/>
      <c r="E755" s="413"/>
      <c r="F755" s="413"/>
      <c r="G755" s="413"/>
      <c r="H755" s="413"/>
      <c r="I755" s="413"/>
      <c r="J755" s="413"/>
      <c r="K755" s="413"/>
    </row>
    <row r="756" spans="1:11" ht="34.5" customHeight="1">
      <c r="A756" s="413"/>
      <c r="B756" s="413"/>
      <c r="C756" s="413"/>
      <c r="D756" s="413"/>
      <c r="E756" s="413"/>
      <c r="F756" s="413"/>
      <c r="G756" s="413"/>
      <c r="H756" s="413"/>
      <c r="I756" s="413"/>
      <c r="J756" s="413"/>
      <c r="K756" s="413"/>
    </row>
    <row r="757" spans="1:11" ht="34.5" customHeight="1">
      <c r="A757" s="413"/>
      <c r="B757" s="413"/>
      <c r="C757" s="413"/>
      <c r="D757" s="413"/>
      <c r="E757" s="413"/>
      <c r="F757" s="413"/>
      <c r="G757" s="413"/>
      <c r="H757" s="413"/>
      <c r="I757" s="413"/>
      <c r="J757" s="413"/>
      <c r="K757" s="413"/>
    </row>
    <row r="758" spans="1:11" ht="34.5" customHeight="1">
      <c r="A758" s="413"/>
      <c r="B758" s="413"/>
      <c r="C758" s="413"/>
      <c r="D758" s="413"/>
      <c r="E758" s="413"/>
      <c r="F758" s="413"/>
      <c r="G758" s="413"/>
      <c r="H758" s="413"/>
      <c r="I758" s="413"/>
      <c r="J758" s="413"/>
      <c r="K758" s="413"/>
    </row>
    <row r="759" spans="1:11" ht="34.5" customHeight="1">
      <c r="A759" s="413"/>
      <c r="B759" s="413"/>
      <c r="C759" s="413"/>
      <c r="D759" s="413"/>
      <c r="E759" s="413"/>
      <c r="F759" s="413"/>
      <c r="G759" s="413"/>
      <c r="H759" s="413"/>
      <c r="I759" s="413"/>
      <c r="J759" s="413"/>
      <c r="K759" s="413"/>
    </row>
    <row r="760" spans="1:11" ht="34.5" customHeight="1">
      <c r="A760" s="413"/>
      <c r="B760" s="413"/>
      <c r="C760" s="413"/>
      <c r="D760" s="413"/>
      <c r="E760" s="413"/>
      <c r="F760" s="413"/>
      <c r="G760" s="413"/>
      <c r="H760" s="413"/>
      <c r="I760" s="413"/>
      <c r="J760" s="413"/>
      <c r="K760" s="413"/>
    </row>
    <row r="761" spans="1:11" ht="34.5" customHeight="1">
      <c r="A761" s="413"/>
      <c r="B761" s="413"/>
      <c r="C761" s="413"/>
      <c r="D761" s="413"/>
      <c r="E761" s="413"/>
      <c r="F761" s="413"/>
      <c r="G761" s="413"/>
      <c r="H761" s="413"/>
      <c r="I761" s="413"/>
      <c r="J761" s="413"/>
      <c r="K761" s="413"/>
    </row>
    <row r="762" spans="1:11" ht="34.5" customHeight="1">
      <c r="A762" s="413"/>
      <c r="B762" s="413"/>
      <c r="C762" s="413"/>
      <c r="D762" s="413"/>
      <c r="E762" s="413"/>
      <c r="F762" s="413"/>
      <c r="G762" s="413"/>
      <c r="H762" s="413"/>
      <c r="I762" s="413"/>
      <c r="J762" s="413"/>
      <c r="K762" s="413"/>
    </row>
    <row r="763" spans="1:11" ht="34.5" customHeight="1">
      <c r="A763" s="413"/>
      <c r="B763" s="413"/>
      <c r="C763" s="413"/>
      <c r="D763" s="413"/>
      <c r="E763" s="413"/>
      <c r="F763" s="413"/>
      <c r="G763" s="413"/>
      <c r="H763" s="413"/>
      <c r="I763" s="413"/>
      <c r="J763" s="413"/>
      <c r="K763" s="413"/>
    </row>
    <row r="764" spans="1:11" ht="34.5" customHeight="1">
      <c r="A764" s="413"/>
      <c r="B764" s="413"/>
      <c r="C764" s="413"/>
      <c r="D764" s="413"/>
      <c r="E764" s="413"/>
      <c r="F764" s="413"/>
      <c r="G764" s="413"/>
      <c r="H764" s="413"/>
      <c r="I764" s="413"/>
      <c r="J764" s="413"/>
      <c r="K764" s="413"/>
    </row>
    <row r="765" spans="1:11" ht="34.5" customHeight="1">
      <c r="A765" s="413"/>
      <c r="B765" s="413"/>
      <c r="C765" s="413"/>
      <c r="D765" s="413"/>
      <c r="E765" s="413"/>
      <c r="F765" s="413"/>
      <c r="G765" s="413"/>
      <c r="H765" s="413"/>
      <c r="I765" s="413"/>
      <c r="J765" s="413"/>
      <c r="K765" s="413"/>
    </row>
    <row r="766" spans="1:11" ht="34.5" customHeight="1">
      <c r="A766" s="413"/>
      <c r="B766" s="413"/>
      <c r="C766" s="413"/>
      <c r="D766" s="413"/>
      <c r="E766" s="413"/>
      <c r="F766" s="413"/>
      <c r="G766" s="413"/>
      <c r="H766" s="413"/>
      <c r="I766" s="413"/>
      <c r="J766" s="413"/>
      <c r="K766" s="413"/>
    </row>
    <row r="767" spans="1:11" ht="34.5" customHeight="1">
      <c r="A767" s="413"/>
      <c r="B767" s="413"/>
      <c r="C767" s="413"/>
      <c r="D767" s="413"/>
      <c r="E767" s="413"/>
      <c r="F767" s="413"/>
      <c r="G767" s="413"/>
      <c r="H767" s="413"/>
      <c r="I767" s="413"/>
      <c r="J767" s="413"/>
      <c r="K767" s="413"/>
    </row>
    <row r="768" spans="1:11" ht="34.5" customHeight="1">
      <c r="A768" s="413"/>
      <c r="B768" s="413"/>
      <c r="C768" s="413"/>
      <c r="D768" s="413"/>
      <c r="E768" s="413"/>
      <c r="F768" s="413"/>
      <c r="G768" s="413"/>
      <c r="H768" s="413"/>
      <c r="I768" s="413"/>
      <c r="J768" s="413"/>
      <c r="K768" s="413"/>
    </row>
    <row r="769" spans="1:11" ht="34.5" customHeight="1">
      <c r="A769" s="413"/>
      <c r="B769" s="413"/>
      <c r="C769" s="413"/>
      <c r="D769" s="413"/>
      <c r="E769" s="413"/>
      <c r="F769" s="413"/>
      <c r="G769" s="413"/>
      <c r="H769" s="413"/>
      <c r="I769" s="413"/>
      <c r="J769" s="413"/>
      <c r="K769" s="413"/>
    </row>
    <row r="770" spans="1:11" ht="34.5" customHeight="1">
      <c r="A770" s="413"/>
      <c r="B770" s="413"/>
      <c r="C770" s="413"/>
      <c r="D770" s="413"/>
      <c r="E770" s="413"/>
      <c r="F770" s="413"/>
      <c r="G770" s="413"/>
      <c r="H770" s="413"/>
      <c r="I770" s="413"/>
      <c r="J770" s="413"/>
      <c r="K770" s="413"/>
    </row>
    <row r="771" spans="1:11" ht="34.5" customHeight="1">
      <c r="A771" s="413"/>
      <c r="B771" s="413"/>
      <c r="C771" s="413"/>
      <c r="D771" s="413"/>
      <c r="E771" s="413"/>
      <c r="F771" s="413"/>
      <c r="G771" s="413"/>
      <c r="H771" s="413"/>
      <c r="I771" s="413"/>
      <c r="J771" s="413"/>
      <c r="K771" s="413"/>
    </row>
    <row r="772" spans="1:11" ht="34.5" customHeight="1">
      <c r="A772" s="413"/>
      <c r="B772" s="413"/>
      <c r="C772" s="413"/>
      <c r="D772" s="413"/>
      <c r="E772" s="413"/>
      <c r="F772" s="413"/>
      <c r="G772" s="413"/>
      <c r="H772" s="413"/>
      <c r="I772" s="413"/>
      <c r="J772" s="413"/>
      <c r="K772" s="413"/>
    </row>
    <row r="773" spans="1:11" ht="34.5" customHeight="1">
      <c r="A773" s="413"/>
      <c r="B773" s="413"/>
      <c r="C773" s="413"/>
      <c r="D773" s="413"/>
      <c r="E773" s="413"/>
      <c r="F773" s="413"/>
      <c r="G773" s="413"/>
      <c r="H773" s="413"/>
      <c r="I773" s="413"/>
      <c r="J773" s="413"/>
      <c r="K773" s="413"/>
    </row>
    <row r="774" spans="1:11" ht="34.5" customHeight="1">
      <c r="A774" s="413"/>
      <c r="B774" s="413"/>
      <c r="C774" s="413"/>
      <c r="D774" s="413"/>
      <c r="E774" s="413"/>
      <c r="F774" s="413"/>
      <c r="G774" s="413"/>
      <c r="H774" s="413"/>
      <c r="I774" s="413"/>
      <c r="J774" s="413"/>
      <c r="K774" s="413"/>
    </row>
    <row r="775" spans="1:11" ht="34.5" customHeight="1">
      <c r="A775" s="413"/>
      <c r="B775" s="413"/>
      <c r="C775" s="413"/>
      <c r="D775" s="413"/>
      <c r="E775" s="413"/>
      <c r="F775" s="413"/>
      <c r="G775" s="413"/>
      <c r="H775" s="413"/>
      <c r="I775" s="413"/>
      <c r="J775" s="413"/>
      <c r="K775" s="413"/>
    </row>
    <row r="776" spans="1:11" ht="34.5" customHeight="1">
      <c r="A776" s="413"/>
      <c r="B776" s="413"/>
      <c r="C776" s="413"/>
      <c r="D776" s="413"/>
      <c r="E776" s="413"/>
      <c r="F776" s="413"/>
      <c r="G776" s="413"/>
      <c r="H776" s="413"/>
      <c r="I776" s="413"/>
      <c r="J776" s="413"/>
      <c r="K776" s="413"/>
    </row>
    <row r="777" spans="1:11" ht="34.5" customHeight="1">
      <c r="A777" s="413"/>
      <c r="B777" s="413"/>
      <c r="C777" s="413"/>
      <c r="D777" s="413"/>
      <c r="E777" s="413"/>
      <c r="F777" s="413"/>
      <c r="G777" s="413"/>
      <c r="H777" s="413"/>
      <c r="I777" s="413"/>
      <c r="J777" s="413"/>
      <c r="K777" s="413"/>
    </row>
    <row r="778" spans="1:11" ht="34.5" customHeight="1">
      <c r="A778" s="413"/>
      <c r="B778" s="413"/>
      <c r="C778" s="413"/>
      <c r="D778" s="413"/>
      <c r="E778" s="413"/>
      <c r="F778" s="413"/>
      <c r="G778" s="413"/>
      <c r="H778" s="413"/>
      <c r="I778" s="413"/>
      <c r="J778" s="413"/>
      <c r="K778" s="413"/>
    </row>
    <row r="779" spans="1:11" ht="34.5" customHeight="1">
      <c r="A779" s="413"/>
      <c r="B779" s="413"/>
      <c r="C779" s="413"/>
      <c r="D779" s="413"/>
      <c r="E779" s="413"/>
      <c r="F779" s="413"/>
      <c r="G779" s="413"/>
      <c r="H779" s="413"/>
      <c r="I779" s="413"/>
      <c r="J779" s="413"/>
      <c r="K779" s="413"/>
    </row>
    <row r="780" spans="1:11" ht="34.5" customHeight="1">
      <c r="A780" s="413"/>
      <c r="B780" s="413"/>
      <c r="C780" s="413"/>
      <c r="D780" s="413"/>
      <c r="E780" s="413"/>
      <c r="F780" s="413"/>
      <c r="G780" s="413"/>
      <c r="H780" s="413"/>
      <c r="I780" s="413"/>
      <c r="J780" s="413"/>
      <c r="K780" s="413"/>
    </row>
    <row r="781" spans="1:11" ht="34.5" customHeight="1">
      <c r="A781" s="413"/>
      <c r="B781" s="413"/>
      <c r="C781" s="413"/>
      <c r="D781" s="413"/>
      <c r="E781" s="413"/>
      <c r="F781" s="413"/>
      <c r="G781" s="413"/>
      <c r="H781" s="413"/>
      <c r="I781" s="413"/>
      <c r="J781" s="413"/>
      <c r="K781" s="413"/>
    </row>
    <row r="782" spans="1:11" ht="34.5" customHeight="1">
      <c r="A782" s="413"/>
      <c r="B782" s="413"/>
      <c r="C782" s="413"/>
      <c r="D782" s="413"/>
      <c r="E782" s="413"/>
      <c r="F782" s="413"/>
      <c r="G782" s="413"/>
      <c r="H782" s="413"/>
      <c r="I782" s="413"/>
      <c r="J782" s="413"/>
      <c r="K782" s="413"/>
    </row>
    <row r="783" spans="1:11" ht="34.5" customHeight="1">
      <c r="A783" s="413"/>
      <c r="B783" s="413"/>
      <c r="C783" s="413"/>
      <c r="D783" s="413"/>
      <c r="E783" s="413"/>
      <c r="F783" s="413"/>
      <c r="G783" s="413"/>
      <c r="H783" s="413"/>
      <c r="I783" s="413"/>
      <c r="J783" s="413"/>
      <c r="K783" s="413"/>
    </row>
    <row r="784" spans="1:11" ht="34.5" customHeight="1">
      <c r="A784" s="413"/>
      <c r="B784" s="413"/>
      <c r="C784" s="413"/>
      <c r="D784" s="413"/>
      <c r="E784" s="413"/>
      <c r="F784" s="413"/>
      <c r="G784" s="413"/>
      <c r="H784" s="413"/>
      <c r="I784" s="413"/>
      <c r="J784" s="413"/>
      <c r="K784" s="413"/>
    </row>
    <row r="785" spans="1:11" ht="34.5" customHeight="1">
      <c r="A785" s="413"/>
      <c r="B785" s="413"/>
      <c r="C785" s="413"/>
      <c r="D785" s="413"/>
      <c r="E785" s="413"/>
      <c r="F785" s="413"/>
      <c r="G785" s="413"/>
      <c r="H785" s="413"/>
      <c r="I785" s="413"/>
      <c r="J785" s="413"/>
      <c r="K785" s="413"/>
    </row>
    <row r="786" spans="1:11" ht="34.5" customHeight="1">
      <c r="A786" s="413"/>
      <c r="B786" s="413"/>
      <c r="C786" s="413"/>
      <c r="D786" s="413"/>
      <c r="E786" s="413"/>
      <c r="F786" s="413"/>
      <c r="G786" s="413"/>
      <c r="H786" s="413"/>
      <c r="I786" s="413"/>
      <c r="J786" s="413"/>
      <c r="K786" s="413"/>
    </row>
    <row r="787" spans="1:11" ht="34.5" customHeight="1">
      <c r="A787" s="413"/>
      <c r="B787" s="413"/>
      <c r="C787" s="413"/>
      <c r="D787" s="413"/>
      <c r="E787" s="413"/>
      <c r="F787" s="413"/>
      <c r="G787" s="413"/>
      <c r="H787" s="413"/>
      <c r="I787" s="413"/>
      <c r="J787" s="413"/>
      <c r="K787" s="413"/>
    </row>
    <row r="788" spans="1:11" ht="34.5" customHeight="1">
      <c r="A788" s="413"/>
      <c r="B788" s="413"/>
      <c r="C788" s="413"/>
      <c r="D788" s="413"/>
      <c r="E788" s="413"/>
      <c r="F788" s="413"/>
      <c r="G788" s="413"/>
      <c r="H788" s="413"/>
      <c r="I788" s="413"/>
      <c r="J788" s="413"/>
      <c r="K788" s="413"/>
    </row>
    <row r="789" spans="1:11" ht="34.5" customHeight="1">
      <c r="A789" s="413"/>
      <c r="B789" s="413"/>
      <c r="C789" s="413"/>
      <c r="D789" s="413"/>
      <c r="E789" s="413"/>
      <c r="F789" s="413"/>
      <c r="G789" s="413"/>
      <c r="H789" s="413"/>
      <c r="I789" s="413"/>
      <c r="J789" s="413"/>
      <c r="K789" s="413"/>
    </row>
    <row r="790" spans="1:11" ht="34.5" customHeight="1">
      <c r="A790" s="413"/>
      <c r="B790" s="413"/>
      <c r="C790" s="413"/>
      <c r="D790" s="413"/>
      <c r="E790" s="413"/>
      <c r="F790" s="413"/>
      <c r="G790" s="413"/>
      <c r="H790" s="413"/>
      <c r="I790" s="413"/>
      <c r="J790" s="413"/>
      <c r="K790" s="413"/>
    </row>
    <row r="791" spans="1:11" ht="34.5" customHeight="1">
      <c r="A791" s="413"/>
      <c r="B791" s="413"/>
      <c r="C791" s="413"/>
      <c r="D791" s="413"/>
      <c r="E791" s="413"/>
      <c r="F791" s="413"/>
      <c r="G791" s="413"/>
      <c r="H791" s="413"/>
      <c r="I791" s="413"/>
      <c r="J791" s="413"/>
      <c r="K791" s="413"/>
    </row>
    <row r="792" spans="1:11" ht="34.5" customHeight="1">
      <c r="A792" s="413"/>
      <c r="B792" s="413"/>
      <c r="C792" s="413"/>
      <c r="D792" s="413"/>
      <c r="E792" s="413"/>
      <c r="F792" s="413"/>
      <c r="G792" s="413"/>
      <c r="H792" s="413"/>
      <c r="I792" s="413"/>
      <c r="J792" s="413"/>
      <c r="K792" s="413"/>
    </row>
    <row r="793" spans="1:11" ht="34.5" customHeight="1">
      <c r="A793" s="413"/>
      <c r="B793" s="413"/>
      <c r="C793" s="413"/>
      <c r="D793" s="413"/>
      <c r="E793" s="413"/>
      <c r="F793" s="413"/>
      <c r="G793" s="413"/>
      <c r="H793" s="413"/>
      <c r="I793" s="413"/>
      <c r="J793" s="413"/>
      <c r="K793" s="413"/>
    </row>
    <row r="794" spans="1:11" ht="34.5" customHeight="1">
      <c r="A794" s="413"/>
      <c r="B794" s="413"/>
      <c r="C794" s="413"/>
      <c r="D794" s="413"/>
      <c r="E794" s="413"/>
      <c r="F794" s="413"/>
      <c r="G794" s="413"/>
      <c r="H794" s="413"/>
      <c r="I794" s="413"/>
      <c r="J794" s="413"/>
      <c r="K794" s="413"/>
    </row>
    <row r="795" spans="1:11" ht="34.5" customHeight="1">
      <c r="A795" s="413"/>
      <c r="B795" s="413"/>
      <c r="C795" s="413"/>
      <c r="D795" s="413"/>
      <c r="E795" s="413"/>
      <c r="F795" s="413"/>
      <c r="G795" s="413"/>
      <c r="H795" s="413"/>
      <c r="I795" s="413"/>
      <c r="J795" s="413"/>
      <c r="K795" s="413"/>
    </row>
    <row r="796" spans="1:11" ht="34.5" customHeight="1">
      <c r="A796" s="413"/>
      <c r="B796" s="413"/>
      <c r="C796" s="413"/>
      <c r="D796" s="413"/>
      <c r="E796" s="413"/>
      <c r="F796" s="413"/>
      <c r="G796" s="413"/>
      <c r="H796" s="413"/>
      <c r="I796" s="413"/>
      <c r="J796" s="413"/>
      <c r="K796" s="413"/>
    </row>
    <row r="797" spans="1:11" ht="34.5" customHeight="1">
      <c r="A797" s="413"/>
      <c r="B797" s="413"/>
      <c r="C797" s="413"/>
      <c r="D797" s="413"/>
      <c r="E797" s="413"/>
      <c r="F797" s="413"/>
      <c r="G797" s="413"/>
      <c r="H797" s="413"/>
      <c r="I797" s="413"/>
      <c r="J797" s="413"/>
      <c r="K797" s="413"/>
    </row>
    <row r="798" spans="1:11" ht="34.5" customHeight="1">
      <c r="A798" s="413"/>
      <c r="B798" s="413"/>
      <c r="C798" s="413"/>
      <c r="D798" s="413"/>
      <c r="E798" s="413"/>
      <c r="F798" s="413"/>
      <c r="G798" s="413"/>
      <c r="H798" s="413"/>
      <c r="I798" s="413"/>
      <c r="J798" s="413"/>
      <c r="K798" s="413"/>
    </row>
    <row r="799" spans="1:11" ht="34.5" customHeight="1">
      <c r="A799" s="413"/>
      <c r="B799" s="413"/>
      <c r="C799" s="413"/>
      <c r="D799" s="413"/>
      <c r="E799" s="413"/>
      <c r="F799" s="413"/>
      <c r="G799" s="413"/>
      <c r="H799" s="413"/>
      <c r="I799" s="413"/>
      <c r="J799" s="413"/>
      <c r="K799" s="413"/>
    </row>
    <row r="800" spans="1:11" ht="34.5" customHeight="1">
      <c r="A800" s="413"/>
      <c r="B800" s="413"/>
      <c r="C800" s="413"/>
      <c r="D800" s="413"/>
      <c r="E800" s="413"/>
      <c r="F800" s="413"/>
      <c r="G800" s="413"/>
      <c r="H800" s="413"/>
      <c r="I800" s="413"/>
      <c r="J800" s="413"/>
      <c r="K800" s="413"/>
    </row>
    <row r="801" spans="1:11" ht="34.5" customHeight="1">
      <c r="A801" s="413"/>
      <c r="B801" s="413"/>
      <c r="C801" s="413"/>
      <c r="D801" s="413"/>
      <c r="E801" s="413"/>
      <c r="F801" s="413"/>
      <c r="G801" s="413"/>
      <c r="H801" s="413"/>
      <c r="I801" s="413"/>
      <c r="J801" s="413"/>
      <c r="K801" s="413"/>
    </row>
    <row r="802" spans="1:11" ht="34.5" customHeight="1">
      <c r="A802" s="413"/>
      <c r="B802" s="413"/>
      <c r="C802" s="413"/>
      <c r="D802" s="413"/>
      <c r="E802" s="413"/>
      <c r="F802" s="413"/>
      <c r="G802" s="413"/>
      <c r="H802" s="413"/>
      <c r="I802" s="413"/>
      <c r="J802" s="413"/>
      <c r="K802" s="413"/>
    </row>
    <row r="803" spans="1:11" ht="34.5" customHeight="1">
      <c r="A803" s="413"/>
      <c r="B803" s="413"/>
      <c r="C803" s="413"/>
      <c r="D803" s="413"/>
      <c r="E803" s="413"/>
      <c r="F803" s="413"/>
      <c r="G803" s="413"/>
      <c r="H803" s="413"/>
      <c r="I803" s="413"/>
      <c r="J803" s="413"/>
      <c r="K803" s="413"/>
    </row>
    <row r="804" spans="1:11" ht="34.5" customHeight="1">
      <c r="A804" s="413"/>
      <c r="B804" s="413"/>
      <c r="C804" s="413"/>
      <c r="D804" s="413"/>
      <c r="E804" s="413"/>
      <c r="F804" s="413"/>
      <c r="G804" s="413"/>
      <c r="H804" s="413"/>
      <c r="I804" s="413"/>
      <c r="J804" s="413"/>
      <c r="K804" s="413"/>
    </row>
    <row r="805" spans="1:11" ht="34.5" customHeight="1">
      <c r="A805" s="413"/>
      <c r="B805" s="413"/>
      <c r="C805" s="413"/>
      <c r="D805" s="413"/>
      <c r="E805" s="413"/>
      <c r="F805" s="413"/>
      <c r="G805" s="413"/>
      <c r="H805" s="413"/>
      <c r="I805" s="413"/>
      <c r="J805" s="413"/>
      <c r="K805" s="413"/>
    </row>
    <row r="806" spans="1:11" ht="34.5" customHeight="1">
      <c r="A806" s="413"/>
      <c r="B806" s="413"/>
      <c r="C806" s="413"/>
      <c r="D806" s="413"/>
      <c r="E806" s="413"/>
      <c r="F806" s="413"/>
      <c r="G806" s="413"/>
      <c r="H806" s="413"/>
      <c r="I806" s="413"/>
      <c r="J806" s="413"/>
      <c r="K806" s="413"/>
    </row>
    <row r="807" spans="1:11" ht="34.5" customHeight="1">
      <c r="A807" s="413"/>
      <c r="B807" s="413"/>
      <c r="C807" s="413"/>
      <c r="D807" s="413"/>
      <c r="E807" s="413"/>
      <c r="F807" s="413"/>
      <c r="G807" s="413"/>
      <c r="H807" s="413"/>
      <c r="I807" s="413"/>
      <c r="J807" s="413"/>
      <c r="K807" s="413"/>
    </row>
    <row r="808" spans="1:11" ht="34.5" customHeight="1">
      <c r="A808" s="413"/>
      <c r="B808" s="413"/>
      <c r="C808" s="413"/>
      <c r="D808" s="413"/>
      <c r="E808" s="413"/>
      <c r="F808" s="413"/>
      <c r="G808" s="413"/>
      <c r="H808" s="413"/>
      <c r="I808" s="413"/>
      <c r="J808" s="413"/>
      <c r="K808" s="413"/>
    </row>
    <row r="809" spans="1:11" ht="34.5" customHeight="1">
      <c r="A809" s="413"/>
      <c r="B809" s="413"/>
      <c r="C809" s="413"/>
      <c r="D809" s="413"/>
      <c r="E809" s="413"/>
      <c r="F809" s="413"/>
      <c r="G809" s="413"/>
      <c r="H809" s="413"/>
      <c r="I809" s="413"/>
      <c r="J809" s="413"/>
      <c r="K809" s="413"/>
    </row>
    <row r="810" spans="1:11" ht="34.5" customHeight="1">
      <c r="A810" s="413"/>
      <c r="B810" s="413"/>
      <c r="C810" s="413"/>
      <c r="D810" s="413"/>
      <c r="E810" s="413"/>
      <c r="F810" s="413"/>
      <c r="G810" s="413"/>
      <c r="H810" s="413"/>
      <c r="I810" s="413"/>
      <c r="J810" s="413"/>
      <c r="K810" s="413"/>
    </row>
    <row r="811" spans="1:11" ht="34.5" customHeight="1">
      <c r="A811" s="413"/>
      <c r="B811" s="413"/>
      <c r="C811" s="413"/>
      <c r="D811" s="413"/>
      <c r="E811" s="413"/>
      <c r="F811" s="413"/>
      <c r="G811" s="413"/>
      <c r="H811" s="413"/>
      <c r="I811" s="413"/>
      <c r="J811" s="413"/>
      <c r="K811" s="413"/>
    </row>
    <row r="812" spans="1:11" ht="34.5" customHeight="1">
      <c r="A812" s="413"/>
      <c r="B812" s="413"/>
      <c r="C812" s="413"/>
      <c r="D812" s="413"/>
      <c r="E812" s="413"/>
      <c r="F812" s="413"/>
      <c r="G812" s="413"/>
      <c r="H812" s="413"/>
      <c r="I812" s="413"/>
      <c r="J812" s="413"/>
      <c r="K812" s="413"/>
    </row>
    <row r="813" spans="1:11" ht="34.5" customHeight="1">
      <c r="A813" s="413"/>
      <c r="B813" s="413"/>
      <c r="C813" s="413"/>
      <c r="D813" s="413"/>
      <c r="E813" s="413"/>
      <c r="F813" s="413"/>
      <c r="G813" s="413"/>
      <c r="H813" s="413"/>
      <c r="I813" s="413"/>
      <c r="J813" s="413"/>
      <c r="K813" s="413"/>
    </row>
    <row r="814" spans="1:11" ht="34.5" customHeight="1">
      <c r="A814" s="413"/>
      <c r="B814" s="413"/>
      <c r="C814" s="413"/>
      <c r="D814" s="413"/>
      <c r="E814" s="413"/>
      <c r="F814" s="413"/>
      <c r="G814" s="413"/>
      <c r="H814" s="413"/>
      <c r="I814" s="413"/>
      <c r="J814" s="413"/>
      <c r="K814" s="413"/>
    </row>
    <row r="815" spans="1:11" ht="34.5" customHeight="1">
      <c r="A815" s="413"/>
      <c r="B815" s="413"/>
      <c r="C815" s="413"/>
      <c r="D815" s="413"/>
      <c r="E815" s="413"/>
      <c r="F815" s="413"/>
      <c r="G815" s="413"/>
      <c r="H815" s="413"/>
      <c r="I815" s="413"/>
      <c r="J815" s="413"/>
      <c r="K815" s="413"/>
    </row>
    <row r="816" spans="1:11" ht="34.5" customHeight="1">
      <c r="A816" s="413"/>
      <c r="B816" s="413"/>
      <c r="C816" s="413"/>
      <c r="D816" s="413"/>
      <c r="E816" s="413"/>
      <c r="F816" s="413"/>
      <c r="G816" s="413"/>
      <c r="H816" s="413"/>
      <c r="I816" s="413"/>
      <c r="J816" s="413"/>
      <c r="K816" s="413"/>
    </row>
    <row r="817" spans="1:11" ht="34.5" customHeight="1">
      <c r="A817" s="413"/>
      <c r="B817" s="413"/>
      <c r="C817" s="413"/>
      <c r="D817" s="413"/>
      <c r="E817" s="413"/>
      <c r="F817" s="413"/>
      <c r="G817" s="413"/>
      <c r="H817" s="413"/>
      <c r="I817" s="413"/>
      <c r="J817" s="413"/>
      <c r="K817" s="413"/>
    </row>
    <row r="818" spans="1:11" ht="34.5" customHeight="1">
      <c r="A818" s="413"/>
      <c r="B818" s="413"/>
      <c r="C818" s="413"/>
      <c r="D818" s="413"/>
      <c r="E818" s="413"/>
      <c r="F818" s="413"/>
      <c r="G818" s="413"/>
      <c r="H818" s="413"/>
      <c r="I818" s="413"/>
      <c r="J818" s="413"/>
      <c r="K818" s="413"/>
    </row>
    <row r="819" spans="1:11" ht="34.5" customHeight="1">
      <c r="A819" s="413"/>
      <c r="B819" s="413"/>
      <c r="C819" s="413"/>
      <c r="D819" s="413"/>
      <c r="E819" s="413"/>
      <c r="F819" s="413"/>
      <c r="G819" s="413"/>
      <c r="H819" s="413"/>
      <c r="I819" s="413"/>
      <c r="J819" s="413"/>
      <c r="K819" s="413"/>
    </row>
    <row r="820" spans="1:11" ht="34.5" customHeight="1">
      <c r="A820" s="413"/>
      <c r="B820" s="413"/>
      <c r="C820" s="413"/>
      <c r="D820" s="413"/>
      <c r="E820" s="413"/>
      <c r="F820" s="413"/>
      <c r="G820" s="413"/>
      <c r="H820" s="413"/>
      <c r="I820" s="413"/>
      <c r="J820" s="413"/>
      <c r="K820" s="413"/>
    </row>
    <row r="821" spans="1:11" ht="34.5" customHeight="1">
      <c r="A821" s="413"/>
      <c r="B821" s="413"/>
      <c r="C821" s="413"/>
      <c r="D821" s="413"/>
      <c r="E821" s="413"/>
      <c r="F821" s="413"/>
      <c r="G821" s="413"/>
      <c r="H821" s="413"/>
      <c r="I821" s="413"/>
      <c r="J821" s="413"/>
      <c r="K821" s="413"/>
    </row>
    <row r="822" spans="1:11" ht="34.5" customHeight="1">
      <c r="A822" s="413"/>
      <c r="B822" s="413"/>
      <c r="C822" s="413"/>
      <c r="D822" s="413"/>
      <c r="E822" s="413"/>
      <c r="F822" s="413"/>
      <c r="G822" s="413"/>
      <c r="H822" s="413"/>
      <c r="I822" s="413"/>
      <c r="J822" s="413"/>
      <c r="K822" s="413"/>
    </row>
    <row r="823" spans="1:11" ht="34.5" customHeight="1">
      <c r="A823" s="413"/>
      <c r="B823" s="413"/>
      <c r="C823" s="413"/>
      <c r="D823" s="413"/>
      <c r="E823" s="413"/>
      <c r="F823" s="413"/>
      <c r="G823" s="413"/>
      <c r="H823" s="413"/>
      <c r="I823" s="413"/>
      <c r="J823" s="413"/>
      <c r="K823" s="413"/>
    </row>
    <row r="824" spans="1:11" ht="34.5" customHeight="1">
      <c r="A824" s="413"/>
      <c r="B824" s="413"/>
      <c r="C824" s="413"/>
      <c r="D824" s="413"/>
      <c r="E824" s="413"/>
      <c r="F824" s="413"/>
      <c r="G824" s="413"/>
      <c r="H824" s="413"/>
      <c r="I824" s="413"/>
      <c r="J824" s="413"/>
      <c r="K824" s="413"/>
    </row>
    <row r="825" spans="1:11" ht="34.5" customHeight="1">
      <c r="A825" s="413"/>
      <c r="B825" s="413"/>
      <c r="C825" s="413"/>
      <c r="D825" s="413"/>
      <c r="E825" s="413"/>
      <c r="F825" s="413"/>
      <c r="G825" s="413"/>
      <c r="H825" s="413"/>
      <c r="I825" s="413"/>
      <c r="J825" s="413"/>
      <c r="K825" s="413"/>
    </row>
    <row r="826" spans="1:11" ht="34.5" customHeight="1">
      <c r="A826" s="413"/>
      <c r="B826" s="413"/>
      <c r="C826" s="413"/>
      <c r="D826" s="413"/>
      <c r="E826" s="413"/>
      <c r="F826" s="413"/>
      <c r="G826" s="413"/>
      <c r="H826" s="413"/>
      <c r="I826" s="413"/>
      <c r="J826" s="413"/>
      <c r="K826" s="413"/>
    </row>
    <row r="827" spans="1:11" ht="34.5" customHeight="1">
      <c r="A827" s="413"/>
      <c r="B827" s="413"/>
      <c r="C827" s="413"/>
      <c r="D827" s="413"/>
      <c r="E827" s="413"/>
      <c r="F827" s="413"/>
      <c r="G827" s="413"/>
      <c r="H827" s="413"/>
      <c r="I827" s="413"/>
      <c r="J827" s="413"/>
      <c r="K827" s="413"/>
    </row>
    <row r="828" spans="1:11" ht="34.5" customHeight="1">
      <c r="A828" s="413"/>
      <c r="B828" s="413"/>
      <c r="C828" s="413"/>
      <c r="D828" s="413"/>
      <c r="E828" s="413"/>
      <c r="F828" s="413"/>
      <c r="G828" s="413"/>
      <c r="H828" s="413"/>
      <c r="I828" s="413"/>
      <c r="J828" s="413"/>
      <c r="K828" s="413"/>
    </row>
    <row r="829" spans="1:11" ht="34.5" customHeight="1">
      <c r="A829" s="413"/>
      <c r="B829" s="413"/>
      <c r="C829" s="413"/>
      <c r="D829" s="413"/>
      <c r="E829" s="413"/>
      <c r="F829" s="413"/>
      <c r="G829" s="413"/>
      <c r="H829" s="413"/>
      <c r="I829" s="413"/>
      <c r="J829" s="413"/>
      <c r="K829" s="413"/>
    </row>
    <row r="830" spans="1:11" ht="34.5" customHeight="1">
      <c r="A830" s="413"/>
      <c r="B830" s="413"/>
      <c r="C830" s="413"/>
      <c r="D830" s="413"/>
      <c r="E830" s="413"/>
      <c r="F830" s="413"/>
      <c r="G830" s="413"/>
      <c r="H830" s="413"/>
      <c r="I830" s="413"/>
      <c r="J830" s="413"/>
      <c r="K830" s="413"/>
    </row>
    <row r="831" spans="1:11" ht="34.5" customHeight="1">
      <c r="A831" s="413"/>
      <c r="B831" s="413"/>
      <c r="C831" s="413"/>
      <c r="D831" s="413"/>
      <c r="E831" s="413"/>
      <c r="F831" s="413"/>
      <c r="G831" s="413"/>
      <c r="H831" s="413"/>
      <c r="I831" s="413"/>
      <c r="J831" s="413"/>
      <c r="K831" s="413"/>
    </row>
    <row r="832" spans="1:11" ht="34.5" customHeight="1">
      <c r="A832" s="413"/>
      <c r="B832" s="413"/>
      <c r="C832" s="413"/>
      <c r="D832" s="413"/>
      <c r="E832" s="413"/>
      <c r="F832" s="413"/>
      <c r="G832" s="413"/>
      <c r="H832" s="413"/>
      <c r="I832" s="413"/>
      <c r="J832" s="413"/>
      <c r="K832" s="413"/>
    </row>
    <row r="833" spans="1:11" ht="34.5" customHeight="1">
      <c r="A833" s="413"/>
      <c r="B833" s="413"/>
      <c r="C833" s="413"/>
      <c r="D833" s="413"/>
      <c r="E833" s="413"/>
      <c r="F833" s="413"/>
      <c r="G833" s="413"/>
      <c r="H833" s="413"/>
      <c r="I833" s="413"/>
      <c r="J833" s="413"/>
      <c r="K833" s="413"/>
    </row>
    <row r="834" spans="1:11" ht="34.5" customHeight="1">
      <c r="A834" s="413"/>
      <c r="B834" s="413"/>
      <c r="C834" s="413"/>
      <c r="D834" s="413"/>
      <c r="E834" s="413"/>
      <c r="F834" s="413"/>
      <c r="G834" s="413"/>
      <c r="H834" s="413"/>
      <c r="I834" s="413"/>
      <c r="J834" s="413"/>
      <c r="K834" s="413"/>
    </row>
    <row r="835" spans="1:11" ht="34.5" customHeight="1">
      <c r="A835" s="413"/>
      <c r="B835" s="413"/>
      <c r="C835" s="413"/>
      <c r="D835" s="413"/>
      <c r="E835" s="413"/>
      <c r="F835" s="413"/>
      <c r="G835" s="413"/>
      <c r="H835" s="413"/>
      <c r="I835" s="413"/>
      <c r="J835" s="413"/>
      <c r="K835" s="413"/>
    </row>
    <row r="836" spans="1:11" ht="34.5" customHeight="1">
      <c r="A836" s="413"/>
      <c r="B836" s="413"/>
      <c r="C836" s="413"/>
      <c r="D836" s="413"/>
      <c r="E836" s="413"/>
      <c r="F836" s="413"/>
      <c r="G836" s="413"/>
      <c r="H836" s="413"/>
      <c r="I836" s="413"/>
      <c r="J836" s="413"/>
      <c r="K836" s="413"/>
    </row>
    <row r="837" spans="1:11" ht="34.5" customHeight="1">
      <c r="A837" s="413"/>
      <c r="B837" s="413"/>
      <c r="C837" s="413"/>
      <c r="D837" s="413"/>
      <c r="E837" s="413"/>
      <c r="F837" s="413"/>
      <c r="G837" s="413"/>
      <c r="H837" s="413"/>
      <c r="I837" s="413"/>
      <c r="J837" s="413"/>
      <c r="K837" s="413"/>
    </row>
    <row r="838" spans="1:11" ht="34.5" customHeight="1">
      <c r="A838" s="413"/>
      <c r="B838" s="413"/>
      <c r="C838" s="413"/>
      <c r="D838" s="413"/>
      <c r="E838" s="413"/>
      <c r="F838" s="413"/>
      <c r="G838" s="413"/>
      <c r="H838" s="413"/>
      <c r="I838" s="413"/>
      <c r="J838" s="413"/>
      <c r="K838" s="413"/>
    </row>
    <row r="839" spans="1:11" ht="34.5" customHeight="1">
      <c r="A839" s="413"/>
      <c r="B839" s="413"/>
      <c r="C839" s="413"/>
      <c r="D839" s="413"/>
      <c r="E839" s="413"/>
      <c r="F839" s="413"/>
      <c r="G839" s="413"/>
      <c r="H839" s="413"/>
      <c r="I839" s="413"/>
      <c r="J839" s="413"/>
      <c r="K839" s="413"/>
    </row>
    <row r="840" spans="1:11" ht="34.5" customHeight="1">
      <c r="A840" s="413"/>
      <c r="B840" s="413"/>
      <c r="C840" s="413"/>
      <c r="D840" s="413"/>
      <c r="E840" s="413"/>
      <c r="F840" s="413"/>
      <c r="G840" s="413"/>
      <c r="H840" s="413"/>
      <c r="I840" s="413"/>
      <c r="J840" s="413"/>
      <c r="K840" s="413"/>
    </row>
    <row r="841" spans="1:11" ht="34.5" customHeight="1">
      <c r="A841" s="413"/>
      <c r="B841" s="413"/>
      <c r="C841" s="413"/>
      <c r="D841" s="413"/>
      <c r="E841" s="413"/>
      <c r="F841" s="413"/>
      <c r="G841" s="413"/>
      <c r="H841" s="413"/>
      <c r="I841" s="413"/>
      <c r="J841" s="413"/>
      <c r="K841" s="413"/>
    </row>
    <row r="842" spans="1:11" ht="34.5" customHeight="1">
      <c r="A842" s="413"/>
      <c r="B842" s="413"/>
      <c r="C842" s="413"/>
      <c r="D842" s="413"/>
      <c r="E842" s="413"/>
      <c r="F842" s="413"/>
      <c r="G842" s="413"/>
      <c r="H842" s="413"/>
      <c r="I842" s="413"/>
      <c r="J842" s="413"/>
      <c r="K842" s="413"/>
    </row>
    <row r="843" spans="1:11" ht="34.5" customHeight="1">
      <c r="A843" s="413"/>
      <c r="B843" s="413"/>
      <c r="C843" s="413"/>
      <c r="D843" s="413"/>
      <c r="E843" s="413"/>
      <c r="F843" s="413"/>
      <c r="G843" s="413"/>
      <c r="H843" s="413"/>
      <c r="I843" s="413"/>
      <c r="J843" s="413"/>
      <c r="K843" s="413"/>
    </row>
    <row r="844" spans="1:11" ht="34.5" customHeight="1">
      <c r="A844" s="413"/>
      <c r="B844" s="413"/>
      <c r="C844" s="413"/>
      <c r="D844" s="413"/>
      <c r="E844" s="413"/>
      <c r="F844" s="413"/>
      <c r="G844" s="413"/>
      <c r="H844" s="413"/>
      <c r="I844" s="413"/>
      <c r="J844" s="413"/>
      <c r="K844" s="413"/>
    </row>
    <row r="845" spans="1:11" ht="34.5" customHeight="1">
      <c r="A845" s="413"/>
      <c r="B845" s="413"/>
      <c r="C845" s="413"/>
      <c r="D845" s="413"/>
      <c r="E845" s="413"/>
      <c r="F845" s="413"/>
      <c r="G845" s="413"/>
      <c r="H845" s="413"/>
      <c r="I845" s="413"/>
      <c r="J845" s="413"/>
      <c r="K845" s="413"/>
    </row>
    <row r="846" spans="1:11" ht="34.5" customHeight="1">
      <c r="A846" s="413"/>
      <c r="B846" s="413"/>
      <c r="C846" s="413"/>
      <c r="D846" s="413"/>
      <c r="E846" s="413"/>
      <c r="F846" s="413"/>
      <c r="G846" s="413"/>
      <c r="H846" s="413"/>
      <c r="I846" s="413"/>
      <c r="J846" s="413"/>
      <c r="K846" s="413"/>
    </row>
    <row r="847" spans="1:11" ht="34.5" customHeight="1">
      <c r="A847" s="413"/>
      <c r="B847" s="413"/>
      <c r="C847" s="413"/>
      <c r="D847" s="413"/>
      <c r="E847" s="413"/>
      <c r="F847" s="413"/>
      <c r="G847" s="413"/>
      <c r="H847" s="413"/>
      <c r="I847" s="413"/>
      <c r="J847" s="413"/>
      <c r="K847" s="413"/>
    </row>
    <row r="848" spans="1:11" ht="34.5" customHeight="1">
      <c r="A848" s="413"/>
      <c r="B848" s="413"/>
      <c r="C848" s="413"/>
      <c r="D848" s="413"/>
      <c r="E848" s="413"/>
      <c r="F848" s="413"/>
      <c r="G848" s="413"/>
      <c r="H848" s="413"/>
      <c r="I848" s="413"/>
      <c r="J848" s="413"/>
      <c r="K848" s="413"/>
    </row>
    <row r="849" spans="1:11" ht="34.5" customHeight="1">
      <c r="A849" s="413"/>
      <c r="B849" s="413"/>
      <c r="C849" s="413"/>
      <c r="D849" s="413"/>
      <c r="E849" s="413"/>
      <c r="F849" s="413"/>
      <c r="G849" s="413"/>
      <c r="H849" s="413"/>
      <c r="I849" s="413"/>
      <c r="J849" s="413"/>
      <c r="K849" s="413"/>
    </row>
    <row r="850" spans="1:11" ht="34.5" customHeight="1">
      <c r="A850" s="413"/>
      <c r="B850" s="413"/>
      <c r="C850" s="413"/>
      <c r="D850" s="413"/>
      <c r="E850" s="413"/>
      <c r="F850" s="413"/>
      <c r="G850" s="413"/>
      <c r="H850" s="413"/>
      <c r="I850" s="413"/>
      <c r="J850" s="413"/>
      <c r="K850" s="413"/>
    </row>
    <row r="851" spans="1:11" ht="34.5" customHeight="1">
      <c r="A851" s="413"/>
      <c r="B851" s="413"/>
      <c r="C851" s="413"/>
      <c r="D851" s="413"/>
      <c r="E851" s="413"/>
      <c r="F851" s="413"/>
      <c r="G851" s="413"/>
      <c r="H851" s="413"/>
      <c r="I851" s="413"/>
      <c r="J851" s="413"/>
      <c r="K851" s="413"/>
    </row>
    <row r="852" spans="1:11" ht="34.5" customHeight="1">
      <c r="A852" s="413"/>
      <c r="B852" s="413"/>
      <c r="C852" s="413"/>
      <c r="D852" s="413"/>
      <c r="E852" s="413"/>
      <c r="F852" s="413"/>
      <c r="G852" s="413"/>
      <c r="H852" s="413"/>
      <c r="I852" s="413"/>
      <c r="J852" s="413"/>
      <c r="K852" s="413"/>
    </row>
    <row r="853" spans="1:11" ht="34.5" customHeight="1">
      <c r="A853" s="413"/>
      <c r="B853" s="413"/>
      <c r="C853" s="413"/>
      <c r="D853" s="413"/>
      <c r="E853" s="413"/>
      <c r="F853" s="413"/>
      <c r="G853" s="413"/>
      <c r="H853" s="413"/>
      <c r="I853" s="413"/>
      <c r="J853" s="413"/>
      <c r="K853" s="413"/>
    </row>
    <row r="854" spans="1:11" ht="34.5" customHeight="1">
      <c r="A854" s="413"/>
      <c r="B854" s="413"/>
      <c r="C854" s="413"/>
      <c r="D854" s="413"/>
      <c r="E854" s="413"/>
      <c r="F854" s="413"/>
      <c r="G854" s="413"/>
      <c r="H854" s="413"/>
      <c r="I854" s="413"/>
      <c r="J854" s="413"/>
      <c r="K854" s="413"/>
    </row>
    <row r="855" spans="1:11" ht="34.5" customHeight="1">
      <c r="A855" s="413"/>
      <c r="B855" s="413"/>
      <c r="C855" s="413"/>
      <c r="D855" s="413"/>
      <c r="E855" s="413"/>
      <c r="F855" s="413"/>
      <c r="G855" s="413"/>
      <c r="H855" s="413"/>
      <c r="I855" s="413"/>
      <c r="J855" s="413"/>
      <c r="K855" s="413"/>
    </row>
    <row r="856" spans="1:11" ht="34.5" customHeight="1">
      <c r="A856" s="413"/>
      <c r="B856" s="413"/>
      <c r="C856" s="413"/>
      <c r="D856" s="413"/>
      <c r="E856" s="413"/>
      <c r="F856" s="413"/>
      <c r="G856" s="413"/>
      <c r="H856" s="413"/>
      <c r="I856" s="413"/>
      <c r="J856" s="413"/>
      <c r="K856" s="413"/>
    </row>
    <row r="857" spans="1:11" ht="34.5" customHeight="1">
      <c r="A857" s="413"/>
      <c r="B857" s="413"/>
      <c r="C857" s="413"/>
      <c r="D857" s="413"/>
      <c r="E857" s="413"/>
      <c r="F857" s="413"/>
      <c r="G857" s="413"/>
      <c r="H857" s="413"/>
      <c r="I857" s="413"/>
      <c r="J857" s="413"/>
      <c r="K857" s="413"/>
    </row>
    <row r="858" spans="1:11" ht="34.5" customHeight="1">
      <c r="A858" s="413"/>
      <c r="B858" s="413"/>
      <c r="C858" s="413"/>
      <c r="D858" s="413"/>
      <c r="E858" s="413"/>
      <c r="F858" s="413"/>
      <c r="G858" s="413"/>
      <c r="H858" s="413"/>
      <c r="I858" s="413"/>
      <c r="J858" s="413"/>
      <c r="K858" s="413"/>
    </row>
    <row r="859" spans="1:11" ht="34.5" customHeight="1">
      <c r="A859" s="413"/>
      <c r="B859" s="413"/>
      <c r="C859" s="413"/>
      <c r="D859" s="413"/>
      <c r="E859" s="413"/>
      <c r="F859" s="413"/>
      <c r="G859" s="413"/>
      <c r="H859" s="413"/>
      <c r="I859" s="413"/>
      <c r="J859" s="413"/>
      <c r="K859" s="413"/>
    </row>
    <row r="860" spans="1:11" ht="34.5" customHeight="1">
      <c r="A860" s="413"/>
      <c r="B860" s="413"/>
      <c r="C860" s="413"/>
      <c r="D860" s="413"/>
      <c r="E860" s="413"/>
      <c r="F860" s="413"/>
      <c r="G860" s="413"/>
      <c r="H860" s="413"/>
      <c r="I860" s="413"/>
      <c r="J860" s="413"/>
      <c r="K860" s="413"/>
    </row>
    <row r="861" spans="1:11" ht="34.5" customHeight="1">
      <c r="A861" s="413"/>
      <c r="B861" s="413"/>
      <c r="C861" s="413"/>
      <c r="D861" s="413"/>
      <c r="E861" s="413"/>
      <c r="F861" s="413"/>
      <c r="G861" s="413"/>
      <c r="H861" s="413"/>
      <c r="I861" s="413"/>
      <c r="J861" s="413"/>
      <c r="K861" s="413"/>
    </row>
    <row r="862" spans="1:11" ht="34.5" customHeight="1">
      <c r="A862" s="413"/>
      <c r="B862" s="413"/>
      <c r="C862" s="413"/>
      <c r="D862" s="413"/>
      <c r="E862" s="413"/>
      <c r="F862" s="413"/>
      <c r="G862" s="413"/>
      <c r="H862" s="413"/>
      <c r="I862" s="413"/>
      <c r="J862" s="413"/>
      <c r="K862" s="413"/>
    </row>
    <row r="863" spans="1:11" ht="34.5" customHeight="1">
      <c r="A863" s="413"/>
      <c r="B863" s="413"/>
      <c r="C863" s="413"/>
      <c r="D863" s="413"/>
      <c r="E863" s="413"/>
      <c r="F863" s="413"/>
      <c r="G863" s="413"/>
      <c r="H863" s="413"/>
      <c r="I863" s="413"/>
      <c r="J863" s="413"/>
      <c r="K863" s="413"/>
    </row>
    <row r="864" spans="1:11" ht="34.5" customHeight="1">
      <c r="A864" s="413"/>
      <c r="B864" s="413"/>
      <c r="C864" s="413"/>
      <c r="D864" s="413"/>
      <c r="E864" s="413"/>
      <c r="F864" s="413"/>
      <c r="G864" s="413"/>
      <c r="H864" s="413"/>
      <c r="I864" s="413"/>
      <c r="J864" s="413"/>
      <c r="K864" s="413"/>
    </row>
    <row r="865" spans="1:11" ht="34.5" customHeight="1">
      <c r="A865" s="413"/>
      <c r="B865" s="413"/>
      <c r="C865" s="413"/>
      <c r="D865" s="413"/>
      <c r="E865" s="413"/>
      <c r="F865" s="413"/>
      <c r="G865" s="413"/>
      <c r="H865" s="413"/>
      <c r="I865" s="413"/>
      <c r="J865" s="413"/>
      <c r="K865" s="413"/>
    </row>
    <row r="866" spans="1:11" ht="34.5" customHeight="1">
      <c r="A866" s="413"/>
      <c r="B866" s="413"/>
      <c r="C866" s="413"/>
      <c r="D866" s="413"/>
      <c r="E866" s="413"/>
      <c r="F866" s="413"/>
      <c r="G866" s="413"/>
      <c r="H866" s="413"/>
      <c r="I866" s="413"/>
      <c r="J866" s="413"/>
      <c r="K866" s="413"/>
    </row>
    <row r="867" spans="1:11" ht="34.5" customHeight="1">
      <c r="A867" s="413"/>
      <c r="B867" s="413"/>
      <c r="C867" s="413"/>
      <c r="D867" s="413"/>
      <c r="E867" s="413"/>
      <c r="F867" s="413"/>
      <c r="G867" s="413"/>
      <c r="H867" s="413"/>
      <c r="I867" s="413"/>
      <c r="J867" s="413"/>
      <c r="K867" s="413"/>
    </row>
    <row r="868" spans="1:11" ht="34.5" customHeight="1">
      <c r="A868" s="413"/>
      <c r="B868" s="413"/>
      <c r="C868" s="413"/>
      <c r="D868" s="413"/>
      <c r="E868" s="413"/>
      <c r="F868" s="413"/>
      <c r="G868" s="413"/>
      <c r="H868" s="413"/>
      <c r="I868" s="413"/>
      <c r="J868" s="413"/>
      <c r="K868" s="413"/>
    </row>
    <row r="869" spans="1:11" ht="34.5" customHeight="1">
      <c r="A869" s="413"/>
      <c r="B869" s="413"/>
      <c r="C869" s="413"/>
      <c r="D869" s="413"/>
      <c r="E869" s="413"/>
      <c r="F869" s="413"/>
      <c r="G869" s="413"/>
      <c r="H869" s="413"/>
      <c r="I869" s="413"/>
      <c r="J869" s="413"/>
      <c r="K869" s="413"/>
    </row>
    <row r="870" spans="1:11" ht="34.5" customHeight="1">
      <c r="A870" s="413"/>
      <c r="B870" s="413"/>
      <c r="C870" s="413"/>
      <c r="D870" s="413"/>
      <c r="E870" s="413"/>
      <c r="F870" s="413"/>
      <c r="G870" s="413"/>
      <c r="H870" s="413"/>
      <c r="I870" s="413"/>
      <c r="J870" s="413"/>
      <c r="K870" s="413"/>
    </row>
    <row r="871" spans="1:11" ht="34.5" customHeight="1">
      <c r="A871" s="413"/>
      <c r="B871" s="413"/>
      <c r="C871" s="413"/>
      <c r="D871" s="413"/>
      <c r="E871" s="413"/>
      <c r="F871" s="413"/>
      <c r="G871" s="413"/>
      <c r="H871" s="413"/>
      <c r="I871" s="413"/>
      <c r="J871" s="413"/>
      <c r="K871" s="413"/>
    </row>
    <row r="872" spans="1:11" ht="34.5" customHeight="1">
      <c r="A872" s="413"/>
      <c r="B872" s="413"/>
      <c r="C872" s="413"/>
      <c r="D872" s="413"/>
      <c r="E872" s="413"/>
      <c r="F872" s="413"/>
      <c r="G872" s="413"/>
      <c r="H872" s="413"/>
      <c r="I872" s="413"/>
      <c r="J872" s="413"/>
      <c r="K872" s="413"/>
    </row>
    <row r="873" spans="1:11" ht="34.5" customHeight="1">
      <c r="A873" s="413"/>
      <c r="B873" s="413"/>
      <c r="C873" s="413"/>
      <c r="D873" s="413"/>
      <c r="E873" s="413"/>
      <c r="F873" s="413"/>
      <c r="G873" s="413"/>
      <c r="H873" s="413"/>
      <c r="I873" s="413"/>
      <c r="J873" s="413"/>
      <c r="K873" s="413"/>
    </row>
    <row r="874" spans="1:11" ht="34.5" customHeight="1">
      <c r="A874" s="413"/>
      <c r="B874" s="413"/>
      <c r="C874" s="413"/>
      <c r="D874" s="413"/>
      <c r="E874" s="413"/>
      <c r="F874" s="413"/>
      <c r="G874" s="413"/>
      <c r="H874" s="413"/>
      <c r="I874" s="413"/>
      <c r="J874" s="413"/>
      <c r="K874" s="413"/>
    </row>
    <row r="875" spans="1:11" ht="34.5" customHeight="1">
      <c r="A875" s="413"/>
      <c r="B875" s="413"/>
      <c r="C875" s="413"/>
      <c r="D875" s="413"/>
      <c r="E875" s="413"/>
      <c r="F875" s="413"/>
      <c r="G875" s="413"/>
      <c r="H875" s="413"/>
      <c r="I875" s="413"/>
      <c r="J875" s="413"/>
      <c r="K875" s="413"/>
    </row>
    <row r="876" spans="1:11" ht="34.5" customHeight="1">
      <c r="A876" s="413"/>
      <c r="B876" s="413"/>
      <c r="C876" s="413"/>
      <c r="D876" s="413"/>
      <c r="E876" s="413"/>
      <c r="F876" s="413"/>
      <c r="G876" s="413"/>
      <c r="H876" s="413"/>
      <c r="I876" s="413"/>
      <c r="J876" s="413"/>
      <c r="K876" s="413"/>
    </row>
    <row r="877" spans="1:11" ht="34.5" customHeight="1">
      <c r="A877" s="413"/>
      <c r="B877" s="413"/>
      <c r="C877" s="413"/>
      <c r="D877" s="413"/>
      <c r="E877" s="413"/>
      <c r="F877" s="413"/>
      <c r="G877" s="413"/>
      <c r="H877" s="413"/>
      <c r="I877" s="413"/>
      <c r="J877" s="413"/>
      <c r="K877" s="413"/>
    </row>
    <row r="878" spans="1:11" ht="34.5" customHeight="1">
      <c r="A878" s="413"/>
      <c r="B878" s="413"/>
      <c r="C878" s="413"/>
      <c r="D878" s="413"/>
      <c r="E878" s="413"/>
      <c r="F878" s="413"/>
      <c r="G878" s="413"/>
      <c r="H878" s="413"/>
      <c r="I878" s="413"/>
      <c r="J878" s="413"/>
      <c r="K878" s="413"/>
    </row>
    <row r="879" spans="1:11" ht="34.5" customHeight="1">
      <c r="A879" s="413"/>
      <c r="B879" s="413"/>
      <c r="C879" s="413"/>
      <c r="D879" s="413"/>
      <c r="E879" s="413"/>
      <c r="F879" s="413"/>
      <c r="G879" s="413"/>
      <c r="H879" s="413"/>
      <c r="I879" s="413"/>
      <c r="J879" s="413"/>
      <c r="K879" s="413"/>
    </row>
    <row r="880" spans="1:11" ht="34.5" customHeight="1">
      <c r="A880" s="413"/>
      <c r="B880" s="413"/>
      <c r="C880" s="413"/>
      <c r="D880" s="413"/>
      <c r="E880" s="413"/>
      <c r="F880" s="413"/>
      <c r="G880" s="413"/>
      <c r="H880" s="413"/>
      <c r="I880" s="413"/>
      <c r="J880" s="413"/>
      <c r="K880" s="413"/>
    </row>
    <row r="881" spans="1:11" ht="34.5" customHeight="1">
      <c r="A881" s="413"/>
      <c r="B881" s="413"/>
      <c r="C881" s="413"/>
      <c r="D881" s="413"/>
      <c r="E881" s="413"/>
      <c r="F881" s="413"/>
      <c r="G881" s="413"/>
      <c r="H881" s="413"/>
      <c r="I881" s="413"/>
      <c r="J881" s="413"/>
      <c r="K881" s="413"/>
    </row>
    <row r="882" spans="1:11" ht="34.5" customHeight="1">
      <c r="A882" s="413"/>
      <c r="B882" s="413"/>
      <c r="C882" s="413"/>
      <c r="D882" s="413"/>
      <c r="E882" s="413"/>
      <c r="F882" s="413"/>
      <c r="G882" s="413"/>
      <c r="H882" s="413"/>
      <c r="I882" s="413"/>
      <c r="J882" s="413"/>
      <c r="K882" s="413"/>
    </row>
    <row r="883" spans="1:11" ht="34.5" customHeight="1">
      <c r="A883" s="413"/>
      <c r="B883" s="413"/>
      <c r="C883" s="413"/>
      <c r="D883" s="413"/>
      <c r="E883" s="413"/>
      <c r="F883" s="413"/>
      <c r="G883" s="413"/>
      <c r="H883" s="413"/>
      <c r="I883" s="413"/>
      <c r="J883" s="413"/>
      <c r="K883" s="413"/>
    </row>
    <row r="884" spans="1:11" ht="34.5" customHeight="1">
      <c r="A884" s="413"/>
      <c r="B884" s="413"/>
      <c r="C884" s="413"/>
      <c r="D884" s="413"/>
      <c r="E884" s="413"/>
      <c r="F884" s="413"/>
      <c r="G884" s="413"/>
      <c r="H884" s="413"/>
      <c r="I884" s="413"/>
      <c r="J884" s="413"/>
      <c r="K884" s="413"/>
    </row>
    <row r="885" spans="1:11" ht="34.5" customHeight="1">
      <c r="A885" s="413"/>
      <c r="B885" s="413"/>
      <c r="C885" s="413"/>
      <c r="D885" s="413"/>
      <c r="E885" s="413"/>
      <c r="F885" s="413"/>
      <c r="G885" s="413"/>
      <c r="H885" s="413"/>
      <c r="I885" s="413"/>
      <c r="J885" s="413"/>
      <c r="K885" s="413"/>
    </row>
    <row r="886" spans="1:11" ht="34.5" customHeight="1">
      <c r="A886" s="413"/>
      <c r="B886" s="413"/>
      <c r="C886" s="413"/>
      <c r="D886" s="413"/>
      <c r="E886" s="413"/>
      <c r="F886" s="413"/>
      <c r="G886" s="413"/>
      <c r="H886" s="413"/>
      <c r="I886" s="413"/>
      <c r="J886" s="413"/>
      <c r="K886" s="413"/>
    </row>
    <row r="887" spans="1:11" ht="34.5" customHeight="1">
      <c r="A887" s="413"/>
      <c r="B887" s="413"/>
      <c r="C887" s="413"/>
      <c r="D887" s="413"/>
      <c r="E887" s="413"/>
      <c r="F887" s="413"/>
      <c r="G887" s="413"/>
      <c r="H887" s="413"/>
      <c r="I887" s="413"/>
      <c r="J887" s="413"/>
      <c r="K887" s="413"/>
    </row>
    <row r="888" spans="1:11" ht="34.5" customHeight="1">
      <c r="A888" s="413"/>
      <c r="B888" s="413"/>
      <c r="C888" s="413"/>
      <c r="D888" s="413"/>
      <c r="E888" s="413"/>
      <c r="F888" s="413"/>
      <c r="G888" s="413"/>
      <c r="H888" s="413"/>
      <c r="I888" s="413"/>
      <c r="J888" s="413"/>
      <c r="K888" s="413"/>
    </row>
    <row r="889" spans="1:11" ht="34.5" customHeight="1">
      <c r="A889" s="413"/>
      <c r="B889" s="413"/>
      <c r="C889" s="413"/>
      <c r="D889" s="413"/>
      <c r="E889" s="413"/>
      <c r="F889" s="413"/>
      <c r="G889" s="413"/>
      <c r="H889" s="413"/>
      <c r="I889" s="413"/>
      <c r="J889" s="413"/>
      <c r="K889" s="413"/>
    </row>
    <row r="890" spans="1:11" ht="34.5" customHeight="1">
      <c r="A890" s="413"/>
      <c r="B890" s="413"/>
      <c r="C890" s="413"/>
      <c r="D890" s="413"/>
      <c r="E890" s="413"/>
      <c r="F890" s="413"/>
      <c r="G890" s="413"/>
      <c r="H890" s="413"/>
      <c r="I890" s="413"/>
      <c r="J890" s="413"/>
      <c r="K890" s="413"/>
    </row>
    <row r="891" spans="1:11" ht="34.5" customHeight="1">
      <c r="A891" s="413"/>
      <c r="B891" s="413"/>
      <c r="C891" s="413"/>
      <c r="D891" s="413"/>
      <c r="E891" s="413"/>
      <c r="F891" s="413"/>
      <c r="G891" s="413"/>
      <c r="H891" s="413"/>
      <c r="I891" s="413"/>
      <c r="J891" s="413"/>
      <c r="K891" s="413"/>
    </row>
    <row r="892" spans="1:11" ht="34.5" customHeight="1">
      <c r="A892" s="413"/>
      <c r="B892" s="413"/>
      <c r="C892" s="413"/>
      <c r="D892" s="413"/>
      <c r="E892" s="413"/>
      <c r="F892" s="413"/>
      <c r="G892" s="413"/>
      <c r="H892" s="413"/>
      <c r="I892" s="413"/>
      <c r="J892" s="413"/>
      <c r="K892" s="413"/>
    </row>
    <row r="893" spans="1:11" ht="34.5" customHeight="1">
      <c r="A893" s="413"/>
      <c r="B893" s="413"/>
      <c r="C893" s="413"/>
      <c r="D893" s="413"/>
      <c r="E893" s="413"/>
      <c r="F893" s="413"/>
      <c r="G893" s="413"/>
      <c r="H893" s="413"/>
      <c r="I893" s="413"/>
      <c r="J893" s="413"/>
      <c r="K893" s="413"/>
    </row>
    <row r="894" spans="1:11" ht="34.5" customHeight="1">
      <c r="A894" s="413"/>
      <c r="B894" s="413"/>
      <c r="C894" s="413"/>
      <c r="D894" s="413"/>
      <c r="E894" s="413"/>
      <c r="F894" s="413"/>
      <c r="G894" s="413"/>
      <c r="H894" s="413"/>
      <c r="I894" s="413"/>
      <c r="J894" s="413"/>
      <c r="K894" s="413"/>
    </row>
    <row r="895" spans="1:11" ht="34.5" customHeight="1">
      <c r="A895" s="413"/>
      <c r="B895" s="413"/>
      <c r="C895" s="413"/>
      <c r="D895" s="413"/>
      <c r="E895" s="413"/>
      <c r="F895" s="413"/>
      <c r="G895" s="413"/>
      <c r="H895" s="413"/>
      <c r="I895" s="413"/>
      <c r="J895" s="413"/>
      <c r="K895" s="413"/>
    </row>
    <row r="896" spans="1:11" ht="34.5" customHeight="1">
      <c r="A896" s="413"/>
      <c r="B896" s="413"/>
      <c r="C896" s="413"/>
      <c r="D896" s="413"/>
      <c r="E896" s="413"/>
      <c r="F896" s="413"/>
      <c r="G896" s="413"/>
      <c r="H896" s="413"/>
      <c r="I896" s="413"/>
      <c r="J896" s="413"/>
      <c r="K896" s="413"/>
    </row>
    <row r="897" spans="1:11" ht="34.5" customHeight="1">
      <c r="A897" s="413"/>
      <c r="B897" s="413"/>
      <c r="C897" s="413"/>
      <c r="D897" s="413"/>
      <c r="E897" s="413"/>
      <c r="F897" s="413"/>
      <c r="G897" s="413"/>
      <c r="H897" s="413"/>
      <c r="I897" s="413"/>
      <c r="J897" s="413"/>
      <c r="K897" s="413"/>
    </row>
    <row r="898" spans="1:11" ht="34.5" customHeight="1">
      <c r="A898" s="413"/>
      <c r="B898" s="413"/>
      <c r="C898" s="413"/>
      <c r="D898" s="413"/>
      <c r="E898" s="413"/>
      <c r="F898" s="413"/>
      <c r="G898" s="413"/>
      <c r="H898" s="413"/>
      <c r="I898" s="413"/>
      <c r="J898" s="413"/>
      <c r="K898" s="413"/>
    </row>
    <row r="899" spans="1:11" ht="34.5" customHeight="1">
      <c r="A899" s="413"/>
      <c r="B899" s="413"/>
      <c r="C899" s="413"/>
      <c r="D899" s="413"/>
      <c r="E899" s="413"/>
      <c r="F899" s="413"/>
      <c r="G899" s="413"/>
      <c r="H899" s="413"/>
      <c r="I899" s="413"/>
      <c r="J899" s="413"/>
      <c r="K899" s="413"/>
    </row>
    <row r="900" spans="1:11" ht="34.5" customHeight="1">
      <c r="A900" s="413"/>
      <c r="B900" s="413"/>
      <c r="C900" s="413"/>
      <c r="D900" s="413"/>
      <c r="E900" s="413"/>
      <c r="F900" s="413"/>
      <c r="G900" s="413"/>
      <c r="H900" s="413"/>
      <c r="I900" s="413"/>
      <c r="J900" s="413"/>
      <c r="K900" s="413"/>
    </row>
    <row r="901" spans="1:11" ht="34.5" customHeight="1">
      <c r="A901" s="413"/>
      <c r="B901" s="413"/>
      <c r="C901" s="413"/>
      <c r="D901" s="413"/>
      <c r="E901" s="413"/>
      <c r="F901" s="413"/>
      <c r="G901" s="413"/>
      <c r="H901" s="413"/>
      <c r="I901" s="413"/>
      <c r="J901" s="413"/>
      <c r="K901" s="413"/>
    </row>
    <row r="902" spans="1:11" ht="34.5" customHeight="1">
      <c r="A902" s="413"/>
      <c r="B902" s="413"/>
      <c r="C902" s="413"/>
      <c r="D902" s="413"/>
      <c r="E902" s="413"/>
      <c r="F902" s="413"/>
      <c r="G902" s="413"/>
      <c r="H902" s="413"/>
      <c r="I902" s="413"/>
      <c r="J902" s="413"/>
      <c r="K902" s="413"/>
    </row>
    <row r="903" spans="1:11" ht="34.5" customHeight="1">
      <c r="A903" s="413"/>
      <c r="B903" s="413"/>
      <c r="C903" s="413"/>
      <c r="D903" s="413"/>
      <c r="E903" s="413"/>
      <c r="F903" s="413"/>
      <c r="G903" s="413"/>
      <c r="H903" s="413"/>
      <c r="I903" s="413"/>
      <c r="J903" s="413"/>
      <c r="K903" s="413"/>
    </row>
    <row r="904" spans="1:11" ht="34.5" customHeight="1">
      <c r="A904" s="413"/>
      <c r="B904" s="413"/>
      <c r="C904" s="413"/>
      <c r="D904" s="413"/>
      <c r="E904" s="413"/>
      <c r="F904" s="413"/>
      <c r="G904" s="413"/>
      <c r="H904" s="413"/>
      <c r="I904" s="413"/>
      <c r="J904" s="413"/>
      <c r="K904" s="413"/>
    </row>
    <row r="905" spans="1:11" ht="34.5" customHeight="1">
      <c r="A905" s="413"/>
      <c r="B905" s="413"/>
      <c r="C905" s="413"/>
      <c r="D905" s="413"/>
      <c r="E905" s="413"/>
      <c r="F905" s="413"/>
      <c r="G905" s="413"/>
      <c r="H905" s="413"/>
      <c r="I905" s="413"/>
      <c r="J905" s="413"/>
      <c r="K905" s="413"/>
    </row>
    <row r="906" spans="1:11" ht="34.5" customHeight="1">
      <c r="A906" s="413"/>
      <c r="B906" s="413"/>
      <c r="C906" s="413"/>
      <c r="D906" s="413"/>
      <c r="E906" s="413"/>
      <c r="F906" s="413"/>
      <c r="G906" s="413"/>
      <c r="H906" s="413"/>
      <c r="I906" s="413"/>
      <c r="J906" s="413"/>
      <c r="K906" s="413"/>
    </row>
    <row r="907" spans="1:11" ht="34.5" customHeight="1">
      <c r="A907" s="413"/>
      <c r="B907" s="413"/>
      <c r="C907" s="413"/>
      <c r="D907" s="413"/>
      <c r="E907" s="413"/>
      <c r="F907" s="413"/>
      <c r="G907" s="413"/>
      <c r="H907" s="413"/>
      <c r="I907" s="413"/>
      <c r="J907" s="413"/>
      <c r="K907" s="413"/>
    </row>
    <row r="908" spans="1:11" ht="34.5" customHeight="1">
      <c r="A908" s="413"/>
      <c r="B908" s="413"/>
      <c r="C908" s="413"/>
      <c r="D908" s="413"/>
      <c r="E908" s="413"/>
      <c r="F908" s="413"/>
      <c r="G908" s="413"/>
      <c r="H908" s="413"/>
      <c r="I908" s="413"/>
      <c r="J908" s="413"/>
      <c r="K908" s="413"/>
    </row>
    <row r="909" spans="1:11" ht="34.5" customHeight="1">
      <c r="A909" s="413"/>
      <c r="B909" s="413"/>
      <c r="C909" s="413"/>
      <c r="D909" s="413"/>
      <c r="E909" s="413"/>
      <c r="F909" s="413"/>
      <c r="G909" s="413"/>
      <c r="H909" s="413"/>
      <c r="I909" s="413"/>
      <c r="J909" s="413"/>
      <c r="K909" s="413"/>
    </row>
    <row r="910" spans="1:11" ht="34.5" customHeight="1">
      <c r="A910" s="413"/>
      <c r="B910" s="413"/>
      <c r="C910" s="413"/>
      <c r="D910" s="413"/>
      <c r="E910" s="413"/>
      <c r="F910" s="413"/>
      <c r="G910" s="413"/>
      <c r="H910" s="413"/>
      <c r="I910" s="413"/>
      <c r="J910" s="413"/>
      <c r="K910" s="413"/>
    </row>
    <row r="911" spans="1:11" ht="34.5" customHeight="1">
      <c r="A911" s="413"/>
      <c r="B911" s="413"/>
      <c r="C911" s="413"/>
      <c r="D911" s="413"/>
      <c r="E911" s="413"/>
      <c r="F911" s="413"/>
      <c r="G911" s="413"/>
      <c r="H911" s="413"/>
      <c r="I911" s="413"/>
      <c r="J911" s="413"/>
      <c r="K911" s="413"/>
    </row>
    <row r="912" spans="1:11" ht="34.5" customHeight="1">
      <c r="A912" s="413"/>
      <c r="B912" s="413"/>
      <c r="C912" s="413"/>
      <c r="D912" s="413"/>
      <c r="E912" s="413"/>
      <c r="F912" s="413"/>
      <c r="G912" s="413"/>
      <c r="H912" s="413"/>
      <c r="I912" s="413"/>
      <c r="J912" s="413"/>
      <c r="K912" s="413"/>
    </row>
    <row r="913" spans="1:11" ht="34.5" customHeight="1">
      <c r="A913" s="413"/>
      <c r="B913" s="413"/>
      <c r="C913" s="413"/>
      <c r="D913" s="413"/>
      <c r="E913" s="413"/>
      <c r="F913" s="413"/>
      <c r="G913" s="413"/>
      <c r="H913" s="413"/>
      <c r="I913" s="413"/>
      <c r="J913" s="413"/>
      <c r="K913" s="413"/>
    </row>
    <row r="914" spans="1:11" ht="34.5" customHeight="1">
      <c r="A914" s="413"/>
      <c r="B914" s="413"/>
      <c r="C914" s="413"/>
      <c r="D914" s="413"/>
      <c r="E914" s="413"/>
      <c r="F914" s="413"/>
      <c r="G914" s="413"/>
      <c r="H914" s="413"/>
      <c r="I914" s="413"/>
      <c r="J914" s="413"/>
      <c r="K914" s="413"/>
    </row>
    <row r="915" spans="1:11" ht="34.5" customHeight="1">
      <c r="A915" s="413"/>
      <c r="B915" s="413"/>
      <c r="C915" s="413"/>
      <c r="D915" s="413"/>
      <c r="E915" s="413"/>
      <c r="F915" s="413"/>
      <c r="G915" s="413"/>
      <c r="H915" s="413"/>
      <c r="I915" s="413"/>
      <c r="J915" s="413"/>
      <c r="K915" s="413"/>
    </row>
    <row r="916" spans="1:11" ht="34.5" customHeight="1">
      <c r="A916" s="413"/>
      <c r="B916" s="413"/>
      <c r="C916" s="413"/>
      <c r="D916" s="413"/>
      <c r="E916" s="413"/>
      <c r="F916" s="413"/>
      <c r="G916" s="413"/>
      <c r="H916" s="413"/>
      <c r="I916" s="413"/>
      <c r="J916" s="413"/>
      <c r="K916" s="413"/>
    </row>
    <row r="917" spans="1:11" ht="34.5" customHeight="1">
      <c r="A917" s="413"/>
      <c r="B917" s="413"/>
      <c r="C917" s="413"/>
      <c r="D917" s="413"/>
      <c r="E917" s="413"/>
      <c r="F917" s="413"/>
      <c r="G917" s="413"/>
      <c r="H917" s="413"/>
      <c r="I917" s="413"/>
      <c r="J917" s="413"/>
      <c r="K917" s="413"/>
    </row>
    <row r="918" spans="1:11" ht="34.5" customHeight="1">
      <c r="A918" s="413"/>
      <c r="B918" s="413"/>
      <c r="C918" s="413"/>
      <c r="D918" s="413"/>
      <c r="E918" s="413"/>
      <c r="F918" s="413"/>
      <c r="G918" s="413"/>
      <c r="H918" s="413"/>
      <c r="I918" s="413"/>
      <c r="J918" s="413"/>
      <c r="K918" s="413"/>
    </row>
    <row r="919" spans="1:11" ht="34.5" customHeight="1">
      <c r="A919" s="413"/>
      <c r="B919" s="413"/>
      <c r="C919" s="413"/>
      <c r="D919" s="413"/>
      <c r="E919" s="413"/>
      <c r="F919" s="413"/>
      <c r="G919" s="413"/>
      <c r="H919" s="413"/>
      <c r="I919" s="413"/>
      <c r="J919" s="413"/>
      <c r="K919" s="413"/>
    </row>
    <row r="920" spans="1:11" ht="34.5" customHeight="1">
      <c r="A920" s="413"/>
      <c r="B920" s="413"/>
      <c r="C920" s="413"/>
      <c r="D920" s="413"/>
      <c r="E920" s="413"/>
      <c r="F920" s="413"/>
      <c r="G920" s="413"/>
      <c r="H920" s="413"/>
      <c r="I920" s="413"/>
      <c r="J920" s="413"/>
      <c r="K920" s="413"/>
    </row>
    <row r="921" spans="1:11" ht="34.5" customHeight="1">
      <c r="A921" s="413"/>
      <c r="B921" s="413"/>
      <c r="C921" s="413"/>
      <c r="D921" s="413"/>
      <c r="E921" s="413"/>
      <c r="F921" s="413"/>
      <c r="G921" s="413"/>
      <c r="H921" s="413"/>
      <c r="I921" s="413"/>
      <c r="J921" s="413"/>
      <c r="K921" s="413"/>
    </row>
    <row r="922" spans="1:11" ht="34.5" customHeight="1">
      <c r="A922" s="413"/>
      <c r="B922" s="413"/>
      <c r="C922" s="413"/>
      <c r="D922" s="413"/>
      <c r="E922" s="413"/>
      <c r="F922" s="413"/>
      <c r="G922" s="413"/>
      <c r="H922" s="413"/>
      <c r="I922" s="413"/>
      <c r="J922" s="413"/>
      <c r="K922" s="413"/>
    </row>
    <row r="923" spans="1:11" ht="34.5" customHeight="1">
      <c r="A923" s="413"/>
      <c r="B923" s="413"/>
      <c r="C923" s="413"/>
      <c r="D923" s="413"/>
      <c r="E923" s="413"/>
      <c r="F923" s="413"/>
      <c r="G923" s="413"/>
      <c r="H923" s="413"/>
      <c r="I923" s="413"/>
      <c r="J923" s="413"/>
      <c r="K923" s="413"/>
    </row>
    <row r="924" spans="1:11" ht="34.5" customHeight="1">
      <c r="A924" s="413"/>
      <c r="B924" s="413"/>
      <c r="C924" s="413"/>
      <c r="D924" s="413"/>
      <c r="E924" s="413"/>
      <c r="F924" s="413"/>
      <c r="G924" s="413"/>
      <c r="H924" s="413"/>
      <c r="I924" s="413"/>
      <c r="J924" s="413"/>
      <c r="K924" s="413"/>
    </row>
    <row r="925" spans="1:11" ht="34.5" customHeight="1">
      <c r="A925" s="413"/>
      <c r="B925" s="413"/>
      <c r="C925" s="413"/>
      <c r="D925" s="413"/>
      <c r="E925" s="413"/>
      <c r="F925" s="413"/>
      <c r="G925" s="413"/>
      <c r="H925" s="413"/>
      <c r="I925" s="413"/>
      <c r="J925" s="413"/>
      <c r="K925" s="413"/>
    </row>
    <row r="926" spans="1:11" ht="34.5" customHeight="1">
      <c r="A926" s="413"/>
      <c r="B926" s="413"/>
      <c r="C926" s="413"/>
      <c r="D926" s="413"/>
      <c r="E926" s="413"/>
      <c r="F926" s="413"/>
      <c r="G926" s="413"/>
      <c r="H926" s="413"/>
      <c r="I926" s="413"/>
      <c r="J926" s="413"/>
      <c r="K926" s="413"/>
    </row>
    <row r="927" spans="1:11" ht="34.5" customHeight="1">
      <c r="A927" s="413"/>
      <c r="B927" s="413"/>
      <c r="C927" s="413"/>
      <c r="D927" s="413"/>
      <c r="E927" s="413"/>
      <c r="F927" s="413"/>
      <c r="G927" s="413"/>
      <c r="H927" s="413"/>
      <c r="I927" s="413"/>
      <c r="J927" s="413"/>
      <c r="K927" s="413"/>
    </row>
    <row r="928" spans="1:11" ht="34.5" customHeight="1">
      <c r="A928" s="413"/>
      <c r="B928" s="413"/>
      <c r="C928" s="413"/>
      <c r="D928" s="413"/>
      <c r="E928" s="413"/>
      <c r="F928" s="413"/>
      <c r="G928" s="413"/>
      <c r="H928" s="413"/>
      <c r="I928" s="413"/>
      <c r="J928" s="413"/>
      <c r="K928" s="413"/>
    </row>
    <row r="929" spans="1:11" ht="34.5" customHeight="1">
      <c r="A929" s="413"/>
      <c r="B929" s="413"/>
      <c r="C929" s="413"/>
      <c r="D929" s="413"/>
      <c r="E929" s="413"/>
      <c r="F929" s="413"/>
      <c r="G929" s="413"/>
      <c r="H929" s="413"/>
      <c r="I929" s="413"/>
      <c r="J929" s="413"/>
      <c r="K929" s="413"/>
    </row>
    <row r="930" spans="1:11" ht="34.5" customHeight="1">
      <c r="A930" s="413"/>
      <c r="B930" s="413"/>
      <c r="C930" s="413"/>
      <c r="D930" s="413"/>
      <c r="E930" s="413"/>
      <c r="F930" s="413"/>
      <c r="G930" s="413"/>
      <c r="H930" s="413"/>
      <c r="I930" s="413"/>
      <c r="J930" s="413"/>
      <c r="K930" s="413"/>
    </row>
    <row r="931" spans="1:11" ht="34.5" customHeight="1">
      <c r="A931" s="413"/>
      <c r="B931" s="413"/>
      <c r="C931" s="413"/>
      <c r="D931" s="413"/>
      <c r="E931" s="413"/>
      <c r="F931" s="413"/>
      <c r="G931" s="413"/>
      <c r="H931" s="413"/>
      <c r="I931" s="413"/>
      <c r="J931" s="413"/>
      <c r="K931" s="413"/>
    </row>
    <row r="932" spans="1:11" ht="34.5" customHeight="1">
      <c r="A932" s="413"/>
      <c r="B932" s="413"/>
      <c r="C932" s="413"/>
      <c r="D932" s="413"/>
      <c r="E932" s="413"/>
      <c r="F932" s="413"/>
      <c r="G932" s="413"/>
      <c r="H932" s="413"/>
      <c r="I932" s="413"/>
      <c r="J932" s="413"/>
      <c r="K932" s="413"/>
    </row>
    <row r="933" spans="1:11" ht="34.5" customHeight="1">
      <c r="A933" s="413"/>
      <c r="B933" s="413"/>
      <c r="C933" s="413"/>
      <c r="D933" s="413"/>
      <c r="E933" s="413"/>
      <c r="F933" s="413"/>
      <c r="G933" s="413"/>
      <c r="H933" s="413"/>
      <c r="I933" s="413"/>
      <c r="J933" s="413"/>
      <c r="K933" s="413"/>
    </row>
    <row r="934" spans="1:11" ht="34.5" customHeight="1">
      <c r="A934" s="413"/>
      <c r="B934" s="413"/>
      <c r="C934" s="413"/>
      <c r="D934" s="413"/>
      <c r="E934" s="413"/>
      <c r="F934" s="413"/>
      <c r="G934" s="413"/>
      <c r="H934" s="413"/>
      <c r="I934" s="413"/>
      <c r="J934" s="413"/>
      <c r="K934" s="413"/>
    </row>
    <row r="935" spans="1:11" ht="34.5" customHeight="1">
      <c r="A935" s="413"/>
      <c r="B935" s="413"/>
      <c r="C935" s="413"/>
      <c r="D935" s="413"/>
      <c r="E935" s="413"/>
      <c r="F935" s="413"/>
      <c r="G935" s="413"/>
      <c r="H935" s="413"/>
      <c r="I935" s="413"/>
      <c r="J935" s="413"/>
      <c r="K935" s="413"/>
    </row>
    <row r="936" spans="1:11" ht="34.5" customHeight="1">
      <c r="A936" s="413"/>
      <c r="B936" s="413"/>
      <c r="C936" s="413"/>
      <c r="D936" s="413"/>
      <c r="E936" s="413"/>
      <c r="F936" s="413"/>
      <c r="G936" s="413"/>
      <c r="H936" s="413"/>
      <c r="I936" s="413"/>
      <c r="J936" s="413"/>
      <c r="K936" s="413"/>
    </row>
    <row r="937" spans="1:11" ht="34.5" customHeight="1">
      <c r="A937" s="413"/>
      <c r="B937" s="413"/>
      <c r="C937" s="413"/>
      <c r="D937" s="413"/>
      <c r="E937" s="413"/>
      <c r="F937" s="413"/>
      <c r="G937" s="413"/>
      <c r="H937" s="413"/>
      <c r="I937" s="413"/>
      <c r="J937" s="413"/>
      <c r="K937" s="413"/>
    </row>
    <row r="938" spans="1:11" ht="34.5" customHeight="1">
      <c r="A938" s="413"/>
      <c r="B938" s="413"/>
      <c r="C938" s="413"/>
      <c r="D938" s="413"/>
      <c r="E938" s="413"/>
      <c r="F938" s="413"/>
      <c r="G938" s="413"/>
      <c r="H938" s="413"/>
      <c r="I938" s="413"/>
      <c r="J938" s="413"/>
      <c r="K938" s="413"/>
    </row>
    <row r="939" spans="1:11" ht="34.5" customHeight="1">
      <c r="A939" s="413"/>
      <c r="B939" s="413"/>
      <c r="C939" s="413"/>
      <c r="D939" s="413"/>
      <c r="E939" s="413"/>
      <c r="F939" s="413"/>
      <c r="G939" s="413"/>
      <c r="H939" s="413"/>
      <c r="I939" s="413"/>
      <c r="J939" s="413"/>
      <c r="K939" s="413"/>
    </row>
    <row r="940" spans="1:11" ht="34.5" customHeight="1">
      <c r="A940" s="413"/>
      <c r="B940" s="413"/>
      <c r="C940" s="413"/>
      <c r="D940" s="413"/>
      <c r="E940" s="413"/>
      <c r="F940" s="413"/>
      <c r="G940" s="413"/>
      <c r="H940" s="413"/>
      <c r="I940" s="413"/>
      <c r="J940" s="413"/>
      <c r="K940" s="413"/>
    </row>
    <row r="941" spans="1:11" ht="34.5" customHeight="1">
      <c r="A941" s="413"/>
      <c r="B941" s="413"/>
      <c r="C941" s="413"/>
      <c r="D941" s="413"/>
      <c r="E941" s="413"/>
      <c r="F941" s="413"/>
      <c r="G941" s="413"/>
      <c r="H941" s="413"/>
      <c r="I941" s="413"/>
      <c r="J941" s="413"/>
      <c r="K941" s="413"/>
    </row>
    <row r="942" spans="1:11" ht="34.5" customHeight="1">
      <c r="A942" s="413"/>
      <c r="B942" s="413"/>
      <c r="C942" s="413"/>
      <c r="D942" s="413"/>
      <c r="E942" s="413"/>
      <c r="F942" s="413"/>
      <c r="G942" s="413"/>
      <c r="H942" s="413"/>
      <c r="I942" s="413"/>
      <c r="J942" s="413"/>
      <c r="K942" s="413"/>
    </row>
    <row r="943" spans="1:11" ht="34.5" customHeight="1">
      <c r="A943" s="413"/>
      <c r="B943" s="413"/>
      <c r="C943" s="413"/>
      <c r="D943" s="413"/>
      <c r="E943" s="413"/>
      <c r="F943" s="413"/>
      <c r="G943" s="413"/>
      <c r="H943" s="413"/>
      <c r="I943" s="413"/>
      <c r="J943" s="413"/>
      <c r="K943" s="413"/>
    </row>
    <row r="944" spans="1:11" ht="34.5" customHeight="1">
      <c r="A944" s="413"/>
      <c r="B944" s="413"/>
      <c r="C944" s="413"/>
      <c r="D944" s="413"/>
      <c r="E944" s="413"/>
      <c r="F944" s="413"/>
      <c r="G944" s="413"/>
      <c r="H944" s="413"/>
      <c r="I944" s="413"/>
      <c r="J944" s="413"/>
      <c r="K944" s="413"/>
    </row>
    <row r="945" spans="1:11" ht="34.5" customHeight="1">
      <c r="A945" s="413"/>
      <c r="B945" s="413"/>
      <c r="C945" s="413"/>
      <c r="D945" s="413"/>
      <c r="E945" s="413"/>
      <c r="F945" s="413"/>
      <c r="G945" s="413"/>
      <c r="H945" s="413"/>
      <c r="I945" s="413"/>
      <c r="J945" s="413"/>
      <c r="K945" s="413"/>
    </row>
    <row r="946" spans="1:11" ht="34.5" customHeight="1">
      <c r="A946" s="413"/>
      <c r="B946" s="413"/>
      <c r="C946" s="413"/>
      <c r="D946" s="413"/>
      <c r="E946" s="413"/>
      <c r="F946" s="413"/>
      <c r="G946" s="413"/>
      <c r="H946" s="413"/>
      <c r="I946" s="413"/>
      <c r="J946" s="413"/>
      <c r="K946" s="413"/>
    </row>
    <row r="947" spans="1:11" ht="34.5" customHeight="1">
      <c r="A947" s="413"/>
      <c r="B947" s="413"/>
      <c r="C947" s="413"/>
      <c r="D947" s="413"/>
      <c r="E947" s="413"/>
      <c r="F947" s="413"/>
      <c r="G947" s="413"/>
      <c r="H947" s="413"/>
      <c r="I947" s="413"/>
      <c r="J947" s="413"/>
      <c r="K947" s="413"/>
    </row>
    <row r="948" spans="1:11" ht="34.5" customHeight="1">
      <c r="A948" s="413"/>
      <c r="B948" s="413"/>
      <c r="C948" s="413"/>
      <c r="D948" s="413"/>
      <c r="E948" s="413"/>
      <c r="F948" s="413"/>
      <c r="G948" s="413"/>
      <c r="H948" s="413"/>
      <c r="I948" s="413"/>
      <c r="J948" s="413"/>
      <c r="K948" s="413"/>
    </row>
    <row r="949" spans="1:11" ht="34.5" customHeight="1">
      <c r="A949" s="413"/>
      <c r="B949" s="413"/>
      <c r="C949" s="413"/>
      <c r="D949" s="413"/>
      <c r="E949" s="413"/>
      <c r="F949" s="413"/>
      <c r="G949" s="413"/>
      <c r="H949" s="413"/>
      <c r="I949" s="413"/>
      <c r="J949" s="413"/>
      <c r="K949" s="413"/>
    </row>
    <row r="950" spans="1:11" ht="34.5" customHeight="1">
      <c r="A950" s="413"/>
      <c r="B950" s="413"/>
      <c r="C950" s="413"/>
      <c r="D950" s="413"/>
      <c r="E950" s="413"/>
      <c r="F950" s="413"/>
      <c r="G950" s="413"/>
      <c r="H950" s="413"/>
      <c r="I950" s="413"/>
      <c r="J950" s="413"/>
      <c r="K950" s="413"/>
    </row>
    <row r="951" spans="1:11" ht="34.5" customHeight="1">
      <c r="A951" s="413"/>
      <c r="B951" s="413"/>
      <c r="C951" s="413"/>
      <c r="D951" s="413"/>
      <c r="E951" s="413"/>
      <c r="F951" s="413"/>
      <c r="G951" s="413"/>
      <c r="H951" s="413"/>
      <c r="I951" s="413"/>
      <c r="J951" s="413"/>
      <c r="K951" s="413"/>
    </row>
    <row r="952" spans="1:11" ht="34.5" customHeight="1">
      <c r="A952" s="413"/>
      <c r="B952" s="413"/>
      <c r="C952" s="413"/>
      <c r="D952" s="413"/>
      <c r="E952" s="413"/>
      <c r="F952" s="413"/>
      <c r="G952" s="413"/>
      <c r="H952" s="413"/>
      <c r="I952" s="413"/>
      <c r="J952" s="413"/>
      <c r="K952" s="413"/>
    </row>
    <row r="953" spans="1:11" ht="34.5" customHeight="1">
      <c r="A953" s="413"/>
      <c r="B953" s="413"/>
      <c r="C953" s="413"/>
      <c r="D953" s="413"/>
      <c r="E953" s="413"/>
      <c r="F953" s="413"/>
      <c r="G953" s="413"/>
      <c r="H953" s="413"/>
      <c r="I953" s="413"/>
      <c r="J953" s="413"/>
      <c r="K953" s="413"/>
    </row>
    <row r="954" spans="1:11" ht="34.5" customHeight="1">
      <c r="A954" s="413"/>
      <c r="B954" s="413"/>
      <c r="C954" s="413"/>
      <c r="D954" s="413"/>
      <c r="E954" s="413"/>
      <c r="F954" s="413"/>
      <c r="G954" s="413"/>
      <c r="H954" s="413"/>
      <c r="I954" s="413"/>
      <c r="J954" s="413"/>
      <c r="K954" s="413"/>
    </row>
    <row r="955" spans="1:11" ht="34.5" customHeight="1">
      <c r="A955" s="413"/>
      <c r="B955" s="413"/>
      <c r="C955" s="413"/>
      <c r="D955" s="413"/>
      <c r="E955" s="413"/>
      <c r="F955" s="413"/>
      <c r="G955" s="413"/>
      <c r="H955" s="413"/>
      <c r="I955" s="413"/>
      <c r="J955" s="413"/>
      <c r="K955" s="413"/>
    </row>
    <row r="956" spans="1:11" ht="34.5" customHeight="1">
      <c r="A956" s="413"/>
      <c r="B956" s="413"/>
      <c r="C956" s="413"/>
      <c r="D956" s="413"/>
      <c r="E956" s="413"/>
      <c r="F956" s="413"/>
      <c r="G956" s="413"/>
      <c r="H956" s="413"/>
      <c r="I956" s="413"/>
      <c r="J956" s="413"/>
      <c r="K956" s="413"/>
    </row>
    <row r="957" spans="1:11" ht="34.5" customHeight="1">
      <c r="A957" s="413"/>
      <c r="B957" s="413"/>
      <c r="C957" s="413"/>
      <c r="D957" s="413"/>
      <c r="E957" s="413"/>
      <c r="F957" s="413"/>
      <c r="G957" s="413"/>
      <c r="H957" s="413"/>
      <c r="I957" s="413"/>
      <c r="J957" s="413"/>
      <c r="K957" s="413"/>
    </row>
    <row r="958" spans="1:11" ht="34.5" customHeight="1">
      <c r="A958" s="413"/>
      <c r="B958" s="413"/>
      <c r="C958" s="413"/>
      <c r="D958" s="413"/>
      <c r="E958" s="413"/>
      <c r="F958" s="413"/>
      <c r="G958" s="413"/>
      <c r="H958" s="413"/>
      <c r="I958" s="413"/>
      <c r="J958" s="413"/>
      <c r="K958" s="413"/>
    </row>
    <row r="959" spans="1:11" ht="34.5" customHeight="1">
      <c r="A959" s="413"/>
      <c r="B959" s="413"/>
      <c r="C959" s="413"/>
      <c r="D959" s="413"/>
      <c r="E959" s="413"/>
      <c r="F959" s="413"/>
      <c r="G959" s="413"/>
      <c r="H959" s="413"/>
      <c r="I959" s="413"/>
      <c r="J959" s="413"/>
      <c r="K959" s="413"/>
    </row>
    <row r="960" spans="1:11" ht="34.5" customHeight="1">
      <c r="A960" s="413"/>
      <c r="B960" s="413"/>
      <c r="C960" s="413"/>
      <c r="D960" s="413"/>
      <c r="E960" s="413"/>
      <c r="F960" s="413"/>
      <c r="G960" s="413"/>
      <c r="H960" s="413"/>
      <c r="I960" s="413"/>
      <c r="J960" s="413"/>
      <c r="K960" s="413"/>
    </row>
    <row r="961" spans="1:11" ht="34.5" customHeight="1">
      <c r="A961" s="413"/>
      <c r="B961" s="413"/>
      <c r="C961" s="413"/>
      <c r="D961" s="413"/>
      <c r="E961" s="413"/>
      <c r="F961" s="413"/>
      <c r="G961" s="413"/>
      <c r="H961" s="413"/>
      <c r="I961" s="413"/>
      <c r="J961" s="413"/>
      <c r="K961" s="413"/>
    </row>
    <row r="962" spans="1:11" ht="34.5" customHeight="1">
      <c r="A962" s="413"/>
      <c r="B962" s="413"/>
      <c r="C962" s="413"/>
      <c r="D962" s="413"/>
      <c r="E962" s="413"/>
      <c r="F962" s="413"/>
      <c r="G962" s="413"/>
      <c r="H962" s="413"/>
      <c r="I962" s="413"/>
      <c r="J962" s="413"/>
      <c r="K962" s="413"/>
    </row>
    <row r="963" spans="1:11" ht="34.5" customHeight="1">
      <c r="A963" s="413"/>
      <c r="B963" s="413"/>
      <c r="C963" s="413"/>
      <c r="D963" s="413"/>
      <c r="E963" s="413"/>
      <c r="F963" s="413"/>
      <c r="G963" s="413"/>
      <c r="H963" s="413"/>
      <c r="I963" s="413"/>
      <c r="J963" s="413"/>
      <c r="K963" s="413"/>
    </row>
    <row r="964" spans="1:11" ht="34.5" customHeight="1">
      <c r="A964" s="413"/>
      <c r="B964" s="413"/>
      <c r="C964" s="413"/>
      <c r="D964" s="413"/>
      <c r="E964" s="413"/>
      <c r="F964" s="413"/>
      <c r="G964" s="413"/>
      <c r="H964" s="413"/>
      <c r="I964" s="413"/>
      <c r="J964" s="413"/>
      <c r="K964" s="413"/>
    </row>
    <row r="965" spans="1:11" ht="34.5" customHeight="1">
      <c r="A965" s="413"/>
      <c r="B965" s="413"/>
      <c r="C965" s="413"/>
      <c r="D965" s="413"/>
      <c r="E965" s="413"/>
      <c r="F965" s="413"/>
      <c r="G965" s="413"/>
      <c r="H965" s="413"/>
      <c r="I965" s="413"/>
      <c r="J965" s="413"/>
      <c r="K965" s="413"/>
    </row>
    <row r="966" spans="1:11" ht="34.5" customHeight="1">
      <c r="A966" s="413"/>
      <c r="B966" s="413"/>
      <c r="C966" s="413"/>
      <c r="D966" s="413"/>
      <c r="E966" s="413"/>
      <c r="F966" s="413"/>
      <c r="G966" s="413"/>
      <c r="H966" s="413"/>
      <c r="I966" s="413"/>
      <c r="J966" s="413"/>
      <c r="K966" s="413"/>
    </row>
    <row r="967" spans="1:11" ht="34.5" customHeight="1">
      <c r="A967" s="413"/>
      <c r="B967" s="413"/>
      <c r="C967" s="413"/>
      <c r="D967" s="413"/>
      <c r="E967" s="413"/>
      <c r="F967" s="413"/>
      <c r="G967" s="413"/>
      <c r="H967" s="413"/>
      <c r="I967" s="413"/>
      <c r="J967" s="413"/>
      <c r="K967" s="413"/>
    </row>
    <row r="968" spans="1:11" ht="34.5" customHeight="1">
      <c r="A968" s="413"/>
      <c r="B968" s="413"/>
      <c r="C968" s="413"/>
      <c r="D968" s="413"/>
      <c r="E968" s="413"/>
      <c r="F968" s="413"/>
      <c r="G968" s="413"/>
      <c r="H968" s="413"/>
      <c r="I968" s="413"/>
      <c r="J968" s="413"/>
      <c r="K968" s="413"/>
    </row>
    <row r="969" spans="1:11" ht="34.5" customHeight="1">
      <c r="A969" s="413"/>
      <c r="B969" s="413"/>
      <c r="C969" s="413"/>
      <c r="D969" s="413"/>
      <c r="E969" s="413"/>
      <c r="F969" s="413"/>
      <c r="G969" s="413"/>
      <c r="H969" s="413"/>
      <c r="I969" s="413"/>
      <c r="J969" s="413"/>
      <c r="K969" s="413"/>
    </row>
    <row r="970" spans="1:11" ht="34.5" customHeight="1">
      <c r="A970" s="413"/>
      <c r="B970" s="413"/>
      <c r="C970" s="413"/>
      <c r="D970" s="413"/>
      <c r="E970" s="413"/>
      <c r="F970" s="413"/>
      <c r="G970" s="413"/>
      <c r="H970" s="413"/>
      <c r="I970" s="413"/>
      <c r="J970" s="413"/>
      <c r="K970" s="413"/>
    </row>
    <row r="971" spans="1:11" ht="34.5" customHeight="1">
      <c r="A971" s="413"/>
      <c r="B971" s="413"/>
      <c r="C971" s="413"/>
      <c r="D971" s="413"/>
      <c r="E971" s="413"/>
      <c r="F971" s="413"/>
      <c r="G971" s="413"/>
      <c r="H971" s="413"/>
      <c r="I971" s="413"/>
      <c r="J971" s="413"/>
      <c r="K971" s="413"/>
    </row>
    <row r="972" spans="1:11" ht="34.5" customHeight="1">
      <c r="A972" s="413"/>
      <c r="B972" s="413"/>
      <c r="C972" s="413"/>
      <c r="D972" s="413"/>
      <c r="E972" s="413"/>
      <c r="F972" s="413"/>
      <c r="G972" s="413"/>
      <c r="H972" s="413"/>
      <c r="I972" s="413"/>
      <c r="J972" s="413"/>
      <c r="K972" s="413"/>
    </row>
    <row r="973" spans="1:11" ht="34.5" customHeight="1">
      <c r="A973" s="413"/>
      <c r="B973" s="413"/>
      <c r="C973" s="413"/>
      <c r="D973" s="413"/>
      <c r="E973" s="413"/>
      <c r="F973" s="413"/>
      <c r="G973" s="413"/>
      <c r="H973" s="413"/>
      <c r="I973" s="413"/>
      <c r="J973" s="413"/>
      <c r="K973" s="413"/>
    </row>
    <row r="974" spans="1:11" ht="34.5" customHeight="1">
      <c r="A974" s="413"/>
      <c r="B974" s="413"/>
      <c r="C974" s="413"/>
      <c r="D974" s="413"/>
      <c r="E974" s="413"/>
      <c r="F974" s="413"/>
      <c r="G974" s="413"/>
      <c r="H974" s="413"/>
      <c r="I974" s="413"/>
      <c r="J974" s="413"/>
      <c r="K974" s="413"/>
    </row>
    <row r="975" spans="1:11" ht="34.5" customHeight="1">
      <c r="A975" s="413"/>
      <c r="B975" s="413"/>
      <c r="C975" s="413"/>
      <c r="D975" s="413"/>
      <c r="E975" s="413"/>
      <c r="F975" s="413"/>
      <c r="G975" s="413"/>
      <c r="H975" s="413"/>
      <c r="I975" s="413"/>
      <c r="J975" s="413"/>
      <c r="K975" s="413"/>
    </row>
    <row r="976" spans="1:11" ht="34.5" customHeight="1">
      <c r="A976" s="413"/>
      <c r="B976" s="413"/>
      <c r="C976" s="413"/>
      <c r="D976" s="413"/>
      <c r="E976" s="413"/>
      <c r="F976" s="413"/>
      <c r="G976" s="413"/>
      <c r="H976" s="413"/>
      <c r="I976" s="413"/>
      <c r="J976" s="413"/>
      <c r="K976" s="413"/>
    </row>
    <row r="977" spans="1:11" ht="34.5" customHeight="1">
      <c r="A977" s="413"/>
      <c r="B977" s="413"/>
      <c r="C977" s="413"/>
      <c r="D977" s="413"/>
      <c r="E977" s="413"/>
      <c r="F977" s="413"/>
      <c r="G977" s="413"/>
      <c r="H977" s="413"/>
      <c r="I977" s="413"/>
      <c r="J977" s="413"/>
      <c r="K977" s="413"/>
    </row>
    <row r="978" spans="1:11" ht="34.5" customHeight="1">
      <c r="A978" s="413"/>
      <c r="B978" s="413"/>
      <c r="C978" s="413"/>
      <c r="D978" s="413"/>
      <c r="E978" s="413"/>
      <c r="F978" s="413"/>
      <c r="G978" s="413"/>
      <c r="H978" s="413"/>
      <c r="I978" s="413"/>
      <c r="J978" s="413"/>
      <c r="K978" s="413"/>
    </row>
    <row r="979" spans="1:11" ht="34.5" customHeight="1">
      <c r="A979" s="413"/>
      <c r="B979" s="413"/>
      <c r="C979" s="413"/>
      <c r="D979" s="413"/>
      <c r="E979" s="413"/>
      <c r="F979" s="413"/>
      <c r="G979" s="413"/>
      <c r="H979" s="413"/>
      <c r="I979" s="413"/>
      <c r="J979" s="413"/>
      <c r="K979" s="413"/>
    </row>
    <row r="980" spans="1:11" ht="34.5" customHeight="1">
      <c r="A980" s="413"/>
      <c r="B980" s="413"/>
      <c r="C980" s="413"/>
      <c r="D980" s="413"/>
      <c r="E980" s="413"/>
      <c r="F980" s="413"/>
      <c r="G980" s="413"/>
      <c r="H980" s="413"/>
      <c r="I980" s="413"/>
      <c r="J980" s="413"/>
      <c r="K980" s="413"/>
    </row>
    <row r="981" spans="1:11" ht="34.5" customHeight="1">
      <c r="A981" s="413"/>
      <c r="B981" s="413"/>
      <c r="C981" s="413"/>
      <c r="D981" s="413"/>
      <c r="E981" s="413"/>
      <c r="F981" s="413"/>
      <c r="G981" s="413"/>
      <c r="H981" s="413"/>
      <c r="I981" s="413"/>
      <c r="J981" s="413"/>
      <c r="K981" s="413"/>
    </row>
    <row r="982" spans="1:11" ht="34.5" customHeight="1">
      <c r="A982" s="413"/>
      <c r="B982" s="413"/>
      <c r="C982" s="413"/>
      <c r="D982" s="413"/>
      <c r="E982" s="413"/>
      <c r="F982" s="413"/>
      <c r="G982" s="413"/>
      <c r="H982" s="413"/>
      <c r="I982" s="413"/>
      <c r="J982" s="413"/>
      <c r="K982" s="413"/>
    </row>
    <row r="983" spans="1:11" ht="34.5" customHeight="1">
      <c r="A983" s="413"/>
      <c r="B983" s="413"/>
      <c r="C983" s="413"/>
      <c r="D983" s="413"/>
      <c r="E983" s="413"/>
      <c r="F983" s="413"/>
      <c r="G983" s="413"/>
      <c r="H983" s="413"/>
      <c r="I983" s="413"/>
      <c r="J983" s="413"/>
      <c r="K983" s="413"/>
    </row>
    <row r="984" spans="1:11" ht="34.5" customHeight="1">
      <c r="A984" s="413"/>
      <c r="B984" s="413"/>
      <c r="C984" s="413"/>
      <c r="D984" s="413"/>
      <c r="E984" s="413"/>
      <c r="F984" s="413"/>
      <c r="G984" s="413"/>
      <c r="H984" s="413"/>
      <c r="I984" s="413"/>
      <c r="J984" s="413"/>
      <c r="K984" s="413"/>
    </row>
    <row r="985" spans="1:11" ht="34.5" customHeight="1">
      <c r="A985" s="413"/>
      <c r="B985" s="413"/>
      <c r="C985" s="413"/>
      <c r="D985" s="413"/>
      <c r="E985" s="413"/>
      <c r="F985" s="413"/>
      <c r="G985" s="413"/>
      <c r="H985" s="413"/>
      <c r="I985" s="413"/>
      <c r="J985" s="413"/>
      <c r="K985" s="413"/>
    </row>
    <row r="986" spans="1:11" ht="34.5" customHeight="1">
      <c r="A986" s="413"/>
      <c r="B986" s="413"/>
      <c r="C986" s="413"/>
      <c r="D986" s="413"/>
      <c r="E986" s="413"/>
      <c r="F986" s="413"/>
      <c r="G986" s="413"/>
      <c r="H986" s="413"/>
      <c r="I986" s="413"/>
      <c r="J986" s="413"/>
      <c r="K986" s="413"/>
    </row>
    <row r="987" spans="1:11" ht="34.5" customHeight="1">
      <c r="A987" s="413"/>
      <c r="B987" s="413"/>
      <c r="C987" s="413"/>
      <c r="D987" s="413"/>
      <c r="E987" s="413"/>
      <c r="F987" s="413"/>
      <c r="G987" s="413"/>
      <c r="H987" s="413"/>
      <c r="I987" s="413"/>
      <c r="J987" s="413"/>
      <c r="K987" s="413"/>
    </row>
    <row r="988" spans="1:11" ht="34.5" customHeight="1">
      <c r="A988" s="413"/>
      <c r="B988" s="413"/>
      <c r="C988" s="413"/>
      <c r="D988" s="413"/>
      <c r="E988" s="413"/>
      <c r="F988" s="413"/>
      <c r="G988" s="413"/>
      <c r="H988" s="413"/>
      <c r="I988" s="413"/>
      <c r="J988" s="413"/>
      <c r="K988" s="413"/>
    </row>
    <row r="989" spans="1:11" ht="34.5" customHeight="1">
      <c r="A989" s="413"/>
      <c r="B989" s="413"/>
      <c r="C989" s="413"/>
      <c r="D989" s="413"/>
      <c r="E989" s="413"/>
      <c r="F989" s="413"/>
      <c r="G989" s="413"/>
      <c r="H989" s="413"/>
      <c r="I989" s="413"/>
      <c r="J989" s="413"/>
      <c r="K989" s="413"/>
    </row>
    <row r="990" spans="1:11" ht="34.5" customHeight="1">
      <c r="A990" s="413"/>
      <c r="B990" s="413"/>
      <c r="C990" s="413"/>
      <c r="D990" s="413"/>
      <c r="E990" s="413"/>
      <c r="F990" s="413"/>
      <c r="G990" s="413"/>
      <c r="H990" s="413"/>
      <c r="I990" s="413"/>
      <c r="J990" s="413"/>
      <c r="K990" s="413"/>
    </row>
    <row r="991" spans="1:11" ht="34.5" customHeight="1">
      <c r="A991" s="413"/>
      <c r="B991" s="413"/>
      <c r="C991" s="413"/>
      <c r="D991" s="413"/>
      <c r="E991" s="413"/>
      <c r="F991" s="413"/>
      <c r="G991" s="413"/>
      <c r="H991" s="413"/>
      <c r="I991" s="413"/>
      <c r="J991" s="413"/>
      <c r="K991" s="413"/>
    </row>
    <row r="992" spans="1:11" ht="34.5" customHeight="1">
      <c r="A992" s="413"/>
      <c r="B992" s="413"/>
      <c r="C992" s="413"/>
      <c r="D992" s="413"/>
      <c r="E992" s="413"/>
      <c r="F992" s="413"/>
      <c r="G992" s="413"/>
      <c r="H992" s="413"/>
      <c r="I992" s="413"/>
      <c r="J992" s="413"/>
      <c r="K992" s="413"/>
    </row>
    <row r="993" spans="1:11" ht="34.5" customHeight="1">
      <c r="A993" s="413"/>
      <c r="B993" s="413"/>
      <c r="C993" s="413"/>
      <c r="D993" s="413"/>
      <c r="E993" s="413"/>
      <c r="F993" s="413"/>
      <c r="G993" s="413"/>
      <c r="H993" s="413"/>
      <c r="I993" s="413"/>
      <c r="J993" s="413"/>
      <c r="K993" s="413"/>
    </row>
    <row r="994" spans="1:11" ht="34.5" customHeight="1">
      <c r="A994" s="413"/>
      <c r="B994" s="413"/>
      <c r="C994" s="413"/>
      <c r="D994" s="413"/>
      <c r="E994" s="413"/>
      <c r="F994" s="413"/>
      <c r="G994" s="413"/>
      <c r="H994" s="413"/>
      <c r="I994" s="413"/>
      <c r="J994" s="413"/>
      <c r="K994" s="413"/>
    </row>
    <row r="995" spans="1:11" ht="34.5" customHeight="1">
      <c r="A995" s="413"/>
      <c r="B995" s="413"/>
      <c r="C995" s="413"/>
      <c r="D995" s="413"/>
      <c r="E995" s="413"/>
      <c r="F995" s="413"/>
      <c r="G995" s="413"/>
      <c r="H995" s="413"/>
      <c r="I995" s="413"/>
      <c r="J995" s="413"/>
      <c r="K995" s="413"/>
    </row>
    <row r="996" spans="1:11" ht="34.5" customHeight="1">
      <c r="A996" s="413"/>
      <c r="B996" s="413"/>
      <c r="C996" s="413"/>
      <c r="D996" s="413"/>
      <c r="E996" s="413"/>
      <c r="F996" s="413"/>
      <c r="G996" s="413"/>
      <c r="H996" s="413"/>
      <c r="I996" s="413"/>
      <c r="J996" s="413"/>
      <c r="K996" s="413"/>
    </row>
    <row r="997" spans="1:11" ht="34.5" customHeight="1">
      <c r="A997" s="413"/>
      <c r="B997" s="413"/>
      <c r="C997" s="413"/>
      <c r="D997" s="413"/>
      <c r="E997" s="413"/>
      <c r="F997" s="413"/>
      <c r="G997" s="413"/>
      <c r="H997" s="413"/>
      <c r="I997" s="413"/>
      <c r="J997" s="413"/>
      <c r="K997" s="413"/>
    </row>
    <row r="998" spans="1:11" ht="34.5" customHeight="1">
      <c r="A998" s="413"/>
      <c r="B998" s="413"/>
      <c r="C998" s="413"/>
      <c r="D998" s="413"/>
      <c r="E998" s="413"/>
      <c r="F998" s="413"/>
      <c r="G998" s="413"/>
      <c r="H998" s="413"/>
      <c r="I998" s="413"/>
      <c r="J998" s="413"/>
      <c r="K998" s="413"/>
    </row>
    <row r="999" spans="1:11" ht="34.5" customHeight="1">
      <c r="A999" s="413"/>
      <c r="B999" s="413"/>
      <c r="C999" s="413"/>
      <c r="D999" s="413"/>
      <c r="E999" s="413"/>
      <c r="F999" s="413"/>
      <c r="G999" s="413"/>
      <c r="H999" s="413"/>
      <c r="I999" s="413"/>
      <c r="J999" s="413"/>
      <c r="K999" s="413"/>
    </row>
    <row r="1000" spans="1:11" ht="34.5" customHeight="1">
      <c r="A1000" s="413"/>
      <c r="B1000" s="413"/>
      <c r="C1000" s="413"/>
      <c r="D1000" s="413"/>
      <c r="E1000" s="413"/>
      <c r="F1000" s="413"/>
      <c r="G1000" s="413"/>
      <c r="H1000" s="413"/>
      <c r="I1000" s="413"/>
      <c r="J1000" s="413"/>
      <c r="K1000" s="413"/>
    </row>
  </sheetData>
  <mergeCells count="271">
    <mergeCell ref="B152:J152"/>
    <mergeCell ref="C153:I153"/>
    <mergeCell ref="C154:I154"/>
    <mergeCell ref="C155:I155"/>
    <mergeCell ref="C156:I156"/>
    <mergeCell ref="C98:H98"/>
    <mergeCell ref="C99:H99"/>
    <mergeCell ref="C100:H100"/>
    <mergeCell ref="C101:I101"/>
    <mergeCell ref="C102:I102"/>
    <mergeCell ref="C103:I103"/>
    <mergeCell ref="C104:I104"/>
    <mergeCell ref="C105:I105"/>
    <mergeCell ref="B144:I144"/>
    <mergeCell ref="B145:J145"/>
    <mergeCell ref="B146:J146"/>
    <mergeCell ref="C147:I147"/>
    <mergeCell ref="C148:I148"/>
    <mergeCell ref="C91:I91"/>
    <mergeCell ref="C92:H92"/>
    <mergeCell ref="C93:H93"/>
    <mergeCell ref="C94:H94"/>
    <mergeCell ref="C95:H95"/>
    <mergeCell ref="C96:H96"/>
    <mergeCell ref="C149:I149"/>
    <mergeCell ref="B150:I150"/>
    <mergeCell ref="B151:J151"/>
    <mergeCell ref="B158:J158"/>
    <mergeCell ref="B157:I157"/>
    <mergeCell ref="C164:H164"/>
    <mergeCell ref="B165:H165"/>
    <mergeCell ref="C166:H166"/>
    <mergeCell ref="B167:H167"/>
    <mergeCell ref="B128:J128"/>
    <mergeCell ref="B130:J130"/>
    <mergeCell ref="B131:J131"/>
    <mergeCell ref="C132:I132"/>
    <mergeCell ref="C133:G133"/>
    <mergeCell ref="C134:I134"/>
    <mergeCell ref="C135:I135"/>
    <mergeCell ref="C136:I136"/>
    <mergeCell ref="C137:I137"/>
    <mergeCell ref="C138:I138"/>
    <mergeCell ref="B139:I139"/>
    <mergeCell ref="B140:J140"/>
    <mergeCell ref="B141:J141"/>
    <mergeCell ref="C142:I142"/>
    <mergeCell ref="C143:I143"/>
    <mergeCell ref="B159:J159"/>
    <mergeCell ref="B161:J161"/>
    <mergeCell ref="C162:H162"/>
    <mergeCell ref="B163:H163"/>
    <mergeCell ref="C168:H168"/>
    <mergeCell ref="C169:H169"/>
    <mergeCell ref="C170:H170"/>
    <mergeCell ref="B18:F18"/>
    <mergeCell ref="G18:H18"/>
    <mergeCell ref="I18:J18"/>
    <mergeCell ref="B19:F19"/>
    <mergeCell ref="G19:H19"/>
    <mergeCell ref="I19:J19"/>
    <mergeCell ref="I20:J20"/>
    <mergeCell ref="B20:H20"/>
    <mergeCell ref="B21:J21"/>
    <mergeCell ref="B22:J22"/>
    <mergeCell ref="B23:J23"/>
    <mergeCell ref="B24:J24"/>
    <mergeCell ref="B25:J25"/>
    <mergeCell ref="B26:J26"/>
    <mergeCell ref="C27:H27"/>
    <mergeCell ref="I27:J27"/>
    <mergeCell ref="C28:H28"/>
    <mergeCell ref="I28:J28"/>
    <mergeCell ref="C29:D29"/>
    <mergeCell ref="I29:J29"/>
    <mergeCell ref="I30:J30"/>
    <mergeCell ref="C30:H30"/>
    <mergeCell ref="C31:H31"/>
    <mergeCell ref="I31:J31"/>
    <mergeCell ref="C32:H32"/>
    <mergeCell ref="I32:J32"/>
    <mergeCell ref="G33:H33"/>
    <mergeCell ref="I33:J33"/>
    <mergeCell ref="B2:J2"/>
    <mergeCell ref="B3:J3"/>
    <mergeCell ref="B4:F4"/>
    <mergeCell ref="G4:J4"/>
    <mergeCell ref="B5:F5"/>
    <mergeCell ref="G5:J5"/>
    <mergeCell ref="B6:J6"/>
    <mergeCell ref="B7:J7"/>
    <mergeCell ref="C8:H8"/>
    <mergeCell ref="I8:J8"/>
    <mergeCell ref="C9:H9"/>
    <mergeCell ref="I9:J9"/>
    <mergeCell ref="C10:H10"/>
    <mergeCell ref="I10:J10"/>
    <mergeCell ref="G14:H14"/>
    <mergeCell ref="I14:J14"/>
    <mergeCell ref="C11:H11"/>
    <mergeCell ref="I11:J11"/>
    <mergeCell ref="B12:J12"/>
    <mergeCell ref="B13:F13"/>
    <mergeCell ref="G13:H13"/>
    <mergeCell ref="I13:J13"/>
    <mergeCell ref="B14:F14"/>
    <mergeCell ref="G17:H17"/>
    <mergeCell ref="I17:J17"/>
    <mergeCell ref="B15:F15"/>
    <mergeCell ref="G15:H15"/>
    <mergeCell ref="I15:J15"/>
    <mergeCell ref="B16:F16"/>
    <mergeCell ref="G16:H16"/>
    <mergeCell ref="I16:J16"/>
    <mergeCell ref="B17:F17"/>
    <mergeCell ref="C33:F33"/>
    <mergeCell ref="C34:F34"/>
    <mergeCell ref="G34:H34"/>
    <mergeCell ref="I34:J34"/>
    <mergeCell ref="C35:F35"/>
    <mergeCell ref="G35:H35"/>
    <mergeCell ref="I35:J35"/>
    <mergeCell ref="C36:H36"/>
    <mergeCell ref="I36:J36"/>
    <mergeCell ref="C37:H37"/>
    <mergeCell ref="I37:J37"/>
    <mergeCell ref="C38:H38"/>
    <mergeCell ref="I38:J38"/>
    <mergeCell ref="I39:J39"/>
    <mergeCell ref="C39:H39"/>
    <mergeCell ref="C40:H40"/>
    <mergeCell ref="I40:J40"/>
    <mergeCell ref="C41:H41"/>
    <mergeCell ref="I41:J41"/>
    <mergeCell ref="B42:J42"/>
    <mergeCell ref="B43:J43"/>
    <mergeCell ref="B44:J44"/>
    <mergeCell ref="B45:J45"/>
    <mergeCell ref="C46:H46"/>
    <mergeCell ref="C47:F47"/>
    <mergeCell ref="C48:E48"/>
    <mergeCell ref="F48:H48"/>
    <mergeCell ref="C49:H49"/>
    <mergeCell ref="C50:F50"/>
    <mergeCell ref="G50:H50"/>
    <mergeCell ref="C51:E51"/>
    <mergeCell ref="C52:I52"/>
    <mergeCell ref="C53:I53"/>
    <mergeCell ref="C54:E54"/>
    <mergeCell ref="C55:E55"/>
    <mergeCell ref="C56:I56"/>
    <mergeCell ref="C57:I57"/>
    <mergeCell ref="B58:I58"/>
    <mergeCell ref="C59:I59"/>
    <mergeCell ref="C60:I60"/>
    <mergeCell ref="B61:I61"/>
    <mergeCell ref="B62:J62"/>
    <mergeCell ref="B63:I63"/>
    <mergeCell ref="B64:J64"/>
    <mergeCell ref="B65:J65"/>
    <mergeCell ref="B66:J66"/>
    <mergeCell ref="C114:I114"/>
    <mergeCell ref="C97:I97"/>
    <mergeCell ref="B67:J67"/>
    <mergeCell ref="B68:J68"/>
    <mergeCell ref="C69:I69"/>
    <mergeCell ref="C70:H70"/>
    <mergeCell ref="C71:H71"/>
    <mergeCell ref="B72:I72"/>
    <mergeCell ref="B73:J73"/>
    <mergeCell ref="B74:J74"/>
    <mergeCell ref="B75:J75"/>
    <mergeCell ref="C77:H77"/>
    <mergeCell ref="C78:H78"/>
    <mergeCell ref="C79:H79"/>
    <mergeCell ref="C80:D80"/>
    <mergeCell ref="C81:H81"/>
    <mergeCell ref="C82:H82"/>
    <mergeCell ref="C83:H83"/>
    <mergeCell ref="C84:H84"/>
    <mergeCell ref="C85:H85"/>
    <mergeCell ref="B86:H86"/>
    <mergeCell ref="B88:J88"/>
    <mergeCell ref="B89:J89"/>
    <mergeCell ref="B90:J90"/>
    <mergeCell ref="C188:I188"/>
    <mergeCell ref="C189:I189"/>
    <mergeCell ref="B76:J76"/>
    <mergeCell ref="C120:I120"/>
    <mergeCell ref="C121:I121"/>
    <mergeCell ref="C122:I122"/>
    <mergeCell ref="C123:H123"/>
    <mergeCell ref="B124:I124"/>
    <mergeCell ref="B125:J125"/>
    <mergeCell ref="B126:J126"/>
    <mergeCell ref="B127:J127"/>
    <mergeCell ref="B115:I115"/>
    <mergeCell ref="B116:J116"/>
    <mergeCell ref="B117:J117"/>
    <mergeCell ref="C118:I118"/>
    <mergeCell ref="C119:I119"/>
    <mergeCell ref="C106:I106"/>
    <mergeCell ref="B107:J107"/>
    <mergeCell ref="B108:J108"/>
    <mergeCell ref="B109:J109"/>
    <mergeCell ref="B110:J110"/>
    <mergeCell ref="C111:I111"/>
    <mergeCell ref="C112:I112"/>
    <mergeCell ref="C113:I113"/>
    <mergeCell ref="B180:C182"/>
    <mergeCell ref="D180:J180"/>
    <mergeCell ref="D181:J181"/>
    <mergeCell ref="D182:J182"/>
    <mergeCell ref="B183:J183"/>
    <mergeCell ref="B184:J184"/>
    <mergeCell ref="B185:J185"/>
    <mergeCell ref="B186:J186"/>
    <mergeCell ref="B187:I187"/>
    <mergeCell ref="C171:H171"/>
    <mergeCell ref="C172:H172"/>
    <mergeCell ref="C173:H173"/>
    <mergeCell ref="C174:H174"/>
    <mergeCell ref="C175:H175"/>
    <mergeCell ref="C176:H176"/>
    <mergeCell ref="B177:I177"/>
    <mergeCell ref="B178:J178"/>
    <mergeCell ref="B179:H179"/>
    <mergeCell ref="B208:J208"/>
    <mergeCell ref="B209:J209"/>
    <mergeCell ref="B215:G215"/>
    <mergeCell ref="H215:J215"/>
    <mergeCell ref="B216:J216"/>
    <mergeCell ref="B210:J210"/>
    <mergeCell ref="B211:G211"/>
    <mergeCell ref="H211:J211"/>
    <mergeCell ref="B212:J212"/>
    <mergeCell ref="B213:G213"/>
    <mergeCell ref="H213:J213"/>
    <mergeCell ref="B214:J214"/>
    <mergeCell ref="C190:I190"/>
    <mergeCell ref="C191:I191"/>
    <mergeCell ref="C192:I192"/>
    <mergeCell ref="B193:I193"/>
    <mergeCell ref="C194:I194"/>
    <mergeCell ref="B195:I195"/>
    <mergeCell ref="B196:J196"/>
    <mergeCell ref="B197:J197"/>
    <mergeCell ref="B199:J199"/>
    <mergeCell ref="B200:E200"/>
    <mergeCell ref="F200:G200"/>
    <mergeCell ref="I200:J200"/>
    <mergeCell ref="B201:E201"/>
    <mergeCell ref="F201:G201"/>
    <mergeCell ref="I201:J201"/>
    <mergeCell ref="I203:J203"/>
    <mergeCell ref="I204:J204"/>
    <mergeCell ref="I205:J205"/>
    <mergeCell ref="B205:E205"/>
    <mergeCell ref="F205:G205"/>
    <mergeCell ref="I206:J206"/>
    <mergeCell ref="I207:J207"/>
    <mergeCell ref="B202:E202"/>
    <mergeCell ref="F202:G202"/>
    <mergeCell ref="I202:J202"/>
    <mergeCell ref="B203:E203"/>
    <mergeCell ref="F203:G203"/>
    <mergeCell ref="B204:E204"/>
    <mergeCell ref="F204:G204"/>
    <mergeCell ref="B207:G207"/>
    <mergeCell ref="B206:E206"/>
    <mergeCell ref="F206:G206"/>
  </mergeCells>
  <conditionalFormatting sqref="I49:I50">
    <cfRule type="cellIs" dxfId="64" priority="1" operator="equal">
      <formula>0</formula>
    </cfRule>
  </conditionalFormatting>
  <conditionalFormatting sqref="I48">
    <cfRule type="cellIs" dxfId="63" priority="2" operator="equal">
      <formula>0</formula>
    </cfRule>
  </conditionalFormatting>
  <pageMargins left="0.51181102362204722" right="0.51181102362204722" top="0.78740157480314965" bottom="0.78740157480314965" header="0" footer="0"/>
  <pageSetup scale="77" orientation="portrait" r:id="rId1"/>
  <headerFooter>
    <oddHeader>&amp;L&amp;F&amp;C&amp;A&amp;R&amp;P de &amp;N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">
    <tabColor rgb="FFB6DDE8"/>
  </sheetPr>
  <dimension ref="A1:K1000"/>
  <sheetViews>
    <sheetView view="pageBreakPreview" topLeftCell="A177" zoomScaleNormal="100" zoomScaleSheetLayoutView="100" workbookViewId="0">
      <selection activeCell="B14" sqref="B14:J26"/>
    </sheetView>
  </sheetViews>
  <sheetFormatPr defaultColWidth="14.42578125" defaultRowHeight="26.25" customHeight="1" outlineLevelRow="1"/>
  <cols>
    <col min="1" max="1" width="2.28515625" customWidth="1"/>
    <col min="3" max="3" width="11.28515625" customWidth="1"/>
    <col min="4" max="4" width="13.28515625" customWidth="1"/>
    <col min="6" max="6" width="12.42578125" customWidth="1"/>
    <col min="7" max="8" width="14.28515625" customWidth="1"/>
    <col min="9" max="9" width="11.28515625" customWidth="1"/>
    <col min="10" max="10" width="15.85546875" customWidth="1"/>
    <col min="11" max="11" width="1.42578125" customWidth="1"/>
  </cols>
  <sheetData>
    <row r="1" spans="1:11" ht="26.25" customHeight="1">
      <c r="A1" s="413"/>
      <c r="B1" s="413"/>
      <c r="C1" s="413"/>
      <c r="D1" s="413"/>
      <c r="E1" s="413"/>
      <c r="F1" s="413"/>
      <c r="G1" s="413"/>
      <c r="H1" s="413"/>
      <c r="I1" s="413"/>
      <c r="J1" s="414"/>
      <c r="K1" s="413"/>
    </row>
    <row r="2" spans="1:11" ht="26.25" customHeight="1">
      <c r="A2" s="415"/>
      <c r="B2" s="863" t="str">
        <f>'1-ABA-DE-CARREGAMENTO'!C11</f>
        <v xml:space="preserve"> S E R V I Ç O S    D I V S.   A P O I O   A D M I N I S T R A T I V O .-2</v>
      </c>
      <c r="C2" s="864"/>
      <c r="D2" s="864"/>
      <c r="E2" s="864"/>
      <c r="F2" s="864"/>
      <c r="G2" s="864"/>
      <c r="H2" s="864"/>
      <c r="I2" s="864"/>
      <c r="J2" s="865"/>
      <c r="K2" s="416"/>
    </row>
    <row r="3" spans="1:11" ht="26.25" customHeight="1">
      <c r="A3" s="415"/>
      <c r="B3" s="866" t="str">
        <f>'1-ABA-DE-CARREGAMENTO'!H33</f>
        <v>MONITOR_CBO.3341-10_20hs</v>
      </c>
      <c r="C3" s="806"/>
      <c r="D3" s="806"/>
      <c r="E3" s="806"/>
      <c r="F3" s="806"/>
      <c r="G3" s="806"/>
      <c r="H3" s="806"/>
      <c r="I3" s="806"/>
      <c r="J3" s="807"/>
      <c r="K3" s="417"/>
    </row>
    <row r="4" spans="1:11" ht="15">
      <c r="A4" s="415"/>
      <c r="B4" s="861" t="s">
        <v>299</v>
      </c>
      <c r="C4" s="806"/>
      <c r="D4" s="806"/>
      <c r="E4" s="806"/>
      <c r="F4" s="807"/>
      <c r="G4" s="867" t="str">
        <f>'1-ABA-DE-CARREGAMENTO'!C12</f>
        <v>23243.000833/2022-37</v>
      </c>
      <c r="H4" s="806"/>
      <c r="I4" s="806"/>
      <c r="J4" s="807"/>
      <c r="K4" s="418"/>
    </row>
    <row r="5" spans="1:11" ht="15">
      <c r="A5" s="415"/>
      <c r="B5" s="791" t="s">
        <v>300</v>
      </c>
      <c r="C5" s="756"/>
      <c r="D5" s="756"/>
      <c r="E5" s="756"/>
      <c r="F5" s="757"/>
      <c r="G5" s="868" t="str">
        <f>'1-ABA-DE-CARREGAMENTO'!C13</f>
        <v>PE 30 / 2022</v>
      </c>
      <c r="H5" s="756"/>
      <c r="I5" s="756"/>
      <c r="J5" s="757"/>
      <c r="K5" s="418"/>
    </row>
    <row r="6" spans="1:11" ht="15">
      <c r="A6" s="415"/>
      <c r="B6" s="869">
        <f ca="1">'1-ABA-DE-CARREGAMENTO'!C16</f>
        <v>44830</v>
      </c>
      <c r="C6" s="756"/>
      <c r="D6" s="756"/>
      <c r="E6" s="756"/>
      <c r="F6" s="756"/>
      <c r="G6" s="756"/>
      <c r="H6" s="756"/>
      <c r="I6" s="756"/>
      <c r="J6" s="757"/>
      <c r="K6" s="420"/>
    </row>
    <row r="7" spans="1:11" ht="26.25" customHeight="1">
      <c r="A7" s="415"/>
      <c r="B7" s="830" t="s">
        <v>301</v>
      </c>
      <c r="C7" s="756"/>
      <c r="D7" s="756"/>
      <c r="E7" s="756"/>
      <c r="F7" s="756"/>
      <c r="G7" s="756"/>
      <c r="H7" s="756"/>
      <c r="I7" s="756"/>
      <c r="J7" s="757"/>
      <c r="K7" s="421"/>
    </row>
    <row r="8" spans="1:11" ht="15">
      <c r="A8" s="415"/>
      <c r="B8" s="422" t="s">
        <v>264</v>
      </c>
      <c r="C8" s="791" t="s">
        <v>302</v>
      </c>
      <c r="D8" s="756"/>
      <c r="E8" s="756"/>
      <c r="F8" s="756"/>
      <c r="G8" s="756"/>
      <c r="H8" s="757"/>
      <c r="I8" s="870">
        <f ca="1">'1-ABA-DE-CARREGAMENTO'!C16</f>
        <v>44830</v>
      </c>
      <c r="J8" s="757"/>
      <c r="K8" s="423"/>
    </row>
    <row r="9" spans="1:11" ht="15">
      <c r="A9" s="415"/>
      <c r="B9" s="422" t="s">
        <v>265</v>
      </c>
      <c r="C9" s="791" t="s">
        <v>303</v>
      </c>
      <c r="D9" s="756"/>
      <c r="E9" s="756"/>
      <c r="F9" s="756"/>
      <c r="G9" s="756"/>
      <c r="H9" s="757"/>
      <c r="I9" s="868" t="str">
        <f>'1-ABA-DE-CARREGAMENTO'!C14</f>
        <v xml:space="preserve">ALEGRETE </v>
      </c>
      <c r="J9" s="757"/>
      <c r="K9" s="418"/>
    </row>
    <row r="10" spans="1:11" ht="15">
      <c r="A10" s="415"/>
      <c r="B10" s="422" t="s">
        <v>266</v>
      </c>
      <c r="C10" s="791" t="s">
        <v>304</v>
      </c>
      <c r="D10" s="756"/>
      <c r="E10" s="756"/>
      <c r="F10" s="756"/>
      <c r="G10" s="756"/>
      <c r="H10" s="757"/>
      <c r="I10" s="868" t="str">
        <f>'1-ABA-DE-CARREGAMENTO'!H35</f>
        <v>RS005021/2021</v>
      </c>
      <c r="J10" s="757"/>
      <c r="K10" s="418"/>
    </row>
    <row r="11" spans="1:11" ht="15">
      <c r="A11" s="415"/>
      <c r="B11" s="422" t="s">
        <v>267</v>
      </c>
      <c r="C11" s="791" t="s">
        <v>305</v>
      </c>
      <c r="D11" s="756"/>
      <c r="E11" s="756"/>
      <c r="F11" s="756"/>
      <c r="G11" s="756"/>
      <c r="H11" s="757"/>
      <c r="I11" s="855">
        <f>'1-ABA-DE-CARREGAMENTO'!H94</f>
        <v>20</v>
      </c>
      <c r="J11" s="757"/>
      <c r="K11" s="418"/>
    </row>
    <row r="12" spans="1:11" ht="15">
      <c r="A12" s="415"/>
      <c r="B12" s="856" t="s">
        <v>306</v>
      </c>
      <c r="C12" s="756"/>
      <c r="D12" s="756"/>
      <c r="E12" s="756"/>
      <c r="F12" s="756"/>
      <c r="G12" s="756"/>
      <c r="H12" s="756"/>
      <c r="I12" s="756"/>
      <c r="J12" s="757"/>
      <c r="K12" s="424"/>
    </row>
    <row r="13" spans="1:11" ht="26.25" customHeight="1">
      <c r="A13" s="415"/>
      <c r="B13" s="795" t="str">
        <f>'1-ABA-DE-CARREGAMENTO'!C11</f>
        <v xml:space="preserve"> S E R V I Ç O S    D I V S.   A P O I O   A D M I N I S T R A T I V O .-2</v>
      </c>
      <c r="C13" s="756"/>
      <c r="D13" s="756"/>
      <c r="E13" s="756"/>
      <c r="F13" s="756"/>
      <c r="G13" s="795" t="s">
        <v>307</v>
      </c>
      <c r="H13" s="757"/>
      <c r="I13" s="795" t="s">
        <v>308</v>
      </c>
      <c r="J13" s="757"/>
      <c r="K13" s="284"/>
    </row>
    <row r="14" spans="1:11" ht="26.25" hidden="1" customHeight="1" outlineLevel="1">
      <c r="A14" s="415"/>
      <c r="B14" s="857" t="s">
        <v>309</v>
      </c>
      <c r="C14" s="756"/>
      <c r="D14" s="756"/>
      <c r="E14" s="756"/>
      <c r="F14" s="757"/>
      <c r="G14" s="858" t="s">
        <v>310</v>
      </c>
      <c r="H14" s="757"/>
      <c r="I14" s="859" t="s">
        <v>311</v>
      </c>
      <c r="J14" s="757"/>
      <c r="K14" s="425"/>
    </row>
    <row r="15" spans="1:11" ht="26.25" hidden="1" customHeight="1" outlineLevel="1">
      <c r="A15" s="415"/>
      <c r="B15" s="857" t="s">
        <v>312</v>
      </c>
      <c r="C15" s="756"/>
      <c r="D15" s="756"/>
      <c r="E15" s="756"/>
      <c r="F15" s="757"/>
      <c r="G15" s="858" t="s">
        <v>310</v>
      </c>
      <c r="H15" s="757"/>
      <c r="I15" s="859" t="s">
        <v>311</v>
      </c>
      <c r="J15" s="757"/>
      <c r="K15" s="425"/>
    </row>
    <row r="16" spans="1:11" ht="26.25" hidden="1" customHeight="1" outlineLevel="1">
      <c r="A16" s="415"/>
      <c r="B16" s="857" t="s">
        <v>313</v>
      </c>
      <c r="C16" s="756"/>
      <c r="D16" s="756"/>
      <c r="E16" s="756"/>
      <c r="F16" s="757"/>
      <c r="G16" s="858" t="s">
        <v>310</v>
      </c>
      <c r="H16" s="757"/>
      <c r="I16" s="859" t="s">
        <v>311</v>
      </c>
      <c r="J16" s="757"/>
      <c r="K16" s="425"/>
    </row>
    <row r="17" spans="1:11" ht="26.25" customHeight="1" collapsed="1">
      <c r="A17" s="415"/>
      <c r="B17" s="857" t="str">
        <f>B3</f>
        <v>MONITOR_CBO.3341-10_20hs</v>
      </c>
      <c r="C17" s="756"/>
      <c r="D17" s="756"/>
      <c r="E17" s="756"/>
      <c r="F17" s="757"/>
      <c r="G17" s="858" t="s">
        <v>310</v>
      </c>
      <c r="H17" s="757"/>
      <c r="I17" s="859">
        <f>'1-ABA-DE-CARREGAMENTO'!H92</f>
        <v>0</v>
      </c>
      <c r="J17" s="757"/>
      <c r="K17" s="425"/>
    </row>
    <row r="18" spans="1:11" ht="26.25" hidden="1" customHeight="1" outlineLevel="1">
      <c r="A18" s="415"/>
      <c r="B18" s="857" t="s">
        <v>314</v>
      </c>
      <c r="C18" s="756"/>
      <c r="D18" s="756"/>
      <c r="E18" s="756"/>
      <c r="F18" s="757"/>
      <c r="G18" s="858" t="s">
        <v>310</v>
      </c>
      <c r="H18" s="757"/>
      <c r="I18" s="859" t="s">
        <v>311</v>
      </c>
      <c r="J18" s="757"/>
      <c r="K18" s="425"/>
    </row>
    <row r="19" spans="1:11" ht="26.25" hidden="1" customHeight="1" outlineLevel="1">
      <c r="A19" s="415"/>
      <c r="B19" s="857" t="s">
        <v>733</v>
      </c>
      <c r="C19" s="756"/>
      <c r="D19" s="756"/>
      <c r="E19" s="756"/>
      <c r="F19" s="757"/>
      <c r="G19" s="858" t="s">
        <v>310</v>
      </c>
      <c r="H19" s="757"/>
      <c r="I19" s="859" t="s">
        <v>311</v>
      </c>
      <c r="J19" s="757"/>
      <c r="K19" s="425"/>
    </row>
    <row r="20" spans="1:11" ht="15" collapsed="1">
      <c r="A20" s="415"/>
      <c r="B20" s="872" t="s">
        <v>316</v>
      </c>
      <c r="C20" s="756"/>
      <c r="D20" s="756"/>
      <c r="E20" s="756"/>
      <c r="F20" s="756"/>
      <c r="G20" s="756"/>
      <c r="H20" s="757"/>
      <c r="I20" s="871">
        <f>SUM(I14:I19)</f>
        <v>0</v>
      </c>
      <c r="J20" s="757"/>
      <c r="K20" s="426"/>
    </row>
    <row r="21" spans="1:11" ht="15">
      <c r="A21" s="415"/>
      <c r="B21" s="836"/>
      <c r="C21" s="756"/>
      <c r="D21" s="756"/>
      <c r="E21" s="756"/>
      <c r="F21" s="756"/>
      <c r="G21" s="756"/>
      <c r="H21" s="756"/>
      <c r="I21" s="756"/>
      <c r="J21" s="757"/>
      <c r="K21" s="284"/>
    </row>
    <row r="22" spans="1:11" ht="51.75" customHeight="1">
      <c r="A22" s="415"/>
      <c r="B22" s="828" t="s">
        <v>317</v>
      </c>
      <c r="C22" s="756"/>
      <c r="D22" s="756"/>
      <c r="E22" s="756"/>
      <c r="F22" s="756"/>
      <c r="G22" s="756"/>
      <c r="H22" s="756"/>
      <c r="I22" s="756"/>
      <c r="J22" s="757"/>
      <c r="K22" s="427"/>
    </row>
    <row r="23" spans="1:11" ht="15">
      <c r="A23" s="415"/>
      <c r="B23" s="836"/>
      <c r="C23" s="756"/>
      <c r="D23" s="756"/>
      <c r="E23" s="756"/>
      <c r="F23" s="756"/>
      <c r="G23" s="756"/>
      <c r="H23" s="756"/>
      <c r="I23" s="756"/>
      <c r="J23" s="757"/>
      <c r="K23" s="284"/>
    </row>
    <row r="24" spans="1:11" ht="51.75" customHeight="1">
      <c r="A24" s="415"/>
      <c r="B24" s="873" t="s">
        <v>734</v>
      </c>
      <c r="C24" s="756"/>
      <c r="D24" s="756"/>
      <c r="E24" s="756"/>
      <c r="F24" s="756"/>
      <c r="G24" s="756"/>
      <c r="H24" s="756"/>
      <c r="I24" s="756"/>
      <c r="J24" s="757"/>
      <c r="K24" s="428"/>
    </row>
    <row r="25" spans="1:11" ht="15">
      <c r="A25" s="415"/>
      <c r="B25" s="874"/>
      <c r="C25" s="756"/>
      <c r="D25" s="756"/>
      <c r="E25" s="756"/>
      <c r="F25" s="756"/>
      <c r="G25" s="756"/>
      <c r="H25" s="756"/>
      <c r="I25" s="756"/>
      <c r="J25" s="757"/>
      <c r="K25" s="429"/>
    </row>
    <row r="26" spans="1:11" ht="26.25" customHeight="1">
      <c r="A26" s="284"/>
      <c r="B26" s="830" t="s">
        <v>319</v>
      </c>
      <c r="C26" s="756"/>
      <c r="D26" s="756"/>
      <c r="E26" s="756"/>
      <c r="F26" s="756"/>
      <c r="G26" s="756"/>
      <c r="H26" s="756"/>
      <c r="I26" s="756"/>
      <c r="J26" s="757"/>
      <c r="K26" s="421"/>
    </row>
    <row r="27" spans="1:11" ht="26.25" customHeight="1">
      <c r="A27" s="415"/>
      <c r="B27" s="422">
        <v>1</v>
      </c>
      <c r="C27" s="791" t="s">
        <v>320</v>
      </c>
      <c r="D27" s="756"/>
      <c r="E27" s="756"/>
      <c r="F27" s="756"/>
      <c r="G27" s="756"/>
      <c r="H27" s="757"/>
      <c r="I27" s="875" t="str">
        <f>'1-ABA-DE-CARREGAMENTO'!H33</f>
        <v>MONITOR_CBO.3341-10_20hs</v>
      </c>
      <c r="J27" s="757"/>
      <c r="K27" s="430"/>
    </row>
    <row r="28" spans="1:11" ht="26.25" customHeight="1">
      <c r="A28" s="415"/>
      <c r="B28" s="431">
        <v>2</v>
      </c>
      <c r="C28" s="839" t="s">
        <v>321</v>
      </c>
      <c r="D28" s="756"/>
      <c r="E28" s="756"/>
      <c r="F28" s="756"/>
      <c r="G28" s="756"/>
      <c r="H28" s="757"/>
      <c r="I28" s="877"/>
      <c r="J28" s="757"/>
      <c r="K28" s="432"/>
    </row>
    <row r="29" spans="1:11" ht="26.25" customHeight="1">
      <c r="A29" s="415"/>
      <c r="B29" s="422">
        <v>3</v>
      </c>
      <c r="C29" s="878" t="s">
        <v>499</v>
      </c>
      <c r="D29" s="680"/>
      <c r="E29" s="434">
        <v>220</v>
      </c>
      <c r="F29" s="435">
        <f>'1-ABA-DE-CARREGAMENTO'!H37</f>
        <v>1396.01</v>
      </c>
      <c r="G29" s="419" t="s">
        <v>323</v>
      </c>
      <c r="H29" s="436">
        <f>'1-ABA-DE-CARREGAMENTO'!H52</f>
        <v>100</v>
      </c>
      <c r="I29" s="879">
        <f>F29/E29*H29</f>
        <v>634.55000000000007</v>
      </c>
      <c r="J29" s="757"/>
      <c r="K29" s="437"/>
    </row>
    <row r="30" spans="1:11" ht="26.25" customHeight="1">
      <c r="A30" s="415"/>
      <c r="B30" s="422">
        <v>4</v>
      </c>
      <c r="C30" s="791" t="s">
        <v>324</v>
      </c>
      <c r="D30" s="756"/>
      <c r="E30" s="756"/>
      <c r="F30" s="756"/>
      <c r="G30" s="756"/>
      <c r="H30" s="757"/>
      <c r="I30" s="860"/>
      <c r="J30" s="757"/>
      <c r="K30" s="438"/>
    </row>
    <row r="31" spans="1:11" ht="26.25" customHeight="1">
      <c r="A31" s="415"/>
      <c r="B31" s="422">
        <v>5</v>
      </c>
      <c r="C31" s="791" t="s">
        <v>325</v>
      </c>
      <c r="D31" s="756"/>
      <c r="E31" s="756"/>
      <c r="F31" s="756"/>
      <c r="G31" s="756"/>
      <c r="H31" s="757"/>
      <c r="I31" s="862" t="str">
        <f>'1-ABA-DE-CARREGAMENTO'!H36</f>
        <v>01 de JANEIRO</v>
      </c>
      <c r="J31" s="757"/>
      <c r="K31" s="439"/>
    </row>
    <row r="32" spans="1:11" ht="26.25" customHeight="1">
      <c r="A32" s="415"/>
      <c r="B32" s="440">
        <v>6</v>
      </c>
      <c r="C32" s="850" t="s">
        <v>735</v>
      </c>
      <c r="D32" s="756"/>
      <c r="E32" s="756"/>
      <c r="F32" s="756"/>
      <c r="G32" s="756"/>
      <c r="H32" s="757"/>
      <c r="I32" s="851">
        <f>ROUND(I29/220,2)*0</f>
        <v>0</v>
      </c>
      <c r="J32" s="757"/>
      <c r="K32" s="441"/>
    </row>
    <row r="33" spans="1:11" ht="26.25" customHeight="1">
      <c r="A33" s="415"/>
      <c r="B33" s="440">
        <v>7</v>
      </c>
      <c r="C33" s="850" t="s">
        <v>736</v>
      </c>
      <c r="D33" s="756"/>
      <c r="E33" s="756"/>
      <c r="F33" s="757"/>
      <c r="G33" s="854"/>
      <c r="H33" s="757"/>
      <c r="I33" s="851">
        <f>SUM(J47:J50)/H29</f>
        <v>6.3455000000000004</v>
      </c>
      <c r="J33" s="757"/>
      <c r="K33" s="441"/>
    </row>
    <row r="34" spans="1:11" ht="26.25" customHeight="1">
      <c r="A34" s="415"/>
      <c r="B34" s="440">
        <v>8</v>
      </c>
      <c r="C34" s="850" t="s">
        <v>737</v>
      </c>
      <c r="D34" s="756"/>
      <c r="E34" s="756"/>
      <c r="F34" s="757"/>
      <c r="G34" s="854"/>
      <c r="H34" s="757"/>
      <c r="I34" s="851">
        <f>TRUNC(I33*1.5,2)*0</f>
        <v>0</v>
      </c>
      <c r="J34" s="757"/>
      <c r="K34" s="441"/>
    </row>
    <row r="35" spans="1:11" ht="26.25" customHeight="1">
      <c r="A35" s="415"/>
      <c r="B35" s="440">
        <v>9</v>
      </c>
      <c r="C35" s="850" t="s">
        <v>738</v>
      </c>
      <c r="D35" s="756"/>
      <c r="E35" s="756"/>
      <c r="F35" s="757"/>
      <c r="G35" s="854" t="s">
        <v>330</v>
      </c>
      <c r="H35" s="757"/>
      <c r="I35" s="851">
        <f>I33*1.5</f>
        <v>9.5182500000000001</v>
      </c>
      <c r="J35" s="757"/>
      <c r="K35" s="441"/>
    </row>
    <row r="36" spans="1:11" ht="26.25" customHeight="1">
      <c r="A36" s="415"/>
      <c r="B36" s="440">
        <v>10</v>
      </c>
      <c r="C36" s="850" t="s">
        <v>739</v>
      </c>
      <c r="D36" s="756"/>
      <c r="E36" s="756"/>
      <c r="F36" s="756"/>
      <c r="G36" s="756"/>
      <c r="H36" s="757"/>
      <c r="I36" s="851">
        <f>I33*1.2</f>
        <v>7.6146000000000003</v>
      </c>
      <c r="J36" s="757"/>
      <c r="K36" s="441"/>
    </row>
    <row r="37" spans="1:11" ht="26.25" customHeight="1">
      <c r="A37" s="415"/>
      <c r="B37" s="440">
        <v>11</v>
      </c>
      <c r="C37" s="850" t="s">
        <v>740</v>
      </c>
      <c r="D37" s="756"/>
      <c r="E37" s="756"/>
      <c r="F37" s="756"/>
      <c r="G37" s="756"/>
      <c r="H37" s="757"/>
      <c r="I37" s="851">
        <f>I33*2</f>
        <v>12.691000000000001</v>
      </c>
      <c r="J37" s="757"/>
      <c r="K37" s="441"/>
    </row>
    <row r="38" spans="1:11" ht="26.25" customHeight="1">
      <c r="A38" s="415"/>
      <c r="B38" s="440">
        <v>12</v>
      </c>
      <c r="C38" s="850" t="s">
        <v>741</v>
      </c>
      <c r="D38" s="756"/>
      <c r="E38" s="756"/>
      <c r="F38" s="756"/>
      <c r="G38" s="756"/>
      <c r="H38" s="757"/>
      <c r="I38" s="851">
        <f>I29*'1-ABA-DE-CARREGAMENTO'!D44</f>
        <v>0</v>
      </c>
      <c r="J38" s="757"/>
      <c r="K38" s="441"/>
    </row>
    <row r="39" spans="1:11" ht="26.25" customHeight="1">
      <c r="A39" s="415"/>
      <c r="B39" s="440">
        <v>13</v>
      </c>
      <c r="C39" s="850" t="s">
        <v>334</v>
      </c>
      <c r="D39" s="756"/>
      <c r="E39" s="756"/>
      <c r="F39" s="756"/>
      <c r="G39" s="756"/>
      <c r="H39" s="757"/>
      <c r="I39" s="851">
        <f>ROUND(I32/6,2)*1.3</f>
        <v>0</v>
      </c>
      <c r="J39" s="757"/>
      <c r="K39" s="441"/>
    </row>
    <row r="40" spans="1:11" ht="26.25" customHeight="1">
      <c r="A40" s="415"/>
      <c r="B40" s="440">
        <v>14</v>
      </c>
      <c r="C40" s="850" t="s">
        <v>335</v>
      </c>
      <c r="D40" s="756"/>
      <c r="E40" s="756"/>
      <c r="F40" s="756"/>
      <c r="G40" s="756"/>
      <c r="H40" s="757"/>
      <c r="I40" s="888">
        <f>'1-ABA-DE-CARREGAMENTO'!H93</f>
        <v>1</v>
      </c>
      <c r="J40" s="757"/>
      <c r="K40" s="442"/>
    </row>
    <row r="41" spans="1:11" ht="26.25" customHeight="1">
      <c r="A41" s="415"/>
      <c r="B41" s="440">
        <v>15</v>
      </c>
      <c r="C41" s="850" t="s">
        <v>336</v>
      </c>
      <c r="D41" s="756"/>
      <c r="E41" s="756"/>
      <c r="F41" s="756"/>
      <c r="G41" s="756"/>
      <c r="H41" s="757"/>
      <c r="I41" s="853">
        <f>'1-ABA-DE-CARREGAMENTO'!E42</f>
        <v>1212</v>
      </c>
      <c r="J41" s="757"/>
      <c r="K41" s="443"/>
    </row>
    <row r="42" spans="1:11" ht="15">
      <c r="A42" s="415"/>
      <c r="B42" s="836"/>
      <c r="C42" s="756"/>
      <c r="D42" s="756"/>
      <c r="E42" s="756"/>
      <c r="F42" s="756"/>
      <c r="G42" s="756"/>
      <c r="H42" s="756"/>
      <c r="I42" s="756"/>
      <c r="J42" s="757"/>
      <c r="K42" s="284"/>
    </row>
    <row r="43" spans="1:11" ht="26.25" customHeight="1">
      <c r="A43" s="415"/>
      <c r="B43" s="832" t="s">
        <v>337</v>
      </c>
      <c r="C43" s="756"/>
      <c r="D43" s="756"/>
      <c r="E43" s="756"/>
      <c r="F43" s="756"/>
      <c r="G43" s="756"/>
      <c r="H43" s="756"/>
      <c r="I43" s="756"/>
      <c r="J43" s="757"/>
      <c r="K43" s="444"/>
    </row>
    <row r="44" spans="1:11" ht="15">
      <c r="A44" s="415"/>
      <c r="B44" s="811"/>
      <c r="C44" s="756"/>
      <c r="D44" s="756"/>
      <c r="E44" s="756"/>
      <c r="F44" s="756"/>
      <c r="G44" s="756"/>
      <c r="H44" s="756"/>
      <c r="I44" s="756"/>
      <c r="J44" s="757"/>
      <c r="K44" s="445"/>
    </row>
    <row r="45" spans="1:11" ht="26.25" customHeight="1">
      <c r="A45" s="415"/>
      <c r="B45" s="849" t="s">
        <v>338</v>
      </c>
      <c r="C45" s="756"/>
      <c r="D45" s="756"/>
      <c r="E45" s="756"/>
      <c r="F45" s="756"/>
      <c r="G45" s="756"/>
      <c r="H45" s="756"/>
      <c r="I45" s="756"/>
      <c r="J45" s="757"/>
      <c r="K45" s="446"/>
    </row>
    <row r="46" spans="1:11" ht="26.25" customHeight="1">
      <c r="A46" s="447"/>
      <c r="B46" s="448">
        <v>1</v>
      </c>
      <c r="C46" s="835" t="s">
        <v>339</v>
      </c>
      <c r="D46" s="756"/>
      <c r="E46" s="756"/>
      <c r="F46" s="756"/>
      <c r="G46" s="756"/>
      <c r="H46" s="757"/>
      <c r="I46" s="449" t="s">
        <v>340</v>
      </c>
      <c r="J46" s="448" t="s">
        <v>341</v>
      </c>
      <c r="K46" s="424"/>
    </row>
    <row r="47" spans="1:11" ht="26.25" customHeight="1">
      <c r="A47" s="415"/>
      <c r="B47" s="422" t="s">
        <v>264</v>
      </c>
      <c r="C47" s="791" t="s">
        <v>342</v>
      </c>
      <c r="D47" s="756"/>
      <c r="E47" s="756"/>
      <c r="F47" s="757"/>
      <c r="G47" s="450" t="s">
        <v>343</v>
      </c>
      <c r="H47" s="451">
        <f>'1-ABA-DE-CARREGAMENTO'!H52</f>
        <v>100</v>
      </c>
      <c r="I47" s="450"/>
      <c r="J47" s="453">
        <f>I29*I40</f>
        <v>634.55000000000007</v>
      </c>
      <c r="K47" s="454"/>
    </row>
    <row r="48" spans="1:11" ht="26.25" customHeight="1">
      <c r="A48" s="415"/>
      <c r="B48" s="422" t="s">
        <v>265</v>
      </c>
      <c r="C48" s="791" t="s">
        <v>344</v>
      </c>
      <c r="D48" s="756"/>
      <c r="E48" s="756"/>
      <c r="F48" s="847" t="str">
        <f>'1-ABA-DE-CARREGAMENTO'!H38</f>
        <v>SEM ADICIONAL DE FUNÇÃO</v>
      </c>
      <c r="G48" s="756"/>
      <c r="H48" s="757"/>
      <c r="I48" s="562">
        <f>'1-ABA-DE-CARREGAMENTO'!H39</f>
        <v>0</v>
      </c>
      <c r="J48" s="453">
        <f>J47*I48</f>
        <v>0</v>
      </c>
      <c r="K48" s="454"/>
    </row>
    <row r="49" spans="1:11" ht="26.25" customHeight="1">
      <c r="A49" s="415"/>
      <c r="B49" s="422" t="s">
        <v>266</v>
      </c>
      <c r="C49" s="791" t="s">
        <v>742</v>
      </c>
      <c r="D49" s="756"/>
      <c r="E49" s="756"/>
      <c r="F49" s="756"/>
      <c r="G49" s="756"/>
      <c r="H49" s="757"/>
      <c r="I49" s="539">
        <f>'1-ABA-DE-CARREGAMENTO'!H44</f>
        <v>0</v>
      </c>
      <c r="J49" s="453">
        <f>ROUND(J47*I49,2)</f>
        <v>0</v>
      </c>
      <c r="K49" s="454"/>
    </row>
    <row r="50" spans="1:11" ht="26.25" customHeight="1">
      <c r="A50" s="415"/>
      <c r="B50" s="422" t="s">
        <v>267</v>
      </c>
      <c r="C50" s="791" t="s">
        <v>743</v>
      </c>
      <c r="D50" s="756"/>
      <c r="E50" s="756"/>
      <c r="F50" s="756"/>
      <c r="G50" s="847" t="str">
        <f>'1-ABA-DE-CARREGAMENTO'!H40</f>
        <v>SEM ADICIONAL DE RISCO</v>
      </c>
      <c r="H50" s="757"/>
      <c r="I50" s="563">
        <f>'1-ABA-DE-CARREGAMENTO'!H41</f>
        <v>0</v>
      </c>
      <c r="J50" s="453">
        <f>ROUND(I50*I41,2)</f>
        <v>0</v>
      </c>
      <c r="K50" s="454"/>
    </row>
    <row r="51" spans="1:11" ht="26.25" customHeight="1">
      <c r="A51" s="415"/>
      <c r="B51" s="422" t="s">
        <v>268</v>
      </c>
      <c r="C51" s="848" t="s">
        <v>744</v>
      </c>
      <c r="D51" s="756"/>
      <c r="E51" s="756"/>
      <c r="F51" s="457" t="s">
        <v>348</v>
      </c>
      <c r="G51" s="458">
        <v>0</v>
      </c>
      <c r="H51" s="457" t="s">
        <v>349</v>
      </c>
      <c r="I51" s="459">
        <f>I36</f>
        <v>7.6146000000000003</v>
      </c>
      <c r="J51" s="460">
        <f>G51*I51</f>
        <v>0</v>
      </c>
      <c r="K51" s="454"/>
    </row>
    <row r="52" spans="1:11" ht="26.25" hidden="1" customHeight="1" outlineLevel="1">
      <c r="A52" s="415"/>
      <c r="B52" s="422" t="s">
        <v>269</v>
      </c>
      <c r="C52" s="839" t="s">
        <v>745</v>
      </c>
      <c r="D52" s="756"/>
      <c r="E52" s="756"/>
      <c r="F52" s="756"/>
      <c r="G52" s="756"/>
      <c r="H52" s="756"/>
      <c r="I52" s="757"/>
      <c r="J52" s="453">
        <f>ROUND(I38*(((12*15)+15)-((44/6)*26))*I35,2)*0+ROUND(2*4.33*I35,2)*0</f>
        <v>0</v>
      </c>
      <c r="K52" s="454"/>
    </row>
    <row r="53" spans="1:11" ht="26.25" hidden="1" customHeight="1" outlineLevel="1">
      <c r="A53" s="415"/>
      <c r="B53" s="422" t="s">
        <v>270</v>
      </c>
      <c r="C53" s="839" t="s">
        <v>746</v>
      </c>
      <c r="D53" s="756"/>
      <c r="E53" s="756"/>
      <c r="F53" s="756"/>
      <c r="G53" s="756"/>
      <c r="H53" s="756"/>
      <c r="I53" s="757"/>
      <c r="J53" s="453">
        <f>ROUND(I39*I40*15,2)*0</f>
        <v>0</v>
      </c>
      <c r="K53" s="454"/>
    </row>
    <row r="54" spans="1:11" ht="26.25" customHeight="1" collapsed="1">
      <c r="A54" s="415"/>
      <c r="B54" s="422" t="s">
        <v>271</v>
      </c>
      <c r="C54" s="839" t="s">
        <v>747</v>
      </c>
      <c r="D54" s="756"/>
      <c r="E54" s="756"/>
      <c r="F54" s="457" t="s">
        <v>353</v>
      </c>
      <c r="G54" s="458">
        <v>0</v>
      </c>
      <c r="H54" s="457" t="s">
        <v>354</v>
      </c>
      <c r="I54" s="459">
        <f>I35</f>
        <v>9.5182500000000001</v>
      </c>
      <c r="J54" s="453">
        <f t="shared" ref="J54:J55" si="0">G54*I54</f>
        <v>0</v>
      </c>
      <c r="K54" s="454"/>
    </row>
    <row r="55" spans="1:11" ht="26.25" customHeight="1">
      <c r="A55" s="415"/>
      <c r="B55" s="422" t="s">
        <v>272</v>
      </c>
      <c r="C55" s="839" t="s">
        <v>748</v>
      </c>
      <c r="D55" s="756"/>
      <c r="E55" s="756"/>
      <c r="F55" s="457" t="s">
        <v>356</v>
      </c>
      <c r="G55" s="458">
        <v>0</v>
      </c>
      <c r="H55" s="457" t="s">
        <v>357</v>
      </c>
      <c r="I55" s="459">
        <f>I37</f>
        <v>12.691000000000001</v>
      </c>
      <c r="J55" s="453">
        <f t="shared" si="0"/>
        <v>0</v>
      </c>
      <c r="K55" s="454"/>
    </row>
    <row r="56" spans="1:11" ht="26.25" customHeight="1">
      <c r="A56" s="415"/>
      <c r="B56" s="422" t="s">
        <v>273</v>
      </c>
      <c r="C56" s="791" t="s">
        <v>749</v>
      </c>
      <c r="D56" s="756"/>
      <c r="E56" s="756"/>
      <c r="F56" s="756"/>
      <c r="G56" s="756"/>
      <c r="H56" s="756"/>
      <c r="I56" s="757"/>
      <c r="J56" s="453">
        <f>ROUND(((J54+J55)/25)*5,2)</f>
        <v>0</v>
      </c>
      <c r="K56" s="454"/>
    </row>
    <row r="57" spans="1:11" ht="26.25" customHeight="1">
      <c r="A57" s="415"/>
      <c r="B57" s="422" t="s">
        <v>359</v>
      </c>
      <c r="C57" s="791" t="s">
        <v>360</v>
      </c>
      <c r="D57" s="756"/>
      <c r="E57" s="756"/>
      <c r="F57" s="756"/>
      <c r="G57" s="756"/>
      <c r="H57" s="756"/>
      <c r="I57" s="757"/>
      <c r="J57" s="461" t="s">
        <v>311</v>
      </c>
      <c r="K57" s="462"/>
    </row>
    <row r="58" spans="1:11" ht="26.25" customHeight="1">
      <c r="A58" s="415"/>
      <c r="B58" s="830" t="s">
        <v>361</v>
      </c>
      <c r="C58" s="756"/>
      <c r="D58" s="756"/>
      <c r="E58" s="756"/>
      <c r="F58" s="756"/>
      <c r="G58" s="756"/>
      <c r="H58" s="756"/>
      <c r="I58" s="757"/>
      <c r="J58" s="463">
        <f>SUM(J47:J57)</f>
        <v>634.55000000000007</v>
      </c>
      <c r="K58" s="464"/>
    </row>
    <row r="59" spans="1:11" ht="15">
      <c r="A59" s="415"/>
      <c r="B59" s="465"/>
      <c r="C59" s="819"/>
      <c r="D59" s="756"/>
      <c r="E59" s="756"/>
      <c r="F59" s="756"/>
      <c r="G59" s="756"/>
      <c r="H59" s="756"/>
      <c r="I59" s="757"/>
      <c r="J59" s="466"/>
      <c r="K59" s="464"/>
    </row>
    <row r="60" spans="1:11" ht="26.25" customHeight="1">
      <c r="A60" s="415"/>
      <c r="B60" s="422" t="s">
        <v>271</v>
      </c>
      <c r="C60" s="791" t="s">
        <v>750</v>
      </c>
      <c r="D60" s="756"/>
      <c r="E60" s="756"/>
      <c r="F60" s="756"/>
      <c r="G60" s="756"/>
      <c r="H60" s="756"/>
      <c r="I60" s="757"/>
      <c r="J60" s="453">
        <f>ROUND(I34*15*I40*0.5,2)*0</f>
        <v>0</v>
      </c>
      <c r="K60" s="454"/>
    </row>
    <row r="61" spans="1:11" ht="31.5" customHeight="1">
      <c r="A61" s="415"/>
      <c r="B61" s="830" t="s">
        <v>751</v>
      </c>
      <c r="C61" s="756"/>
      <c r="D61" s="756"/>
      <c r="E61" s="756"/>
      <c r="F61" s="756"/>
      <c r="G61" s="756"/>
      <c r="H61" s="756"/>
      <c r="I61" s="757"/>
      <c r="J61" s="463">
        <f>J60</f>
        <v>0</v>
      </c>
      <c r="K61" s="464"/>
    </row>
    <row r="62" spans="1:11" ht="15">
      <c r="A62" s="415"/>
      <c r="B62" s="836"/>
      <c r="C62" s="756"/>
      <c r="D62" s="756"/>
      <c r="E62" s="756"/>
      <c r="F62" s="756"/>
      <c r="G62" s="756"/>
      <c r="H62" s="756"/>
      <c r="I62" s="756"/>
      <c r="J62" s="757"/>
      <c r="K62" s="284"/>
    </row>
    <row r="63" spans="1:11" ht="54" customHeight="1">
      <c r="A63" s="415"/>
      <c r="B63" s="845" t="s">
        <v>752</v>
      </c>
      <c r="C63" s="756"/>
      <c r="D63" s="756"/>
      <c r="E63" s="756"/>
      <c r="F63" s="756"/>
      <c r="G63" s="756"/>
      <c r="H63" s="756"/>
      <c r="I63" s="757"/>
      <c r="J63" s="467">
        <f>J58+J61</f>
        <v>634.55000000000007</v>
      </c>
      <c r="K63" s="468"/>
    </row>
    <row r="64" spans="1:11" ht="15">
      <c r="A64" s="415"/>
      <c r="B64" s="819"/>
      <c r="C64" s="756"/>
      <c r="D64" s="756"/>
      <c r="E64" s="756"/>
      <c r="F64" s="756"/>
      <c r="G64" s="756"/>
      <c r="H64" s="756"/>
      <c r="I64" s="756"/>
      <c r="J64" s="757"/>
      <c r="K64" s="327"/>
    </row>
    <row r="65" spans="1:11" ht="26.25" customHeight="1">
      <c r="A65" s="415"/>
      <c r="B65" s="846" t="s">
        <v>365</v>
      </c>
      <c r="C65" s="756"/>
      <c r="D65" s="756"/>
      <c r="E65" s="756"/>
      <c r="F65" s="756"/>
      <c r="G65" s="756"/>
      <c r="H65" s="756"/>
      <c r="I65" s="756"/>
      <c r="J65" s="757"/>
      <c r="K65" s="469"/>
    </row>
    <row r="66" spans="1:11" ht="15">
      <c r="A66" s="415"/>
      <c r="B66" s="819"/>
      <c r="C66" s="756"/>
      <c r="D66" s="756"/>
      <c r="E66" s="756"/>
      <c r="F66" s="756"/>
      <c r="G66" s="756"/>
      <c r="H66" s="756"/>
      <c r="I66" s="756"/>
      <c r="J66" s="757"/>
      <c r="K66" s="327"/>
    </row>
    <row r="67" spans="1:11" ht="26.25" customHeight="1">
      <c r="A67" s="415"/>
      <c r="B67" s="837" t="s">
        <v>366</v>
      </c>
      <c r="C67" s="756"/>
      <c r="D67" s="756"/>
      <c r="E67" s="756"/>
      <c r="F67" s="756"/>
      <c r="G67" s="756"/>
      <c r="H67" s="756"/>
      <c r="I67" s="756"/>
      <c r="J67" s="757"/>
      <c r="K67" s="470"/>
    </row>
    <row r="68" spans="1:11" ht="26.25" customHeight="1">
      <c r="A68" s="415"/>
      <c r="B68" s="840" t="s">
        <v>753</v>
      </c>
      <c r="C68" s="756"/>
      <c r="D68" s="756"/>
      <c r="E68" s="756"/>
      <c r="F68" s="756"/>
      <c r="G68" s="756"/>
      <c r="H68" s="756"/>
      <c r="I68" s="756"/>
      <c r="J68" s="757"/>
      <c r="K68" s="471"/>
    </row>
    <row r="69" spans="1:11" ht="26.25" customHeight="1">
      <c r="A69" s="415"/>
      <c r="B69" s="472" t="s">
        <v>368</v>
      </c>
      <c r="C69" s="841" t="s">
        <v>754</v>
      </c>
      <c r="D69" s="756"/>
      <c r="E69" s="756"/>
      <c r="F69" s="756"/>
      <c r="G69" s="756"/>
      <c r="H69" s="756"/>
      <c r="I69" s="757"/>
      <c r="J69" s="472" t="s">
        <v>370</v>
      </c>
      <c r="K69" s="350"/>
    </row>
    <row r="70" spans="1:11" ht="26.25" customHeight="1">
      <c r="A70" s="415"/>
      <c r="B70" s="472" t="s">
        <v>264</v>
      </c>
      <c r="C70" s="839" t="s">
        <v>755</v>
      </c>
      <c r="D70" s="756"/>
      <c r="E70" s="756"/>
      <c r="F70" s="756"/>
      <c r="G70" s="756"/>
      <c r="H70" s="757"/>
      <c r="I70" s="473">
        <v>8.3299999999999999E-2</v>
      </c>
      <c r="J70" s="474">
        <f>ROUND(J58*I70,2)</f>
        <v>52.86</v>
      </c>
      <c r="K70" s="475"/>
    </row>
    <row r="71" spans="1:11" ht="26.25" customHeight="1">
      <c r="A71" s="415"/>
      <c r="B71" s="472" t="s">
        <v>265</v>
      </c>
      <c r="C71" s="842" t="s">
        <v>756</v>
      </c>
      <c r="D71" s="756"/>
      <c r="E71" s="756"/>
      <c r="F71" s="756"/>
      <c r="G71" s="756"/>
      <c r="H71" s="757"/>
      <c r="I71" s="476">
        <v>3.0249999999999999E-2</v>
      </c>
      <c r="J71" s="474">
        <f>ROUND(J58*I71,2)</f>
        <v>19.2</v>
      </c>
      <c r="K71" s="475"/>
    </row>
    <row r="72" spans="1:11" ht="26.25" customHeight="1">
      <c r="A72" s="415"/>
      <c r="B72" s="833" t="s">
        <v>373</v>
      </c>
      <c r="C72" s="756"/>
      <c r="D72" s="756"/>
      <c r="E72" s="756"/>
      <c r="F72" s="756"/>
      <c r="G72" s="756"/>
      <c r="H72" s="756"/>
      <c r="I72" s="757"/>
      <c r="J72" s="477">
        <f>SUM(J70+J71)</f>
        <v>72.06</v>
      </c>
      <c r="K72" s="478"/>
    </row>
    <row r="73" spans="1:11" ht="15.75">
      <c r="A73" s="415"/>
      <c r="B73" s="843"/>
      <c r="C73" s="756"/>
      <c r="D73" s="756"/>
      <c r="E73" s="756"/>
      <c r="F73" s="756"/>
      <c r="G73" s="756"/>
      <c r="H73" s="756"/>
      <c r="I73" s="756"/>
      <c r="J73" s="757"/>
      <c r="K73" s="479"/>
    </row>
    <row r="74" spans="1:11" ht="96.75" customHeight="1">
      <c r="A74" s="415"/>
      <c r="B74" s="832" t="s">
        <v>757</v>
      </c>
      <c r="C74" s="756"/>
      <c r="D74" s="756"/>
      <c r="E74" s="756"/>
      <c r="F74" s="756"/>
      <c r="G74" s="756"/>
      <c r="H74" s="756"/>
      <c r="I74" s="756"/>
      <c r="J74" s="757"/>
      <c r="K74" s="444"/>
    </row>
    <row r="75" spans="1:11" ht="15">
      <c r="A75" s="415"/>
      <c r="B75" s="844"/>
      <c r="C75" s="756"/>
      <c r="D75" s="756"/>
      <c r="E75" s="756"/>
      <c r="F75" s="756"/>
      <c r="G75" s="756"/>
      <c r="H75" s="756"/>
      <c r="I75" s="756"/>
      <c r="J75" s="757"/>
      <c r="K75" s="444"/>
    </row>
    <row r="76" spans="1:11" ht="30" customHeight="1">
      <c r="A76" s="415"/>
      <c r="B76" s="831" t="s">
        <v>758</v>
      </c>
      <c r="C76" s="756"/>
      <c r="D76" s="756"/>
      <c r="E76" s="756"/>
      <c r="F76" s="756"/>
      <c r="G76" s="756"/>
      <c r="H76" s="756"/>
      <c r="I76" s="756"/>
      <c r="J76" s="757"/>
      <c r="K76" s="471"/>
    </row>
    <row r="77" spans="1:11" ht="26.25" customHeight="1">
      <c r="A77" s="415"/>
      <c r="B77" s="480" t="s">
        <v>376</v>
      </c>
      <c r="C77" s="838" t="s">
        <v>377</v>
      </c>
      <c r="D77" s="756"/>
      <c r="E77" s="756"/>
      <c r="F77" s="756"/>
      <c r="G77" s="756"/>
      <c r="H77" s="757"/>
      <c r="I77" s="481" t="s">
        <v>340</v>
      </c>
      <c r="J77" s="482" t="s">
        <v>378</v>
      </c>
      <c r="K77" s="350"/>
    </row>
    <row r="78" spans="1:11" ht="15">
      <c r="A78" s="415"/>
      <c r="B78" s="433" t="s">
        <v>264</v>
      </c>
      <c r="C78" s="791" t="s">
        <v>379</v>
      </c>
      <c r="D78" s="756"/>
      <c r="E78" s="756"/>
      <c r="F78" s="756"/>
      <c r="G78" s="756"/>
      <c r="H78" s="757"/>
      <c r="I78" s="483">
        <v>0.2</v>
      </c>
      <c r="J78" s="484">
        <f>ROUND((J58+J72)*I78,2)</f>
        <v>141.32</v>
      </c>
      <c r="K78" s="478"/>
    </row>
    <row r="79" spans="1:11" ht="26.25" customHeight="1">
      <c r="A79" s="415"/>
      <c r="B79" s="433" t="s">
        <v>265</v>
      </c>
      <c r="C79" s="791" t="s">
        <v>380</v>
      </c>
      <c r="D79" s="756"/>
      <c r="E79" s="756"/>
      <c r="F79" s="756"/>
      <c r="G79" s="756"/>
      <c r="H79" s="757"/>
      <c r="I79" s="483">
        <v>2.5000000000000001E-2</v>
      </c>
      <c r="J79" s="484">
        <f>ROUND((J58+J72)*I79,2)</f>
        <v>17.670000000000002</v>
      </c>
      <c r="K79" s="478"/>
    </row>
    <row r="80" spans="1:11" ht="26.25" customHeight="1">
      <c r="A80" s="415"/>
      <c r="B80" s="433" t="s">
        <v>266</v>
      </c>
      <c r="C80" s="791" t="s">
        <v>759</v>
      </c>
      <c r="D80" s="757"/>
      <c r="E80" s="485" t="s">
        <v>382</v>
      </c>
      <c r="F80" s="486">
        <f>'1-ABA-DE-CARREGAMENTO'!H57</f>
        <v>0.03</v>
      </c>
      <c r="G80" s="485" t="s">
        <v>383</v>
      </c>
      <c r="H80" s="487">
        <f>'1-ABA-DE-CARREGAMENTO'!H58</f>
        <v>1</v>
      </c>
      <c r="I80" s="488">
        <f>ROUND((F80*H80),6)</f>
        <v>0.03</v>
      </c>
      <c r="J80" s="484">
        <f>ROUND((J58+J72)*I80,2)</f>
        <v>21.2</v>
      </c>
      <c r="K80" s="478"/>
    </row>
    <row r="81" spans="1:11" ht="15">
      <c r="A81" s="415"/>
      <c r="B81" s="433" t="s">
        <v>267</v>
      </c>
      <c r="C81" s="791" t="s">
        <v>384</v>
      </c>
      <c r="D81" s="756"/>
      <c r="E81" s="756"/>
      <c r="F81" s="756"/>
      <c r="G81" s="756"/>
      <c r="H81" s="757"/>
      <c r="I81" s="483">
        <v>1.4999999999999999E-2</v>
      </c>
      <c r="J81" s="484">
        <f>ROUND((J58+J72)*I81,2)</f>
        <v>10.6</v>
      </c>
      <c r="K81" s="478"/>
    </row>
    <row r="82" spans="1:11" ht="15">
      <c r="A82" s="415"/>
      <c r="B82" s="433" t="s">
        <v>268</v>
      </c>
      <c r="C82" s="791" t="s">
        <v>385</v>
      </c>
      <c r="D82" s="756"/>
      <c r="E82" s="756"/>
      <c r="F82" s="756"/>
      <c r="G82" s="756"/>
      <c r="H82" s="757"/>
      <c r="I82" s="483">
        <v>0.01</v>
      </c>
      <c r="J82" s="484">
        <f>ROUND((J58+J72)*I82,2)</f>
        <v>7.07</v>
      </c>
      <c r="K82" s="478"/>
    </row>
    <row r="83" spans="1:11" ht="15">
      <c r="A83" s="415"/>
      <c r="B83" s="433" t="s">
        <v>269</v>
      </c>
      <c r="C83" s="791" t="s">
        <v>386</v>
      </c>
      <c r="D83" s="756"/>
      <c r="E83" s="756"/>
      <c r="F83" s="756"/>
      <c r="G83" s="756"/>
      <c r="H83" s="757"/>
      <c r="I83" s="483">
        <v>6.0000000000000001E-3</v>
      </c>
      <c r="J83" s="484">
        <f>ROUND((J58+J72)*I83,2)</f>
        <v>4.24</v>
      </c>
      <c r="K83" s="478"/>
    </row>
    <row r="84" spans="1:11" ht="15">
      <c r="A84" s="415"/>
      <c r="B84" s="433" t="s">
        <v>270</v>
      </c>
      <c r="C84" s="791" t="s">
        <v>387</v>
      </c>
      <c r="D84" s="756"/>
      <c r="E84" s="756"/>
      <c r="F84" s="756"/>
      <c r="G84" s="756"/>
      <c r="H84" s="757"/>
      <c r="I84" s="483">
        <v>2E-3</v>
      </c>
      <c r="J84" s="484">
        <f>ROUND((J58+J72)*I84,2)</f>
        <v>1.41</v>
      </c>
      <c r="K84" s="478"/>
    </row>
    <row r="85" spans="1:11" ht="15">
      <c r="A85" s="415"/>
      <c r="B85" s="433" t="s">
        <v>271</v>
      </c>
      <c r="C85" s="791" t="s">
        <v>388</v>
      </c>
      <c r="D85" s="756"/>
      <c r="E85" s="756"/>
      <c r="F85" s="756"/>
      <c r="G85" s="756"/>
      <c r="H85" s="757"/>
      <c r="I85" s="483">
        <v>0.08</v>
      </c>
      <c r="J85" s="484">
        <f>ROUND((J58+J72)*I85,2)</f>
        <v>56.53</v>
      </c>
      <c r="K85" s="478"/>
    </row>
    <row r="86" spans="1:11" ht="15">
      <c r="A86" s="415"/>
      <c r="B86" s="818" t="s">
        <v>373</v>
      </c>
      <c r="C86" s="756"/>
      <c r="D86" s="756"/>
      <c r="E86" s="756"/>
      <c r="F86" s="756"/>
      <c r="G86" s="756"/>
      <c r="H86" s="757"/>
      <c r="I86" s="489">
        <f t="shared" ref="I86:J86" si="1">SUM(I78:I85)</f>
        <v>0.36800000000000005</v>
      </c>
      <c r="J86" s="477">
        <f t="shared" si="1"/>
        <v>260.03999999999996</v>
      </c>
      <c r="K86" s="478"/>
    </row>
    <row r="87" spans="1:11" ht="15">
      <c r="A87" s="415"/>
      <c r="B87" s="490"/>
      <c r="C87" s="491"/>
      <c r="D87" s="491"/>
      <c r="E87" s="491"/>
      <c r="F87" s="491"/>
      <c r="G87" s="491"/>
      <c r="H87" s="491"/>
      <c r="I87" s="492"/>
      <c r="J87" s="493"/>
      <c r="K87" s="478"/>
    </row>
    <row r="88" spans="1:11" ht="58.5" customHeight="1">
      <c r="A88" s="415"/>
      <c r="B88" s="832" t="s">
        <v>389</v>
      </c>
      <c r="C88" s="756"/>
      <c r="D88" s="756"/>
      <c r="E88" s="756"/>
      <c r="F88" s="756"/>
      <c r="G88" s="756"/>
      <c r="H88" s="756"/>
      <c r="I88" s="756"/>
      <c r="J88" s="757"/>
      <c r="K88" s="444"/>
    </row>
    <row r="89" spans="1:11" ht="15">
      <c r="A89" s="415"/>
      <c r="B89" s="836"/>
      <c r="C89" s="756"/>
      <c r="D89" s="756"/>
      <c r="E89" s="756"/>
      <c r="F89" s="756"/>
      <c r="G89" s="756"/>
      <c r="H89" s="756"/>
      <c r="I89" s="756"/>
      <c r="J89" s="757"/>
      <c r="K89" s="284"/>
    </row>
    <row r="90" spans="1:11" ht="15">
      <c r="A90" s="415"/>
      <c r="B90" s="831" t="s">
        <v>390</v>
      </c>
      <c r="C90" s="756"/>
      <c r="D90" s="756"/>
      <c r="E90" s="756"/>
      <c r="F90" s="756"/>
      <c r="G90" s="756"/>
      <c r="H90" s="756"/>
      <c r="I90" s="756"/>
      <c r="J90" s="757"/>
      <c r="K90" s="471"/>
    </row>
    <row r="91" spans="1:11" ht="15">
      <c r="A91" s="415"/>
      <c r="B91" s="494" t="s">
        <v>391</v>
      </c>
      <c r="C91" s="835" t="s">
        <v>392</v>
      </c>
      <c r="D91" s="756"/>
      <c r="E91" s="756"/>
      <c r="F91" s="756"/>
      <c r="G91" s="756"/>
      <c r="H91" s="756"/>
      <c r="I91" s="757"/>
      <c r="J91" s="566" t="s">
        <v>370</v>
      </c>
      <c r="K91" s="424"/>
    </row>
    <row r="92" spans="1:11" ht="15">
      <c r="A92" s="415"/>
      <c r="B92" s="422" t="s">
        <v>264</v>
      </c>
      <c r="C92" s="791" t="s">
        <v>760</v>
      </c>
      <c r="D92" s="756"/>
      <c r="E92" s="756"/>
      <c r="F92" s="756"/>
      <c r="G92" s="756"/>
      <c r="H92" s="757"/>
      <c r="I92" s="457">
        <f>J47</f>
        <v>634.55000000000007</v>
      </c>
      <c r="J92" s="495">
        <f>IF(ROUND((I93*I95*I94)-(J47*I96),2)&lt;0,0,ROUND((I93*I95*I94)-(J47*I96),2))</f>
        <v>148.93</v>
      </c>
      <c r="K92" s="478"/>
    </row>
    <row r="93" spans="1:11" ht="26.25" customHeight="1">
      <c r="A93" s="415"/>
      <c r="B93" s="422" t="s">
        <v>265</v>
      </c>
      <c r="C93" s="791" t="s">
        <v>761</v>
      </c>
      <c r="D93" s="756"/>
      <c r="E93" s="756"/>
      <c r="F93" s="756"/>
      <c r="G93" s="756"/>
      <c r="H93" s="756"/>
      <c r="I93" s="501">
        <f>'1-ABA-DE-CARREGAMENTO'!H72</f>
        <v>4.25</v>
      </c>
      <c r="J93" s="497" t="s">
        <v>311</v>
      </c>
      <c r="K93" s="462"/>
    </row>
    <row r="94" spans="1:11" ht="15">
      <c r="A94" s="415"/>
      <c r="B94" s="422" t="s">
        <v>266</v>
      </c>
      <c r="C94" s="791" t="s">
        <v>762</v>
      </c>
      <c r="D94" s="756"/>
      <c r="E94" s="756"/>
      <c r="F94" s="756"/>
      <c r="G94" s="756"/>
      <c r="H94" s="757"/>
      <c r="I94" s="503">
        <f>'1-ABA-DE-CARREGAMENTO'!H73</f>
        <v>2</v>
      </c>
      <c r="J94" s="497" t="s">
        <v>311</v>
      </c>
      <c r="K94" s="462"/>
    </row>
    <row r="95" spans="1:11" ht="26.25" customHeight="1">
      <c r="A95" s="415"/>
      <c r="B95" s="422" t="s">
        <v>267</v>
      </c>
      <c r="C95" s="850" t="s">
        <v>396</v>
      </c>
      <c r="D95" s="756"/>
      <c r="E95" s="756"/>
      <c r="F95" s="756"/>
      <c r="G95" s="756"/>
      <c r="H95" s="757"/>
      <c r="I95" s="503">
        <f>'1-ABA-DE-CARREGAMENTO'!H74</f>
        <v>22</v>
      </c>
      <c r="J95" s="497" t="s">
        <v>311</v>
      </c>
      <c r="K95" s="462"/>
    </row>
    <row r="96" spans="1:11" ht="26.25" customHeight="1">
      <c r="A96" s="415"/>
      <c r="B96" s="422" t="s">
        <v>268</v>
      </c>
      <c r="C96" s="850" t="s">
        <v>763</v>
      </c>
      <c r="D96" s="756"/>
      <c r="E96" s="756"/>
      <c r="F96" s="756"/>
      <c r="G96" s="756"/>
      <c r="H96" s="757"/>
      <c r="I96" s="499">
        <f>'1-ABA-DE-CARREGAMENTO'!H75</f>
        <v>0.06</v>
      </c>
      <c r="J96" s="500" t="s">
        <v>311</v>
      </c>
      <c r="K96" s="462"/>
    </row>
    <row r="97" spans="1:11" ht="26.25" customHeight="1">
      <c r="A97" s="415"/>
      <c r="B97" s="422" t="s">
        <v>269</v>
      </c>
      <c r="C97" s="791" t="s">
        <v>764</v>
      </c>
      <c r="D97" s="756"/>
      <c r="E97" s="756"/>
      <c r="F97" s="756"/>
      <c r="G97" s="756"/>
      <c r="H97" s="756"/>
      <c r="I97" s="756"/>
      <c r="J97" s="567">
        <f>ROUND(I98*I99,2)-ROUND((I98*I99)*I100,2)</f>
        <v>179.79999999999998</v>
      </c>
      <c r="K97" s="478"/>
    </row>
    <row r="98" spans="1:11" ht="26.25" customHeight="1">
      <c r="A98" s="415"/>
      <c r="B98" s="422" t="s">
        <v>270</v>
      </c>
      <c r="C98" s="791" t="s">
        <v>765</v>
      </c>
      <c r="D98" s="756"/>
      <c r="E98" s="756"/>
      <c r="F98" s="756"/>
      <c r="G98" s="756"/>
      <c r="H98" s="756"/>
      <c r="I98" s="496">
        <f>IF('1-ABA-DE-CARREGAMENTO'!H60&gt;0,'1-ABA-DE-CARREGAMENTO'!H60,'1-ABA-DE-CARREGAMENTO'!H63)</f>
        <v>10.09</v>
      </c>
      <c r="J98" s="502"/>
      <c r="K98" s="462"/>
    </row>
    <row r="99" spans="1:11" ht="26.25" customHeight="1">
      <c r="A99" s="415"/>
      <c r="B99" s="422" t="s">
        <v>271</v>
      </c>
      <c r="C99" s="791" t="s">
        <v>766</v>
      </c>
      <c r="D99" s="756"/>
      <c r="E99" s="756"/>
      <c r="F99" s="756"/>
      <c r="G99" s="756"/>
      <c r="H99" s="756"/>
      <c r="I99" s="498">
        <f>'1-ABA-DE-CARREGAMENTO'!H62</f>
        <v>22</v>
      </c>
      <c r="J99" s="502"/>
      <c r="K99" s="462"/>
    </row>
    <row r="100" spans="1:11" ht="26.25" customHeight="1">
      <c r="A100" s="415"/>
      <c r="B100" s="422" t="s">
        <v>272</v>
      </c>
      <c r="C100" s="885" t="s">
        <v>767</v>
      </c>
      <c r="D100" s="756"/>
      <c r="E100" s="756"/>
      <c r="F100" s="756"/>
      <c r="G100" s="756"/>
      <c r="H100" s="757"/>
      <c r="I100" s="499">
        <f>'1-ABA-DE-CARREGAMENTO'!H61</f>
        <v>0.19</v>
      </c>
      <c r="J100" s="504"/>
      <c r="K100" s="462"/>
    </row>
    <row r="101" spans="1:11" ht="26.25" customHeight="1">
      <c r="A101" s="415"/>
      <c r="B101" s="422" t="s">
        <v>273</v>
      </c>
      <c r="C101" s="791" t="s">
        <v>402</v>
      </c>
      <c r="D101" s="756"/>
      <c r="E101" s="756"/>
      <c r="F101" s="756"/>
      <c r="G101" s="756"/>
      <c r="H101" s="756"/>
      <c r="I101" s="756"/>
      <c r="J101" s="484">
        <v>0</v>
      </c>
      <c r="K101" s="478"/>
    </row>
    <row r="102" spans="1:11" ht="47.25" customHeight="1">
      <c r="A102" s="415"/>
      <c r="B102" s="422" t="s">
        <v>359</v>
      </c>
      <c r="C102" s="791" t="s">
        <v>768</v>
      </c>
      <c r="D102" s="756"/>
      <c r="E102" s="756"/>
      <c r="F102" s="756"/>
      <c r="G102" s="756"/>
      <c r="H102" s="756"/>
      <c r="I102" s="756"/>
      <c r="J102" s="484">
        <f>'1-ABA-DE-CARREGAMENTO'!H77</f>
        <v>0</v>
      </c>
      <c r="K102" s="478"/>
    </row>
    <row r="103" spans="1:11" ht="47.25" customHeight="1">
      <c r="A103" s="415"/>
      <c r="B103" s="422" t="s">
        <v>404</v>
      </c>
      <c r="C103" s="791" t="s">
        <v>769</v>
      </c>
      <c r="D103" s="756"/>
      <c r="E103" s="756"/>
      <c r="F103" s="756"/>
      <c r="G103" s="756"/>
      <c r="H103" s="756"/>
      <c r="I103" s="757"/>
      <c r="J103" s="484">
        <f>'1-ABA-DE-CARREGAMENTO'!H78</f>
        <v>0</v>
      </c>
      <c r="K103" s="478"/>
    </row>
    <row r="104" spans="1:11" ht="15">
      <c r="A104" s="415"/>
      <c r="B104" s="422" t="s">
        <v>406</v>
      </c>
      <c r="C104" s="791" t="s">
        <v>595</v>
      </c>
      <c r="D104" s="756"/>
      <c r="E104" s="756"/>
      <c r="F104" s="756"/>
      <c r="G104" s="756"/>
      <c r="H104" s="756"/>
      <c r="I104" s="757"/>
      <c r="J104" s="484">
        <f>'1-ABA-DE-CARREGAMENTO'!H76</f>
        <v>17.32</v>
      </c>
      <c r="K104" s="478"/>
    </row>
    <row r="105" spans="1:11" ht="15">
      <c r="A105" s="415"/>
      <c r="B105" s="422" t="s">
        <v>152</v>
      </c>
      <c r="C105" s="791" t="s">
        <v>408</v>
      </c>
      <c r="D105" s="756"/>
      <c r="E105" s="756"/>
      <c r="F105" s="756"/>
      <c r="G105" s="756"/>
      <c r="H105" s="756"/>
      <c r="I105" s="756"/>
      <c r="J105" s="484">
        <v>0</v>
      </c>
      <c r="K105" s="478"/>
    </row>
    <row r="106" spans="1:11" ht="15">
      <c r="A106" s="415"/>
      <c r="B106" s="506"/>
      <c r="C106" s="818" t="s">
        <v>373</v>
      </c>
      <c r="D106" s="756"/>
      <c r="E106" s="756"/>
      <c r="F106" s="756"/>
      <c r="G106" s="756"/>
      <c r="H106" s="756"/>
      <c r="I106" s="756"/>
      <c r="J106" s="477">
        <f>SUM(J92:J105)</f>
        <v>346.05</v>
      </c>
      <c r="K106" s="478"/>
    </row>
    <row r="107" spans="1:11" ht="15">
      <c r="A107" s="415"/>
      <c r="B107" s="836"/>
      <c r="C107" s="756"/>
      <c r="D107" s="756"/>
      <c r="E107" s="756"/>
      <c r="F107" s="756"/>
      <c r="G107" s="756"/>
      <c r="H107" s="756"/>
      <c r="I107" s="756"/>
      <c r="J107" s="757"/>
      <c r="K107" s="284"/>
    </row>
    <row r="108" spans="1:11" ht="57.75" customHeight="1">
      <c r="A108" s="415"/>
      <c r="B108" s="832" t="s">
        <v>409</v>
      </c>
      <c r="C108" s="756"/>
      <c r="D108" s="756"/>
      <c r="E108" s="756"/>
      <c r="F108" s="756"/>
      <c r="G108" s="756"/>
      <c r="H108" s="756"/>
      <c r="I108" s="756"/>
      <c r="J108" s="757"/>
      <c r="K108" s="444"/>
    </row>
    <row r="109" spans="1:11" ht="15">
      <c r="A109" s="415"/>
      <c r="B109" s="836"/>
      <c r="C109" s="756"/>
      <c r="D109" s="756"/>
      <c r="E109" s="756"/>
      <c r="F109" s="756"/>
      <c r="G109" s="756"/>
      <c r="H109" s="756"/>
      <c r="I109" s="756"/>
      <c r="J109" s="757"/>
      <c r="K109" s="284"/>
    </row>
    <row r="110" spans="1:11" ht="26.25" customHeight="1">
      <c r="A110" s="415"/>
      <c r="B110" s="837" t="s">
        <v>410</v>
      </c>
      <c r="C110" s="756"/>
      <c r="D110" s="756"/>
      <c r="E110" s="756"/>
      <c r="F110" s="756"/>
      <c r="G110" s="756"/>
      <c r="H110" s="756"/>
      <c r="I110" s="756"/>
      <c r="J110" s="757"/>
      <c r="K110" s="470"/>
    </row>
    <row r="111" spans="1:11" ht="26.25" customHeight="1">
      <c r="A111" s="415"/>
      <c r="B111" s="482">
        <v>2</v>
      </c>
      <c r="C111" s="838" t="s">
        <v>411</v>
      </c>
      <c r="D111" s="756"/>
      <c r="E111" s="756"/>
      <c r="F111" s="756"/>
      <c r="G111" s="756"/>
      <c r="H111" s="756"/>
      <c r="I111" s="757"/>
      <c r="J111" s="482" t="s">
        <v>370</v>
      </c>
      <c r="K111" s="350"/>
    </row>
    <row r="112" spans="1:11" ht="26.25" customHeight="1">
      <c r="A112" s="415"/>
      <c r="B112" s="431" t="s">
        <v>368</v>
      </c>
      <c r="C112" s="839" t="s">
        <v>770</v>
      </c>
      <c r="D112" s="756"/>
      <c r="E112" s="756"/>
      <c r="F112" s="756"/>
      <c r="G112" s="756"/>
      <c r="H112" s="756"/>
      <c r="I112" s="757"/>
      <c r="J112" s="507">
        <f>J72</f>
        <v>72.06</v>
      </c>
      <c r="K112" s="508"/>
    </row>
    <row r="113" spans="1:11" ht="26.25" customHeight="1">
      <c r="A113" s="415"/>
      <c r="B113" s="431" t="s">
        <v>376</v>
      </c>
      <c r="C113" s="839" t="s">
        <v>377</v>
      </c>
      <c r="D113" s="756"/>
      <c r="E113" s="756"/>
      <c r="F113" s="756"/>
      <c r="G113" s="756"/>
      <c r="H113" s="756"/>
      <c r="I113" s="757"/>
      <c r="J113" s="507">
        <f>J86</f>
        <v>260.03999999999996</v>
      </c>
      <c r="K113" s="508"/>
    </row>
    <row r="114" spans="1:11" ht="26.25" customHeight="1">
      <c r="A114" s="415"/>
      <c r="B114" s="431" t="s">
        <v>391</v>
      </c>
      <c r="C114" s="839" t="s">
        <v>392</v>
      </c>
      <c r="D114" s="756"/>
      <c r="E114" s="756"/>
      <c r="F114" s="756"/>
      <c r="G114" s="756"/>
      <c r="H114" s="756"/>
      <c r="I114" s="757"/>
      <c r="J114" s="507">
        <f>J106</f>
        <v>346.05</v>
      </c>
      <c r="K114" s="508"/>
    </row>
    <row r="115" spans="1:11" ht="15">
      <c r="A115" s="415"/>
      <c r="B115" s="833" t="s">
        <v>373</v>
      </c>
      <c r="C115" s="756"/>
      <c r="D115" s="756"/>
      <c r="E115" s="756"/>
      <c r="F115" s="756"/>
      <c r="G115" s="756"/>
      <c r="H115" s="756"/>
      <c r="I115" s="757"/>
      <c r="J115" s="509">
        <f>SUM(J112+J113+J114)</f>
        <v>678.15</v>
      </c>
      <c r="K115" s="508"/>
    </row>
    <row r="116" spans="1:11" ht="15">
      <c r="A116" s="415"/>
      <c r="B116" s="834"/>
      <c r="C116" s="756"/>
      <c r="D116" s="756"/>
      <c r="E116" s="756"/>
      <c r="F116" s="756"/>
      <c r="G116" s="756"/>
      <c r="H116" s="756"/>
      <c r="I116" s="756"/>
      <c r="J116" s="757"/>
      <c r="K116" s="510"/>
    </row>
    <row r="117" spans="1:11" ht="26.25" customHeight="1">
      <c r="A117" s="415"/>
      <c r="B117" s="829" t="s">
        <v>413</v>
      </c>
      <c r="C117" s="756"/>
      <c r="D117" s="756"/>
      <c r="E117" s="756"/>
      <c r="F117" s="756"/>
      <c r="G117" s="756"/>
      <c r="H117" s="756"/>
      <c r="I117" s="756"/>
      <c r="J117" s="757"/>
      <c r="K117" s="511"/>
    </row>
    <row r="118" spans="1:11" ht="26.25" customHeight="1">
      <c r="A118" s="415"/>
      <c r="B118" s="494">
        <v>3</v>
      </c>
      <c r="C118" s="835" t="s">
        <v>414</v>
      </c>
      <c r="D118" s="756"/>
      <c r="E118" s="756"/>
      <c r="F118" s="756"/>
      <c r="G118" s="756"/>
      <c r="H118" s="756"/>
      <c r="I118" s="757"/>
      <c r="J118" s="494" t="s">
        <v>370</v>
      </c>
      <c r="K118" s="424"/>
    </row>
    <row r="119" spans="1:11" ht="55.5" customHeight="1">
      <c r="A119" s="415"/>
      <c r="B119" s="422" t="s">
        <v>264</v>
      </c>
      <c r="C119" s="791" t="s">
        <v>771</v>
      </c>
      <c r="D119" s="756"/>
      <c r="E119" s="756"/>
      <c r="F119" s="756"/>
      <c r="G119" s="756"/>
      <c r="H119" s="756"/>
      <c r="I119" s="757"/>
      <c r="J119" s="484">
        <f>ROUND((($J$58/12)+($J$70/12)+(J58/12/12)+($J$71/12))*(30/30)*0.05,2)</f>
        <v>3.16</v>
      </c>
      <c r="K119" s="478"/>
    </row>
    <row r="120" spans="1:11" ht="26.25" customHeight="1">
      <c r="A120" s="415"/>
      <c r="B120" s="422" t="s">
        <v>265</v>
      </c>
      <c r="C120" s="791" t="s">
        <v>416</v>
      </c>
      <c r="D120" s="756"/>
      <c r="E120" s="756"/>
      <c r="F120" s="756"/>
      <c r="G120" s="756"/>
      <c r="H120" s="756"/>
      <c r="I120" s="757"/>
      <c r="J120" s="484">
        <f>ROUND($I$85*J119,2)</f>
        <v>0.25</v>
      </c>
      <c r="K120" s="478"/>
    </row>
    <row r="121" spans="1:11" ht="35.25" customHeight="1">
      <c r="A121" s="415"/>
      <c r="B121" s="422" t="s">
        <v>266</v>
      </c>
      <c r="C121" s="791" t="s">
        <v>772</v>
      </c>
      <c r="D121" s="756"/>
      <c r="E121" s="756"/>
      <c r="F121" s="756"/>
      <c r="G121" s="756"/>
      <c r="H121" s="756"/>
      <c r="I121" s="757"/>
      <c r="J121" s="484">
        <f>ROUND(((7/30)/$I$11)*$J$58*1,2)</f>
        <v>7.4</v>
      </c>
      <c r="K121" s="478"/>
    </row>
    <row r="122" spans="1:11" ht="26.25" customHeight="1">
      <c r="A122" s="415"/>
      <c r="B122" s="422" t="s">
        <v>267</v>
      </c>
      <c r="C122" s="791" t="s">
        <v>418</v>
      </c>
      <c r="D122" s="756"/>
      <c r="E122" s="756"/>
      <c r="F122" s="756"/>
      <c r="G122" s="756"/>
      <c r="H122" s="756"/>
      <c r="I122" s="757"/>
      <c r="J122" s="484">
        <f>ROUND($I$86*J121,2)</f>
        <v>2.72</v>
      </c>
      <c r="K122" s="478"/>
    </row>
    <row r="123" spans="1:11" ht="51" customHeight="1">
      <c r="A123" s="415"/>
      <c r="B123" s="422" t="s">
        <v>268</v>
      </c>
      <c r="C123" s="791" t="s">
        <v>773</v>
      </c>
      <c r="D123" s="756"/>
      <c r="E123" s="756"/>
      <c r="F123" s="756"/>
      <c r="G123" s="756"/>
      <c r="H123" s="757"/>
      <c r="I123" s="512">
        <v>0.04</v>
      </c>
      <c r="J123" s="484">
        <f>ROUND(J58*I123,2)</f>
        <v>25.38</v>
      </c>
      <c r="K123" s="478"/>
    </row>
    <row r="124" spans="1:11" ht="15">
      <c r="A124" s="415"/>
      <c r="B124" s="818" t="s">
        <v>420</v>
      </c>
      <c r="C124" s="756"/>
      <c r="D124" s="756"/>
      <c r="E124" s="756"/>
      <c r="F124" s="756"/>
      <c r="G124" s="756"/>
      <c r="H124" s="756"/>
      <c r="I124" s="757"/>
      <c r="J124" s="477">
        <f>SUM(J119:J123)</f>
        <v>38.909999999999997</v>
      </c>
      <c r="K124" s="478"/>
    </row>
    <row r="125" spans="1:11" ht="15">
      <c r="A125" s="415"/>
      <c r="B125" s="819"/>
      <c r="C125" s="756"/>
      <c r="D125" s="756"/>
      <c r="E125" s="756"/>
      <c r="F125" s="756"/>
      <c r="G125" s="756"/>
      <c r="H125" s="756"/>
      <c r="I125" s="756"/>
      <c r="J125" s="757"/>
      <c r="K125" s="327"/>
    </row>
    <row r="126" spans="1:11" ht="26.25" customHeight="1">
      <c r="A126" s="415"/>
      <c r="B126" s="829" t="s">
        <v>421</v>
      </c>
      <c r="C126" s="756"/>
      <c r="D126" s="756"/>
      <c r="E126" s="756"/>
      <c r="F126" s="756"/>
      <c r="G126" s="756"/>
      <c r="H126" s="756"/>
      <c r="I126" s="756"/>
      <c r="J126" s="757"/>
      <c r="K126" s="511"/>
    </row>
    <row r="127" spans="1:11" ht="26.25" customHeight="1">
      <c r="A127" s="415"/>
      <c r="B127" s="832" t="s">
        <v>422</v>
      </c>
      <c r="C127" s="756"/>
      <c r="D127" s="756"/>
      <c r="E127" s="756"/>
      <c r="F127" s="756"/>
      <c r="G127" s="756"/>
      <c r="H127" s="756"/>
      <c r="I127" s="756"/>
      <c r="J127" s="757"/>
      <c r="K127" s="444"/>
    </row>
    <row r="128" spans="1:11" ht="61.5" customHeight="1">
      <c r="A128" s="415"/>
      <c r="B128" s="831" t="s">
        <v>774</v>
      </c>
      <c r="C128" s="756"/>
      <c r="D128" s="756"/>
      <c r="E128" s="756"/>
      <c r="F128" s="756"/>
      <c r="G128" s="756"/>
      <c r="H128" s="756"/>
      <c r="I128" s="756"/>
      <c r="J128" s="757"/>
      <c r="K128" s="471"/>
    </row>
    <row r="129" spans="1:11" ht="36" customHeight="1">
      <c r="A129" s="415"/>
      <c r="B129" s="513" t="s">
        <v>424</v>
      </c>
      <c r="C129" s="514">
        <f>J58</f>
        <v>634.55000000000007</v>
      </c>
      <c r="D129" s="515" t="s">
        <v>425</v>
      </c>
      <c r="E129" s="513" t="s">
        <v>775</v>
      </c>
      <c r="F129" s="514">
        <f>J115-J92-J97</f>
        <v>349.42000000000007</v>
      </c>
      <c r="G129" s="515" t="s">
        <v>425</v>
      </c>
      <c r="H129" s="513" t="s">
        <v>427</v>
      </c>
      <c r="I129" s="514">
        <f>J124</f>
        <v>38.909999999999997</v>
      </c>
      <c r="J129" s="516">
        <f>C129+F129+I129</f>
        <v>1022.8800000000001</v>
      </c>
      <c r="K129" s="517"/>
    </row>
    <row r="130" spans="1:11" ht="15">
      <c r="A130" s="415"/>
      <c r="B130" s="882"/>
      <c r="C130" s="756"/>
      <c r="D130" s="756"/>
      <c r="E130" s="756"/>
      <c r="F130" s="756"/>
      <c r="G130" s="756"/>
      <c r="H130" s="756"/>
      <c r="I130" s="756"/>
      <c r="J130" s="757"/>
      <c r="K130" s="518"/>
    </row>
    <row r="131" spans="1:11" ht="26.25" customHeight="1">
      <c r="A131" s="415"/>
      <c r="B131" s="881" t="s">
        <v>428</v>
      </c>
      <c r="C131" s="756"/>
      <c r="D131" s="756"/>
      <c r="E131" s="756"/>
      <c r="F131" s="756"/>
      <c r="G131" s="756"/>
      <c r="H131" s="756"/>
      <c r="I131" s="756"/>
      <c r="J131" s="757"/>
      <c r="K131" s="519"/>
    </row>
    <row r="132" spans="1:11" ht="26.25" customHeight="1">
      <c r="A132" s="415"/>
      <c r="B132" s="520" t="s">
        <v>429</v>
      </c>
      <c r="C132" s="835" t="s">
        <v>430</v>
      </c>
      <c r="D132" s="756"/>
      <c r="E132" s="756"/>
      <c r="F132" s="756"/>
      <c r="G132" s="756"/>
      <c r="H132" s="756"/>
      <c r="I132" s="757"/>
      <c r="J132" s="520" t="s">
        <v>370</v>
      </c>
      <c r="K132" s="521"/>
    </row>
    <row r="133" spans="1:11" ht="66" customHeight="1">
      <c r="A133" s="415"/>
      <c r="B133" s="422" t="s">
        <v>264</v>
      </c>
      <c r="C133" s="839" t="s">
        <v>776</v>
      </c>
      <c r="D133" s="756"/>
      <c r="E133" s="756"/>
      <c r="F133" s="756"/>
      <c r="G133" s="756"/>
      <c r="H133" s="522">
        <v>9.0749999999999997E-2</v>
      </c>
      <c r="I133" s="473">
        <f>I86</f>
        <v>0.36800000000000005</v>
      </c>
      <c r="J133" s="484">
        <f>ROUND(H133*J58,2)*(1+I133)</f>
        <v>78.783120000000011</v>
      </c>
      <c r="K133" s="478"/>
    </row>
    <row r="134" spans="1:11" ht="26.25" customHeight="1">
      <c r="A134" s="415"/>
      <c r="B134" s="422" t="s">
        <v>265</v>
      </c>
      <c r="C134" s="791" t="s">
        <v>777</v>
      </c>
      <c r="D134" s="756"/>
      <c r="E134" s="756"/>
      <c r="F134" s="756"/>
      <c r="G134" s="756"/>
      <c r="H134" s="756"/>
      <c r="I134" s="757"/>
      <c r="J134" s="484">
        <f>ROUND((1/30)/12*(J129),2)</f>
        <v>2.84</v>
      </c>
      <c r="K134" s="478"/>
    </row>
    <row r="135" spans="1:11" ht="29.25" customHeight="1">
      <c r="A135" s="415"/>
      <c r="B135" s="422" t="s">
        <v>266</v>
      </c>
      <c r="C135" s="791" t="s">
        <v>778</v>
      </c>
      <c r="D135" s="756"/>
      <c r="E135" s="756"/>
      <c r="F135" s="756"/>
      <c r="G135" s="756"/>
      <c r="H135" s="756"/>
      <c r="I135" s="757"/>
      <c r="J135" s="484">
        <f>ROUND((5/30)/12*0.015*(J129),2)</f>
        <v>0.21</v>
      </c>
      <c r="K135" s="478"/>
    </row>
    <row r="136" spans="1:11" ht="33" customHeight="1">
      <c r="A136" s="415"/>
      <c r="B136" s="422" t="s">
        <v>267</v>
      </c>
      <c r="C136" s="791" t="s">
        <v>779</v>
      </c>
      <c r="D136" s="756"/>
      <c r="E136" s="756"/>
      <c r="F136" s="756"/>
      <c r="G136" s="756"/>
      <c r="H136" s="756"/>
      <c r="I136" s="757"/>
      <c r="J136" s="484">
        <f>ROUND(((15/30)/12)*0.0078*(J129),2)</f>
        <v>0.33</v>
      </c>
      <c r="K136" s="478"/>
    </row>
    <row r="137" spans="1:11" ht="30" customHeight="1">
      <c r="A137" s="415"/>
      <c r="B137" s="523" t="s">
        <v>268</v>
      </c>
      <c r="C137" s="883" t="s">
        <v>780</v>
      </c>
      <c r="D137" s="756"/>
      <c r="E137" s="756"/>
      <c r="F137" s="756"/>
      <c r="G137" s="756"/>
      <c r="H137" s="756"/>
      <c r="I137" s="757"/>
      <c r="J137" s="524">
        <f>ROUND(((((C129+C129/3)+(I86)*(C129+C129/3))*(4/12))/12)*0.02,2) + ((J106 -J92-J97+ J124)*4/12)*0.02</f>
        <v>1.0148666666666668</v>
      </c>
      <c r="K137" s="525"/>
    </row>
    <row r="138" spans="1:11" ht="26.25" customHeight="1">
      <c r="A138" s="415"/>
      <c r="B138" s="422" t="s">
        <v>269</v>
      </c>
      <c r="C138" s="791" t="s">
        <v>781</v>
      </c>
      <c r="D138" s="756"/>
      <c r="E138" s="756"/>
      <c r="F138" s="756"/>
      <c r="G138" s="756"/>
      <c r="H138" s="756"/>
      <c r="I138" s="757"/>
      <c r="J138" s="484">
        <f>ROUND(((3/30)/12)*(J129),2)</f>
        <v>8.52</v>
      </c>
      <c r="K138" s="478"/>
    </row>
    <row r="139" spans="1:11" ht="15">
      <c r="A139" s="415"/>
      <c r="B139" s="818" t="s">
        <v>373</v>
      </c>
      <c r="C139" s="756"/>
      <c r="D139" s="756"/>
      <c r="E139" s="756"/>
      <c r="F139" s="756"/>
      <c r="G139" s="756"/>
      <c r="H139" s="756"/>
      <c r="I139" s="757"/>
      <c r="J139" s="477">
        <f>SUM(J133:J138)</f>
        <v>91.697986666666665</v>
      </c>
      <c r="K139" s="478"/>
    </row>
    <row r="140" spans="1:11" ht="15">
      <c r="A140" s="415"/>
      <c r="B140" s="819"/>
      <c r="C140" s="756"/>
      <c r="D140" s="756"/>
      <c r="E140" s="756"/>
      <c r="F140" s="756"/>
      <c r="G140" s="756"/>
      <c r="H140" s="756"/>
      <c r="I140" s="756"/>
      <c r="J140" s="757"/>
      <c r="K140" s="327"/>
    </row>
    <row r="141" spans="1:11" ht="15">
      <c r="A141" s="415"/>
      <c r="B141" s="831" t="s">
        <v>437</v>
      </c>
      <c r="C141" s="756"/>
      <c r="D141" s="756"/>
      <c r="E141" s="756"/>
      <c r="F141" s="756"/>
      <c r="G141" s="756"/>
      <c r="H141" s="756"/>
      <c r="I141" s="756"/>
      <c r="J141" s="757"/>
      <c r="K141" s="471"/>
    </row>
    <row r="142" spans="1:11" ht="26.25" customHeight="1">
      <c r="A142" s="415"/>
      <c r="B142" s="482" t="s">
        <v>438</v>
      </c>
      <c r="C142" s="838" t="s">
        <v>439</v>
      </c>
      <c r="D142" s="756"/>
      <c r="E142" s="756"/>
      <c r="F142" s="756"/>
      <c r="G142" s="756"/>
      <c r="H142" s="756"/>
      <c r="I142" s="757"/>
      <c r="J142" s="526" t="s">
        <v>370</v>
      </c>
      <c r="K142" s="527"/>
    </row>
    <row r="143" spans="1:11" ht="15">
      <c r="A143" s="415"/>
      <c r="B143" s="431" t="s">
        <v>264</v>
      </c>
      <c r="C143" s="839" t="s">
        <v>440</v>
      </c>
      <c r="D143" s="756"/>
      <c r="E143" s="756"/>
      <c r="F143" s="756"/>
      <c r="G143" s="756"/>
      <c r="H143" s="756"/>
      <c r="I143" s="757"/>
      <c r="J143" s="507">
        <v>0</v>
      </c>
      <c r="K143" s="508"/>
    </row>
    <row r="144" spans="1:11" ht="15">
      <c r="A144" s="415"/>
      <c r="B144" s="833" t="s">
        <v>373</v>
      </c>
      <c r="C144" s="756"/>
      <c r="D144" s="756"/>
      <c r="E144" s="756"/>
      <c r="F144" s="756"/>
      <c r="G144" s="756"/>
      <c r="H144" s="756"/>
      <c r="I144" s="757"/>
      <c r="J144" s="509">
        <v>0</v>
      </c>
      <c r="K144" s="508"/>
    </row>
    <row r="145" spans="1:11" ht="26.25" customHeight="1">
      <c r="A145" s="415"/>
      <c r="B145" s="884"/>
      <c r="C145" s="756"/>
      <c r="D145" s="756"/>
      <c r="E145" s="756"/>
      <c r="F145" s="756"/>
      <c r="G145" s="756"/>
      <c r="H145" s="756"/>
      <c r="I145" s="756"/>
      <c r="J145" s="757"/>
      <c r="K145" s="528"/>
    </row>
    <row r="146" spans="1:11" ht="26.25" customHeight="1">
      <c r="A146" s="415"/>
      <c r="B146" s="837" t="s">
        <v>441</v>
      </c>
      <c r="C146" s="756"/>
      <c r="D146" s="756"/>
      <c r="E146" s="756"/>
      <c r="F146" s="756"/>
      <c r="G146" s="756"/>
      <c r="H146" s="756"/>
      <c r="I146" s="756"/>
      <c r="J146" s="757"/>
      <c r="K146" s="470"/>
    </row>
    <row r="147" spans="1:11" ht="15">
      <c r="A147" s="415"/>
      <c r="B147" s="482">
        <v>4</v>
      </c>
      <c r="C147" s="838" t="s">
        <v>442</v>
      </c>
      <c r="D147" s="756"/>
      <c r="E147" s="756"/>
      <c r="F147" s="756"/>
      <c r="G147" s="756"/>
      <c r="H147" s="756"/>
      <c r="I147" s="757"/>
      <c r="J147" s="526" t="s">
        <v>370</v>
      </c>
      <c r="K147" s="527"/>
    </row>
    <row r="148" spans="1:11" ht="15">
      <c r="A148" s="415"/>
      <c r="B148" s="431" t="s">
        <v>429</v>
      </c>
      <c r="C148" s="839" t="s">
        <v>430</v>
      </c>
      <c r="D148" s="756"/>
      <c r="E148" s="756"/>
      <c r="F148" s="756"/>
      <c r="G148" s="756"/>
      <c r="H148" s="756"/>
      <c r="I148" s="757"/>
      <c r="J148" s="507">
        <f>J139</f>
        <v>91.697986666666665</v>
      </c>
      <c r="K148" s="508"/>
    </row>
    <row r="149" spans="1:11" ht="15">
      <c r="A149" s="415"/>
      <c r="B149" s="431" t="s">
        <v>443</v>
      </c>
      <c r="C149" s="839" t="s">
        <v>439</v>
      </c>
      <c r="D149" s="756"/>
      <c r="E149" s="756"/>
      <c r="F149" s="756"/>
      <c r="G149" s="756"/>
      <c r="H149" s="756"/>
      <c r="I149" s="757"/>
      <c r="J149" s="507">
        <f>J144</f>
        <v>0</v>
      </c>
      <c r="K149" s="508"/>
    </row>
    <row r="150" spans="1:11" ht="15">
      <c r="A150" s="415"/>
      <c r="B150" s="833" t="s">
        <v>373</v>
      </c>
      <c r="C150" s="756"/>
      <c r="D150" s="756"/>
      <c r="E150" s="756"/>
      <c r="F150" s="756"/>
      <c r="G150" s="756"/>
      <c r="H150" s="756"/>
      <c r="I150" s="757"/>
      <c r="J150" s="509">
        <f>SUM(J148+J149)</f>
        <v>91.697986666666665</v>
      </c>
      <c r="K150" s="508"/>
    </row>
    <row r="151" spans="1:11" ht="15">
      <c r="A151" s="415"/>
      <c r="B151" s="884"/>
      <c r="C151" s="756"/>
      <c r="D151" s="756"/>
      <c r="E151" s="756"/>
      <c r="F151" s="756"/>
      <c r="G151" s="756"/>
      <c r="H151" s="756"/>
      <c r="I151" s="756"/>
      <c r="J151" s="757"/>
      <c r="K151" s="528"/>
    </row>
    <row r="152" spans="1:11" ht="15.75">
      <c r="A152" s="415"/>
      <c r="B152" s="829" t="s">
        <v>444</v>
      </c>
      <c r="C152" s="756"/>
      <c r="D152" s="756"/>
      <c r="E152" s="756"/>
      <c r="F152" s="756"/>
      <c r="G152" s="756"/>
      <c r="H152" s="756"/>
      <c r="I152" s="756"/>
      <c r="J152" s="757"/>
      <c r="K152" s="511"/>
    </row>
    <row r="153" spans="1:11" ht="15">
      <c r="A153" s="415"/>
      <c r="B153" s="494">
        <v>3</v>
      </c>
      <c r="C153" s="835" t="s">
        <v>445</v>
      </c>
      <c r="D153" s="756"/>
      <c r="E153" s="756"/>
      <c r="F153" s="756"/>
      <c r="G153" s="756"/>
      <c r="H153" s="756"/>
      <c r="I153" s="757"/>
      <c r="J153" s="494" t="s">
        <v>370</v>
      </c>
      <c r="K153" s="424"/>
    </row>
    <row r="154" spans="1:11" ht="15">
      <c r="A154" s="415"/>
      <c r="B154" s="422" t="s">
        <v>264</v>
      </c>
      <c r="C154" s="791" t="s">
        <v>547</v>
      </c>
      <c r="D154" s="756"/>
      <c r="E154" s="756"/>
      <c r="F154" s="756"/>
      <c r="G154" s="756"/>
      <c r="H154" s="756"/>
      <c r="I154" s="757"/>
      <c r="J154" s="484">
        <f>'Uniformes - EPIs_TODOS'!G20+'Uniformes - EPIs_TODOS'!G15</f>
        <v>6.66</v>
      </c>
      <c r="K154" s="478"/>
    </row>
    <row r="155" spans="1:11" ht="15">
      <c r="A155" s="415"/>
      <c r="B155" s="422" t="s">
        <v>265</v>
      </c>
      <c r="C155" s="791" t="s">
        <v>548</v>
      </c>
      <c r="D155" s="756"/>
      <c r="E155" s="756"/>
      <c r="F155" s="756"/>
      <c r="G155" s="756"/>
      <c r="H155" s="756"/>
      <c r="I155" s="757"/>
      <c r="J155" s="484">
        <v>0</v>
      </c>
      <c r="K155" s="478"/>
    </row>
    <row r="156" spans="1:11" ht="15">
      <c r="A156" s="415"/>
      <c r="B156" s="422" t="s">
        <v>266</v>
      </c>
      <c r="C156" s="791" t="s">
        <v>408</v>
      </c>
      <c r="D156" s="756"/>
      <c r="E156" s="756"/>
      <c r="F156" s="756"/>
      <c r="G156" s="756"/>
      <c r="H156" s="756"/>
      <c r="I156" s="757"/>
      <c r="J156" s="484" t="s">
        <v>448</v>
      </c>
      <c r="K156" s="478"/>
    </row>
    <row r="157" spans="1:11" ht="15">
      <c r="A157" s="415"/>
      <c r="B157" s="818" t="s">
        <v>449</v>
      </c>
      <c r="C157" s="756"/>
      <c r="D157" s="756"/>
      <c r="E157" s="756"/>
      <c r="F157" s="756"/>
      <c r="G157" s="756"/>
      <c r="H157" s="756"/>
      <c r="I157" s="757"/>
      <c r="J157" s="477">
        <f>ROUND(SUM(J154:J156),2)</f>
        <v>6.66</v>
      </c>
      <c r="K157" s="478"/>
    </row>
    <row r="158" spans="1:11" ht="18">
      <c r="A158" s="415"/>
      <c r="B158" s="880"/>
      <c r="C158" s="756"/>
      <c r="D158" s="756"/>
      <c r="E158" s="756"/>
      <c r="F158" s="756"/>
      <c r="G158" s="756"/>
      <c r="H158" s="756"/>
      <c r="I158" s="756"/>
      <c r="J158" s="757"/>
      <c r="K158" s="529"/>
    </row>
    <row r="159" spans="1:11" ht="15">
      <c r="A159" s="415"/>
      <c r="B159" s="828" t="s">
        <v>450</v>
      </c>
      <c r="C159" s="756"/>
      <c r="D159" s="756"/>
      <c r="E159" s="756"/>
      <c r="F159" s="756"/>
      <c r="G159" s="756"/>
      <c r="H159" s="756"/>
      <c r="I159" s="756"/>
      <c r="J159" s="757"/>
      <c r="K159" s="427"/>
    </row>
    <row r="160" spans="1:11" ht="18">
      <c r="A160" s="415"/>
      <c r="B160" s="530"/>
      <c r="C160" s="531"/>
      <c r="D160" s="531"/>
      <c r="E160" s="531"/>
      <c r="F160" s="531"/>
      <c r="G160" s="531"/>
      <c r="H160" s="531"/>
      <c r="I160" s="531"/>
      <c r="J160" s="532"/>
      <c r="K160" s="533"/>
    </row>
    <row r="161" spans="1:11" ht="15.75">
      <c r="A161" s="415"/>
      <c r="B161" s="829" t="s">
        <v>451</v>
      </c>
      <c r="C161" s="756"/>
      <c r="D161" s="756"/>
      <c r="E161" s="756"/>
      <c r="F161" s="756"/>
      <c r="G161" s="756"/>
      <c r="H161" s="756"/>
      <c r="I161" s="756"/>
      <c r="J161" s="757"/>
      <c r="K161" s="511"/>
    </row>
    <row r="162" spans="1:11" ht="26.25" customHeight="1">
      <c r="A162" s="415"/>
      <c r="B162" s="494">
        <v>6</v>
      </c>
      <c r="C162" s="835" t="s">
        <v>452</v>
      </c>
      <c r="D162" s="756"/>
      <c r="E162" s="756"/>
      <c r="F162" s="756"/>
      <c r="G162" s="756"/>
      <c r="H162" s="757"/>
      <c r="I162" s="506" t="s">
        <v>340</v>
      </c>
      <c r="J162" s="534" t="s">
        <v>378</v>
      </c>
      <c r="K162" s="535"/>
    </row>
    <row r="163" spans="1:11" ht="58.5" customHeight="1">
      <c r="A163" s="415"/>
      <c r="B163" s="850" t="s">
        <v>453</v>
      </c>
      <c r="C163" s="756"/>
      <c r="D163" s="756"/>
      <c r="E163" s="756"/>
      <c r="F163" s="756"/>
      <c r="G163" s="756"/>
      <c r="H163" s="757"/>
      <c r="I163" s="536" t="s">
        <v>311</v>
      </c>
      <c r="J163" s="537">
        <f>SUM(J63+J115+J124+J150+J157)</f>
        <v>1449.9679866666668</v>
      </c>
      <c r="K163" s="443"/>
    </row>
    <row r="164" spans="1:11" ht="15">
      <c r="A164" s="415"/>
      <c r="B164" s="422" t="s">
        <v>264</v>
      </c>
      <c r="C164" s="881" t="s">
        <v>454</v>
      </c>
      <c r="D164" s="756"/>
      <c r="E164" s="756"/>
      <c r="F164" s="756"/>
      <c r="G164" s="756"/>
      <c r="H164" s="757"/>
      <c r="I164" s="483">
        <f>'1-ABA-DE-CARREGAMENTO'!H85</f>
        <v>0.06</v>
      </c>
      <c r="J164" s="484">
        <f>ROUND(I164*J163,2)</f>
        <v>87</v>
      </c>
      <c r="K164" s="478"/>
    </row>
    <row r="165" spans="1:11" ht="55.5" customHeight="1">
      <c r="A165" s="415"/>
      <c r="B165" s="850" t="s">
        <v>455</v>
      </c>
      <c r="C165" s="756"/>
      <c r="D165" s="756"/>
      <c r="E165" s="756"/>
      <c r="F165" s="756"/>
      <c r="G165" s="756"/>
      <c r="H165" s="757"/>
      <c r="I165" s="538" t="s">
        <v>311</v>
      </c>
      <c r="J165" s="537">
        <f>SUM(J63+J115+J124+J150+J157+J164)</f>
        <v>1536.9679866666668</v>
      </c>
      <c r="K165" s="443"/>
    </row>
    <row r="166" spans="1:11" ht="15">
      <c r="A166" s="415"/>
      <c r="B166" s="422" t="s">
        <v>265</v>
      </c>
      <c r="C166" s="881" t="s">
        <v>237</v>
      </c>
      <c r="D166" s="756"/>
      <c r="E166" s="756"/>
      <c r="F166" s="756"/>
      <c r="G166" s="756"/>
      <c r="H166" s="757"/>
      <c r="I166" s="483">
        <f>'1-ABA-DE-CARREGAMENTO'!H86</f>
        <v>0.06</v>
      </c>
      <c r="J166" s="484">
        <f>ROUND(I166*J165,2)</f>
        <v>92.22</v>
      </c>
      <c r="K166" s="478"/>
    </row>
    <row r="167" spans="1:11" ht="61.5" customHeight="1">
      <c r="A167" s="415"/>
      <c r="B167" s="850" t="s">
        <v>456</v>
      </c>
      <c r="C167" s="756"/>
      <c r="D167" s="756"/>
      <c r="E167" s="756"/>
      <c r="F167" s="756"/>
      <c r="G167" s="756"/>
      <c r="H167" s="757"/>
      <c r="I167" s="538" t="s">
        <v>311</v>
      </c>
      <c r="J167" s="537">
        <f>SUM(J163+J164+J166)</f>
        <v>1629.1879866666668</v>
      </c>
      <c r="K167" s="443"/>
    </row>
    <row r="168" spans="1:11" ht="15.75">
      <c r="A168" s="415"/>
      <c r="B168" s="452" t="s">
        <v>266</v>
      </c>
      <c r="C168" s="829" t="s">
        <v>457</v>
      </c>
      <c r="D168" s="756"/>
      <c r="E168" s="756"/>
      <c r="F168" s="756"/>
      <c r="G168" s="756"/>
      <c r="H168" s="757"/>
      <c r="I168" s="539" t="s">
        <v>311</v>
      </c>
      <c r="J168" s="461" t="s">
        <v>311</v>
      </c>
      <c r="K168" s="462"/>
    </row>
    <row r="169" spans="1:11" ht="15">
      <c r="A169" s="415"/>
      <c r="B169" s="422"/>
      <c r="C169" s="791" t="s">
        <v>458</v>
      </c>
      <c r="D169" s="756"/>
      <c r="E169" s="756"/>
      <c r="F169" s="756"/>
      <c r="G169" s="756"/>
      <c r="H169" s="757"/>
      <c r="I169" s="539" t="s">
        <v>311</v>
      </c>
      <c r="J169" s="461" t="s">
        <v>311</v>
      </c>
      <c r="K169" s="462"/>
    </row>
    <row r="170" spans="1:11" ht="26.25" customHeight="1">
      <c r="A170" s="415"/>
      <c r="B170" s="422"/>
      <c r="C170" s="817" t="s">
        <v>782</v>
      </c>
      <c r="D170" s="756"/>
      <c r="E170" s="756"/>
      <c r="F170" s="756"/>
      <c r="G170" s="756"/>
      <c r="H170" s="757"/>
      <c r="I170" s="455">
        <f>'1-ABA-DE-CARREGAMENTO'!E28</f>
        <v>1.6500000000000001E-2</v>
      </c>
      <c r="J170" s="540">
        <f t="shared" ref="J170:J171" si="2">ROUND(($J$167/(1-$I$179))*I170,2)</f>
        <v>30.63</v>
      </c>
      <c r="K170" s="541"/>
    </row>
    <row r="171" spans="1:11" ht="26.25" customHeight="1">
      <c r="A171" s="415"/>
      <c r="B171" s="422"/>
      <c r="C171" s="817" t="s">
        <v>783</v>
      </c>
      <c r="D171" s="756"/>
      <c r="E171" s="756"/>
      <c r="F171" s="756"/>
      <c r="G171" s="756"/>
      <c r="H171" s="757"/>
      <c r="I171" s="455">
        <f>'1-ABA-DE-CARREGAMENTO'!F28</f>
        <v>7.5999999999999998E-2</v>
      </c>
      <c r="J171" s="540">
        <f t="shared" si="2"/>
        <v>141.1</v>
      </c>
      <c r="K171" s="541"/>
    </row>
    <row r="172" spans="1:11" ht="26.25" customHeight="1">
      <c r="A172" s="415"/>
      <c r="B172" s="422"/>
      <c r="C172" s="791" t="s">
        <v>784</v>
      </c>
      <c r="D172" s="756"/>
      <c r="E172" s="756"/>
      <c r="F172" s="756"/>
      <c r="G172" s="756"/>
      <c r="H172" s="757"/>
      <c r="I172" s="539" t="s">
        <v>311</v>
      </c>
      <c r="J172" s="461" t="s">
        <v>311</v>
      </c>
      <c r="K172" s="462"/>
    </row>
    <row r="173" spans="1:11" ht="26.25" customHeight="1">
      <c r="A173" s="415"/>
      <c r="B173" s="422"/>
      <c r="C173" s="791" t="s">
        <v>785</v>
      </c>
      <c r="D173" s="756"/>
      <c r="E173" s="756"/>
      <c r="F173" s="756"/>
      <c r="G173" s="756"/>
      <c r="H173" s="757"/>
      <c r="I173" s="539" t="s">
        <v>311</v>
      </c>
      <c r="J173" s="461" t="s">
        <v>311</v>
      </c>
      <c r="K173" s="462"/>
    </row>
    <row r="174" spans="1:11" ht="15">
      <c r="A174" s="415"/>
      <c r="B174" s="422"/>
      <c r="C174" s="791" t="s">
        <v>463</v>
      </c>
      <c r="D174" s="756"/>
      <c r="E174" s="756"/>
      <c r="F174" s="756"/>
      <c r="G174" s="756"/>
      <c r="H174" s="756"/>
      <c r="I174" s="542" t="s">
        <v>311</v>
      </c>
      <c r="J174" s="543" t="s">
        <v>311</v>
      </c>
      <c r="K174" s="544"/>
    </row>
    <row r="175" spans="1:11" ht="15">
      <c r="A175" s="415"/>
      <c r="B175" s="422"/>
      <c r="C175" s="791" t="s">
        <v>464</v>
      </c>
      <c r="D175" s="756"/>
      <c r="E175" s="756"/>
      <c r="F175" s="756"/>
      <c r="G175" s="756"/>
      <c r="H175" s="756"/>
      <c r="I175" s="542" t="s">
        <v>311</v>
      </c>
      <c r="J175" s="543" t="s">
        <v>311</v>
      </c>
      <c r="K175" s="544"/>
    </row>
    <row r="176" spans="1:11" ht="15">
      <c r="A176" s="415"/>
      <c r="B176" s="422"/>
      <c r="C176" s="791" t="s">
        <v>786</v>
      </c>
      <c r="D176" s="756"/>
      <c r="E176" s="756"/>
      <c r="F176" s="756"/>
      <c r="G176" s="756"/>
      <c r="H176" s="757"/>
      <c r="I176" s="483">
        <f>'1-ABA-DE-CARREGAMENTO'!D87</f>
        <v>0.03</v>
      </c>
      <c r="J176" s="540">
        <f>ROUND(($J$167/(1-$I$179))*I176,2)</f>
        <v>55.7</v>
      </c>
      <c r="K176" s="541"/>
    </row>
    <row r="177" spans="1:11" ht="15">
      <c r="A177" s="415"/>
      <c r="B177" s="818" t="s">
        <v>420</v>
      </c>
      <c r="C177" s="756"/>
      <c r="D177" s="756"/>
      <c r="E177" s="756"/>
      <c r="F177" s="756"/>
      <c r="G177" s="756"/>
      <c r="H177" s="756"/>
      <c r="I177" s="757"/>
      <c r="J177" s="477">
        <f>SUM(J164+J166+J170+J171+J176)</f>
        <v>406.65</v>
      </c>
      <c r="K177" s="478"/>
    </row>
    <row r="178" spans="1:11" ht="15">
      <c r="A178" s="415"/>
      <c r="B178" s="819"/>
      <c r="C178" s="756"/>
      <c r="D178" s="756"/>
      <c r="E178" s="756"/>
      <c r="F178" s="756"/>
      <c r="G178" s="756"/>
      <c r="H178" s="756"/>
      <c r="I178" s="756"/>
      <c r="J178" s="757"/>
      <c r="K178" s="327"/>
    </row>
    <row r="179" spans="1:11" ht="15">
      <c r="A179" s="415"/>
      <c r="B179" s="820" t="s">
        <v>466</v>
      </c>
      <c r="C179" s="756"/>
      <c r="D179" s="756"/>
      <c r="E179" s="756"/>
      <c r="F179" s="756"/>
      <c r="G179" s="756"/>
      <c r="H179" s="757"/>
      <c r="I179" s="545">
        <f t="shared" ref="I179:J179" si="3">SUM(I170:I176)</f>
        <v>0.1225</v>
      </c>
      <c r="J179" s="537">
        <f t="shared" si="3"/>
        <v>227.43</v>
      </c>
      <c r="K179" s="443"/>
    </row>
    <row r="180" spans="1:11" ht="15">
      <c r="A180" s="415"/>
      <c r="B180" s="821" t="s">
        <v>467</v>
      </c>
      <c r="C180" s="754"/>
      <c r="D180" s="824" t="s">
        <v>468</v>
      </c>
      <c r="E180" s="754"/>
      <c r="F180" s="754"/>
      <c r="G180" s="754"/>
      <c r="H180" s="754"/>
      <c r="I180" s="754"/>
      <c r="J180" s="801"/>
      <c r="K180" s="546"/>
    </row>
    <row r="181" spans="1:11" ht="15">
      <c r="A181" s="415"/>
      <c r="B181" s="822"/>
      <c r="C181" s="754"/>
      <c r="D181" s="825" t="s">
        <v>469</v>
      </c>
      <c r="E181" s="754"/>
      <c r="F181" s="754"/>
      <c r="G181" s="754"/>
      <c r="H181" s="754"/>
      <c r="I181" s="754"/>
      <c r="J181" s="801"/>
      <c r="K181" s="547"/>
    </row>
    <row r="182" spans="1:11" ht="15">
      <c r="A182" s="415"/>
      <c r="B182" s="823"/>
      <c r="C182" s="806"/>
      <c r="D182" s="826" t="s">
        <v>470</v>
      </c>
      <c r="E182" s="806"/>
      <c r="F182" s="806"/>
      <c r="G182" s="806"/>
      <c r="H182" s="806"/>
      <c r="I182" s="806"/>
      <c r="J182" s="807"/>
      <c r="K182" s="546"/>
    </row>
    <row r="183" spans="1:11" ht="15">
      <c r="A183" s="415"/>
      <c r="B183" s="827"/>
      <c r="C183" s="756"/>
      <c r="D183" s="756"/>
      <c r="E183" s="756"/>
      <c r="F183" s="756"/>
      <c r="G183" s="756"/>
      <c r="H183" s="756"/>
      <c r="I183" s="756"/>
      <c r="J183" s="757"/>
      <c r="K183" s="548"/>
    </row>
    <row r="184" spans="1:11" ht="26.25" customHeight="1">
      <c r="A184" s="415"/>
      <c r="B184" s="828" t="s">
        <v>471</v>
      </c>
      <c r="C184" s="756"/>
      <c r="D184" s="756"/>
      <c r="E184" s="756"/>
      <c r="F184" s="756"/>
      <c r="G184" s="756"/>
      <c r="H184" s="756"/>
      <c r="I184" s="756"/>
      <c r="J184" s="757"/>
      <c r="K184" s="427"/>
    </row>
    <row r="185" spans="1:11" ht="15">
      <c r="A185" s="415"/>
      <c r="B185" s="819"/>
      <c r="C185" s="756"/>
      <c r="D185" s="756"/>
      <c r="E185" s="756"/>
      <c r="F185" s="756"/>
      <c r="G185" s="756"/>
      <c r="H185" s="756"/>
      <c r="I185" s="756"/>
      <c r="J185" s="757"/>
      <c r="K185" s="327"/>
    </row>
    <row r="186" spans="1:11" ht="26.25" customHeight="1">
      <c r="A186" s="415"/>
      <c r="B186" s="829" t="s">
        <v>787</v>
      </c>
      <c r="C186" s="756"/>
      <c r="D186" s="756"/>
      <c r="E186" s="756"/>
      <c r="F186" s="756"/>
      <c r="G186" s="756"/>
      <c r="H186" s="756"/>
      <c r="I186" s="756"/>
      <c r="J186" s="757"/>
      <c r="K186" s="511"/>
    </row>
    <row r="187" spans="1:11" ht="15">
      <c r="A187" s="415"/>
      <c r="B187" s="830" t="s">
        <v>473</v>
      </c>
      <c r="C187" s="756"/>
      <c r="D187" s="756"/>
      <c r="E187" s="756"/>
      <c r="F187" s="756"/>
      <c r="G187" s="756"/>
      <c r="H187" s="756"/>
      <c r="I187" s="757"/>
      <c r="J187" s="506" t="s">
        <v>370</v>
      </c>
      <c r="K187" s="284"/>
    </row>
    <row r="188" spans="1:11" ht="15">
      <c r="A188" s="415"/>
      <c r="B188" s="549" t="s">
        <v>264</v>
      </c>
      <c r="C188" s="796" t="s">
        <v>474</v>
      </c>
      <c r="D188" s="756"/>
      <c r="E188" s="756"/>
      <c r="F188" s="756"/>
      <c r="G188" s="756"/>
      <c r="H188" s="756"/>
      <c r="I188" s="756"/>
      <c r="J188" s="484">
        <f>J63</f>
        <v>634.55000000000007</v>
      </c>
      <c r="K188" s="478"/>
    </row>
    <row r="189" spans="1:11" ht="15">
      <c r="A189" s="415"/>
      <c r="B189" s="549" t="s">
        <v>265</v>
      </c>
      <c r="C189" s="796" t="s">
        <v>475</v>
      </c>
      <c r="D189" s="756"/>
      <c r="E189" s="756"/>
      <c r="F189" s="756"/>
      <c r="G189" s="756"/>
      <c r="H189" s="756"/>
      <c r="I189" s="756"/>
      <c r="J189" s="484">
        <f>J115</f>
        <v>678.15</v>
      </c>
      <c r="K189" s="478"/>
    </row>
    <row r="190" spans="1:11" ht="15">
      <c r="A190" s="415"/>
      <c r="B190" s="549" t="s">
        <v>266</v>
      </c>
      <c r="C190" s="796" t="s">
        <v>476</v>
      </c>
      <c r="D190" s="756"/>
      <c r="E190" s="756"/>
      <c r="F190" s="756"/>
      <c r="G190" s="756"/>
      <c r="H190" s="756"/>
      <c r="I190" s="756"/>
      <c r="J190" s="484">
        <f>J124</f>
        <v>38.909999999999997</v>
      </c>
      <c r="K190" s="478"/>
    </row>
    <row r="191" spans="1:11" ht="15">
      <c r="A191" s="415"/>
      <c r="B191" s="549" t="s">
        <v>267</v>
      </c>
      <c r="C191" s="796" t="s">
        <v>477</v>
      </c>
      <c r="D191" s="756"/>
      <c r="E191" s="756"/>
      <c r="F191" s="756"/>
      <c r="G191" s="756"/>
      <c r="H191" s="756"/>
      <c r="I191" s="756"/>
      <c r="J191" s="484">
        <f>J150</f>
        <v>91.697986666666665</v>
      </c>
      <c r="K191" s="478"/>
    </row>
    <row r="192" spans="1:11" ht="15">
      <c r="A192" s="415"/>
      <c r="B192" s="549" t="s">
        <v>268</v>
      </c>
      <c r="C192" s="796" t="s">
        <v>478</v>
      </c>
      <c r="D192" s="756"/>
      <c r="E192" s="756"/>
      <c r="F192" s="756"/>
      <c r="G192" s="756"/>
      <c r="H192" s="756"/>
      <c r="I192" s="756"/>
      <c r="J192" s="484">
        <f>J157</f>
        <v>6.66</v>
      </c>
      <c r="K192" s="478"/>
    </row>
    <row r="193" spans="1:11" ht="15">
      <c r="A193" s="415"/>
      <c r="B193" s="797" t="s">
        <v>479</v>
      </c>
      <c r="C193" s="756"/>
      <c r="D193" s="756"/>
      <c r="E193" s="756"/>
      <c r="F193" s="756"/>
      <c r="G193" s="756"/>
      <c r="H193" s="756"/>
      <c r="I193" s="756"/>
      <c r="J193" s="477">
        <f>ROUND(SUM(J188:J192),2)</f>
        <v>1449.97</v>
      </c>
      <c r="K193" s="478"/>
    </row>
    <row r="194" spans="1:11" ht="15">
      <c r="A194" s="415"/>
      <c r="B194" s="550" t="s">
        <v>269</v>
      </c>
      <c r="C194" s="796" t="s">
        <v>451</v>
      </c>
      <c r="D194" s="756"/>
      <c r="E194" s="756"/>
      <c r="F194" s="756"/>
      <c r="G194" s="756"/>
      <c r="H194" s="756"/>
      <c r="I194" s="756"/>
      <c r="J194" s="484">
        <f>J177</f>
        <v>406.65</v>
      </c>
      <c r="K194" s="478"/>
    </row>
    <row r="195" spans="1:11" ht="15">
      <c r="A195" s="415"/>
      <c r="B195" s="797" t="s">
        <v>480</v>
      </c>
      <c r="C195" s="756"/>
      <c r="D195" s="756"/>
      <c r="E195" s="756"/>
      <c r="F195" s="756"/>
      <c r="G195" s="756"/>
      <c r="H195" s="756"/>
      <c r="I195" s="756"/>
      <c r="J195" s="477">
        <f>J193+J194</f>
        <v>1856.62</v>
      </c>
      <c r="K195" s="478"/>
    </row>
    <row r="196" spans="1:11" ht="34.5" customHeight="1">
      <c r="A196" s="415"/>
      <c r="B196" s="798" t="s">
        <v>481</v>
      </c>
      <c r="C196" s="756"/>
      <c r="D196" s="756"/>
      <c r="E196" s="756"/>
      <c r="F196" s="756"/>
      <c r="G196" s="756"/>
      <c r="H196" s="756"/>
      <c r="I196" s="756"/>
      <c r="J196" s="757"/>
      <c r="K196" s="551"/>
    </row>
    <row r="197" spans="1:11" ht="15">
      <c r="A197" s="415"/>
      <c r="B197" s="886"/>
      <c r="C197" s="756"/>
      <c r="D197" s="756"/>
      <c r="E197" s="756"/>
      <c r="F197" s="756"/>
      <c r="G197" s="756"/>
      <c r="H197" s="756"/>
      <c r="I197" s="756"/>
      <c r="J197" s="757"/>
      <c r="K197" s="552"/>
    </row>
    <row r="198" spans="1:11" ht="15">
      <c r="A198" s="415"/>
      <c r="B198" s="553"/>
      <c r="C198" s="420"/>
      <c r="D198" s="420"/>
      <c r="E198" s="420"/>
      <c r="F198" s="420"/>
      <c r="G198" s="420"/>
      <c r="H198" s="420"/>
      <c r="I198" s="554"/>
      <c r="J198" s="555"/>
      <c r="K198" s="554"/>
    </row>
    <row r="199" spans="1:11" ht="26.25" customHeight="1">
      <c r="A199" s="415"/>
      <c r="B199" s="800" t="s">
        <v>482</v>
      </c>
      <c r="C199" s="754"/>
      <c r="D199" s="754"/>
      <c r="E199" s="754"/>
      <c r="F199" s="754"/>
      <c r="G199" s="754"/>
      <c r="H199" s="754"/>
      <c r="I199" s="754"/>
      <c r="J199" s="801"/>
      <c r="K199" s="421"/>
    </row>
    <row r="200" spans="1:11" ht="26.25" customHeight="1">
      <c r="A200" s="415"/>
      <c r="B200" s="795" t="s">
        <v>483</v>
      </c>
      <c r="C200" s="756"/>
      <c r="D200" s="756"/>
      <c r="E200" s="757"/>
      <c r="F200" s="795" t="s">
        <v>484</v>
      </c>
      <c r="G200" s="757"/>
      <c r="H200" s="506" t="s">
        <v>485</v>
      </c>
      <c r="I200" s="795" t="s">
        <v>486</v>
      </c>
      <c r="J200" s="757"/>
      <c r="K200" s="284"/>
    </row>
    <row r="201" spans="1:11" ht="26.25" hidden="1" customHeight="1" outlineLevel="1">
      <c r="A201" s="415"/>
      <c r="B201" s="791" t="s">
        <v>487</v>
      </c>
      <c r="C201" s="756"/>
      <c r="D201" s="756"/>
      <c r="E201" s="757"/>
      <c r="F201" s="789">
        <v>0</v>
      </c>
      <c r="G201" s="757"/>
      <c r="H201" s="556">
        <f t="shared" ref="H201:H202" si="4">E201*F201</f>
        <v>0</v>
      </c>
      <c r="I201" s="789">
        <f t="shared" ref="I201:I203" si="5">F201*H201</f>
        <v>0</v>
      </c>
      <c r="J201" s="757"/>
      <c r="K201" s="462"/>
    </row>
    <row r="202" spans="1:11" ht="26.25" hidden="1" customHeight="1" outlineLevel="1">
      <c r="A202" s="415"/>
      <c r="B202" s="791" t="s">
        <v>488</v>
      </c>
      <c r="C202" s="756"/>
      <c r="D202" s="756"/>
      <c r="E202" s="757"/>
      <c r="F202" s="789">
        <v>0</v>
      </c>
      <c r="G202" s="757"/>
      <c r="H202" s="556">
        <f t="shared" si="4"/>
        <v>0</v>
      </c>
      <c r="I202" s="789">
        <f t="shared" si="5"/>
        <v>0</v>
      </c>
      <c r="J202" s="757"/>
      <c r="K202" s="462"/>
    </row>
    <row r="203" spans="1:11" ht="26.25" customHeight="1" collapsed="1">
      <c r="A203" s="415"/>
      <c r="B203" s="792" t="str">
        <f>B3</f>
        <v>MONITOR_CBO.3341-10_20hs</v>
      </c>
      <c r="C203" s="756"/>
      <c r="D203" s="756"/>
      <c r="E203" s="757"/>
      <c r="F203" s="793">
        <f>J195</f>
        <v>1856.62</v>
      </c>
      <c r="G203" s="757"/>
      <c r="H203" s="556">
        <f>I17</f>
        <v>0</v>
      </c>
      <c r="I203" s="789">
        <f t="shared" si="5"/>
        <v>0</v>
      </c>
      <c r="J203" s="757"/>
      <c r="K203" s="462"/>
    </row>
    <row r="204" spans="1:11" ht="26.25" hidden="1" customHeight="1" outlineLevel="1">
      <c r="A204" s="415"/>
      <c r="B204" s="791" t="s">
        <v>489</v>
      </c>
      <c r="C204" s="756"/>
      <c r="D204" s="756"/>
      <c r="E204" s="757"/>
      <c r="F204" s="793">
        <v>0</v>
      </c>
      <c r="G204" s="757"/>
      <c r="H204" s="556">
        <f t="shared" ref="H204:I204" si="6">E204*G204</f>
        <v>0</v>
      </c>
      <c r="I204" s="789">
        <f t="shared" si="6"/>
        <v>0</v>
      </c>
      <c r="J204" s="757"/>
      <c r="K204" s="462"/>
    </row>
    <row r="205" spans="1:11" ht="26.25" hidden="1" customHeight="1" outlineLevel="1">
      <c r="A205" s="415"/>
      <c r="B205" s="791" t="s">
        <v>490</v>
      </c>
      <c r="C205" s="756"/>
      <c r="D205" s="756"/>
      <c r="E205" s="757"/>
      <c r="F205" s="793">
        <v>0</v>
      </c>
      <c r="G205" s="757"/>
      <c r="H205" s="556">
        <f t="shared" ref="H205:I205" si="7">E205*G205</f>
        <v>0</v>
      </c>
      <c r="I205" s="789">
        <f t="shared" si="7"/>
        <v>0</v>
      </c>
      <c r="J205" s="757"/>
      <c r="K205" s="462"/>
    </row>
    <row r="206" spans="1:11" ht="26.25" hidden="1" customHeight="1" outlineLevel="1">
      <c r="A206" s="415"/>
      <c r="B206" s="816" t="s">
        <v>788</v>
      </c>
      <c r="C206" s="756"/>
      <c r="D206" s="756"/>
      <c r="E206" s="757"/>
      <c r="F206" s="789">
        <v>0</v>
      </c>
      <c r="G206" s="757"/>
      <c r="H206" s="556">
        <f t="shared" ref="H206:I206" si="8">E206*G206</f>
        <v>0</v>
      </c>
      <c r="I206" s="789">
        <f t="shared" si="8"/>
        <v>0</v>
      </c>
      <c r="J206" s="757"/>
      <c r="K206" s="462"/>
    </row>
    <row r="207" spans="1:11" ht="15.75" collapsed="1">
      <c r="A207" s="415"/>
      <c r="B207" s="794" t="s">
        <v>492</v>
      </c>
      <c r="C207" s="756"/>
      <c r="D207" s="756"/>
      <c r="E207" s="756"/>
      <c r="F207" s="756"/>
      <c r="G207" s="757"/>
      <c r="H207" s="557">
        <f>SUM(H201:H206)</f>
        <v>0</v>
      </c>
      <c r="I207" s="790">
        <f>SUM(I201:J206)</f>
        <v>0</v>
      </c>
      <c r="J207" s="757"/>
      <c r="K207" s="558"/>
    </row>
    <row r="208" spans="1:11" ht="15">
      <c r="A208" s="415"/>
      <c r="B208" s="802"/>
      <c r="C208" s="803"/>
      <c r="D208" s="803"/>
      <c r="E208" s="803"/>
      <c r="F208" s="803"/>
      <c r="G208" s="803"/>
      <c r="H208" s="803"/>
      <c r="I208" s="803"/>
      <c r="J208" s="804"/>
      <c r="K208" s="327"/>
    </row>
    <row r="209" spans="1:11" ht="26.25" customHeight="1">
      <c r="A209" s="415"/>
      <c r="B209" s="805" t="s">
        <v>493</v>
      </c>
      <c r="C209" s="806"/>
      <c r="D209" s="806"/>
      <c r="E209" s="806"/>
      <c r="F209" s="806"/>
      <c r="G209" s="806"/>
      <c r="H209" s="806"/>
      <c r="I209" s="806"/>
      <c r="J209" s="807"/>
      <c r="K209" s="427"/>
    </row>
    <row r="210" spans="1:11" ht="15">
      <c r="A210" s="415"/>
      <c r="B210" s="811"/>
      <c r="C210" s="756"/>
      <c r="D210" s="756"/>
      <c r="E210" s="756"/>
      <c r="F210" s="756"/>
      <c r="G210" s="756"/>
      <c r="H210" s="756"/>
      <c r="I210" s="756"/>
      <c r="J210" s="757"/>
      <c r="K210" s="445"/>
    </row>
    <row r="211" spans="1:11" ht="18">
      <c r="A211" s="415"/>
      <c r="B211" s="808" t="s">
        <v>494</v>
      </c>
      <c r="C211" s="756"/>
      <c r="D211" s="756"/>
      <c r="E211" s="756"/>
      <c r="F211" s="756"/>
      <c r="G211" s="757"/>
      <c r="H211" s="809">
        <f>$I$207</f>
        <v>0</v>
      </c>
      <c r="I211" s="756"/>
      <c r="J211" s="757"/>
      <c r="K211" s="559"/>
    </row>
    <row r="212" spans="1:11" ht="18">
      <c r="A212" s="415"/>
      <c r="B212" s="812"/>
      <c r="C212" s="760"/>
      <c r="D212" s="760"/>
      <c r="E212" s="760"/>
      <c r="F212" s="760"/>
      <c r="G212" s="760"/>
      <c r="H212" s="760"/>
      <c r="I212" s="760"/>
      <c r="J212" s="813"/>
      <c r="K212" s="390"/>
    </row>
    <row r="213" spans="1:11" ht="18">
      <c r="A213" s="415"/>
      <c r="B213" s="808" t="s">
        <v>495</v>
      </c>
      <c r="C213" s="756"/>
      <c r="D213" s="756"/>
      <c r="E213" s="756"/>
      <c r="F213" s="756"/>
      <c r="G213" s="757"/>
      <c r="H213" s="814">
        <f>$I$11</f>
        <v>20</v>
      </c>
      <c r="I213" s="756"/>
      <c r="J213" s="757"/>
      <c r="K213" s="560"/>
    </row>
    <row r="214" spans="1:11" ht="18">
      <c r="A214" s="415"/>
      <c r="B214" s="815"/>
      <c r="C214" s="756"/>
      <c r="D214" s="756"/>
      <c r="E214" s="756"/>
      <c r="F214" s="756"/>
      <c r="G214" s="756"/>
      <c r="H214" s="756"/>
      <c r="I214" s="756"/>
      <c r="J214" s="757"/>
      <c r="K214" s="561"/>
    </row>
    <row r="215" spans="1:11" ht="26.25" customHeight="1">
      <c r="A215" s="415"/>
      <c r="B215" s="808" t="s">
        <v>789</v>
      </c>
      <c r="C215" s="756"/>
      <c r="D215" s="756"/>
      <c r="E215" s="756"/>
      <c r="F215" s="756"/>
      <c r="G215" s="757"/>
      <c r="H215" s="809">
        <f>ROUND(H211*H213,2)</f>
        <v>0</v>
      </c>
      <c r="I215" s="756"/>
      <c r="J215" s="757"/>
      <c r="K215" s="559"/>
    </row>
    <row r="216" spans="1:11" ht="15">
      <c r="A216" s="415"/>
      <c r="B216" s="810"/>
      <c r="C216" s="756"/>
      <c r="D216" s="756"/>
      <c r="E216" s="756"/>
      <c r="F216" s="756"/>
      <c r="G216" s="756"/>
      <c r="H216" s="756"/>
      <c r="I216" s="756"/>
      <c r="J216" s="757"/>
      <c r="K216" s="420"/>
    </row>
    <row r="217" spans="1:11" ht="26.25" customHeight="1">
      <c r="A217" s="413"/>
      <c r="B217" s="413"/>
      <c r="C217" s="413"/>
      <c r="D217" s="413"/>
      <c r="E217" s="413"/>
      <c r="F217" s="413"/>
      <c r="G217" s="413"/>
      <c r="H217" s="413"/>
      <c r="I217" s="413"/>
      <c r="J217" s="413"/>
      <c r="K217" s="413"/>
    </row>
    <row r="218" spans="1:11" ht="26.25" customHeight="1">
      <c r="A218" s="413"/>
      <c r="B218" s="413"/>
      <c r="C218" s="413"/>
      <c r="D218" s="413"/>
      <c r="E218" s="413"/>
      <c r="F218" s="413"/>
      <c r="G218" s="413"/>
      <c r="H218" s="413"/>
      <c r="I218" s="413"/>
      <c r="J218" s="413"/>
      <c r="K218" s="413"/>
    </row>
    <row r="219" spans="1:11" ht="26.25" customHeight="1">
      <c r="A219" s="413"/>
      <c r="B219" s="413"/>
      <c r="C219" s="413"/>
      <c r="D219" s="413"/>
      <c r="E219" s="413"/>
      <c r="F219" s="413"/>
      <c r="G219" s="413"/>
      <c r="H219" s="413"/>
      <c r="I219" s="413"/>
      <c r="J219" s="413"/>
      <c r="K219" s="413"/>
    </row>
    <row r="220" spans="1:11" ht="26.25" customHeight="1">
      <c r="A220" s="413"/>
      <c r="B220" s="413"/>
      <c r="C220" s="413"/>
      <c r="D220" s="413"/>
      <c r="E220" s="413"/>
      <c r="F220" s="413"/>
      <c r="G220" s="413"/>
      <c r="H220" s="413"/>
      <c r="I220" s="413"/>
      <c r="J220" s="413"/>
      <c r="K220" s="413"/>
    </row>
    <row r="221" spans="1:11" ht="26.25" customHeight="1">
      <c r="A221" s="413"/>
      <c r="B221" s="413"/>
      <c r="C221" s="413"/>
      <c r="D221" s="413"/>
      <c r="E221" s="413"/>
      <c r="F221" s="413"/>
      <c r="G221" s="413"/>
      <c r="H221" s="413"/>
      <c r="I221" s="413"/>
      <c r="J221" s="413"/>
      <c r="K221" s="413"/>
    </row>
    <row r="222" spans="1:11" ht="26.25" customHeight="1">
      <c r="A222" s="413"/>
      <c r="B222" s="413"/>
      <c r="C222" s="413"/>
      <c r="D222" s="413"/>
      <c r="E222" s="413"/>
      <c r="F222" s="413"/>
      <c r="G222" s="413"/>
      <c r="H222" s="413"/>
      <c r="I222" s="413"/>
      <c r="J222" s="413"/>
      <c r="K222" s="413"/>
    </row>
    <row r="223" spans="1:11" ht="26.25" customHeight="1">
      <c r="A223" s="413"/>
      <c r="B223" s="413"/>
      <c r="C223" s="413"/>
      <c r="D223" s="413"/>
      <c r="E223" s="413"/>
      <c r="F223" s="413"/>
      <c r="G223" s="413"/>
      <c r="H223" s="413"/>
      <c r="I223" s="413"/>
      <c r="J223" s="413"/>
      <c r="K223" s="413"/>
    </row>
    <row r="224" spans="1:11" ht="26.25" customHeight="1">
      <c r="A224" s="413"/>
      <c r="B224" s="413"/>
      <c r="C224" s="413"/>
      <c r="D224" s="413"/>
      <c r="E224" s="413"/>
      <c r="F224" s="413"/>
      <c r="G224" s="413"/>
      <c r="H224" s="413"/>
      <c r="I224" s="413"/>
      <c r="J224" s="413"/>
      <c r="K224" s="413"/>
    </row>
    <row r="225" spans="1:11" ht="26.25" customHeight="1">
      <c r="A225" s="413"/>
      <c r="B225" s="413"/>
      <c r="C225" s="413"/>
      <c r="D225" s="413"/>
      <c r="E225" s="413"/>
      <c r="F225" s="413"/>
      <c r="G225" s="413"/>
      <c r="H225" s="413"/>
      <c r="I225" s="413"/>
      <c r="J225" s="413"/>
      <c r="K225" s="413"/>
    </row>
    <row r="226" spans="1:11" ht="26.25" customHeight="1">
      <c r="A226" s="413"/>
      <c r="B226" s="413"/>
      <c r="C226" s="413"/>
      <c r="D226" s="413"/>
      <c r="E226" s="413"/>
      <c r="F226" s="413"/>
      <c r="G226" s="413"/>
      <c r="H226" s="413"/>
      <c r="I226" s="413"/>
      <c r="J226" s="413"/>
      <c r="K226" s="413"/>
    </row>
    <row r="227" spans="1:11" ht="26.25" customHeight="1">
      <c r="A227" s="413"/>
      <c r="B227" s="413"/>
      <c r="C227" s="413"/>
      <c r="D227" s="413"/>
      <c r="E227" s="413"/>
      <c r="F227" s="413"/>
      <c r="G227" s="413"/>
      <c r="H227" s="413"/>
      <c r="I227" s="413"/>
      <c r="J227" s="413"/>
      <c r="K227" s="413"/>
    </row>
    <row r="228" spans="1:11" ht="26.25" customHeight="1">
      <c r="A228" s="413"/>
      <c r="B228" s="413"/>
      <c r="C228" s="413"/>
      <c r="D228" s="413"/>
      <c r="E228" s="413"/>
      <c r="F228" s="413"/>
      <c r="G228" s="413"/>
      <c r="H228" s="413"/>
      <c r="I228" s="413"/>
      <c r="J228" s="413"/>
      <c r="K228" s="413"/>
    </row>
    <row r="229" spans="1:11" ht="26.25" customHeight="1">
      <c r="A229" s="413"/>
      <c r="B229" s="413"/>
      <c r="C229" s="413"/>
      <c r="D229" s="413"/>
      <c r="E229" s="413"/>
      <c r="F229" s="413"/>
      <c r="G229" s="413"/>
      <c r="H229" s="413"/>
      <c r="I229" s="413"/>
      <c r="J229" s="413"/>
      <c r="K229" s="413"/>
    </row>
    <row r="230" spans="1:11" ht="26.25" customHeight="1">
      <c r="A230" s="413"/>
      <c r="B230" s="413"/>
      <c r="C230" s="413"/>
      <c r="D230" s="413"/>
      <c r="E230" s="413"/>
      <c r="F230" s="413"/>
      <c r="G230" s="413"/>
      <c r="H230" s="413"/>
      <c r="I230" s="413"/>
      <c r="J230" s="413"/>
      <c r="K230" s="413"/>
    </row>
    <row r="231" spans="1:11" ht="26.25" customHeight="1">
      <c r="A231" s="413"/>
      <c r="B231" s="413"/>
      <c r="C231" s="413"/>
      <c r="D231" s="413"/>
      <c r="E231" s="413"/>
      <c r="F231" s="413"/>
      <c r="G231" s="413"/>
      <c r="H231" s="413"/>
      <c r="I231" s="413"/>
      <c r="J231" s="413"/>
      <c r="K231" s="413"/>
    </row>
    <row r="232" spans="1:11" ht="26.25" customHeight="1">
      <c r="A232" s="413"/>
      <c r="B232" s="413"/>
      <c r="C232" s="413"/>
      <c r="D232" s="413"/>
      <c r="E232" s="413"/>
      <c r="F232" s="413"/>
      <c r="G232" s="413"/>
      <c r="H232" s="413"/>
      <c r="I232" s="413"/>
      <c r="J232" s="413"/>
      <c r="K232" s="413"/>
    </row>
    <row r="233" spans="1:11" ht="26.25" customHeight="1">
      <c r="A233" s="413"/>
      <c r="B233" s="413"/>
      <c r="C233" s="413"/>
      <c r="D233" s="413"/>
      <c r="E233" s="413"/>
      <c r="F233" s="413"/>
      <c r="G233" s="413"/>
      <c r="H233" s="413"/>
      <c r="I233" s="413"/>
      <c r="J233" s="413"/>
      <c r="K233" s="413"/>
    </row>
    <row r="234" spans="1:11" ht="26.25" customHeight="1">
      <c r="A234" s="413"/>
      <c r="B234" s="413"/>
      <c r="C234" s="413"/>
      <c r="D234" s="413"/>
      <c r="E234" s="413"/>
      <c r="F234" s="413"/>
      <c r="G234" s="413"/>
      <c r="H234" s="413"/>
      <c r="I234" s="413"/>
      <c r="J234" s="413"/>
      <c r="K234" s="413"/>
    </row>
    <row r="235" spans="1:11" ht="26.25" customHeight="1">
      <c r="A235" s="413"/>
      <c r="B235" s="413"/>
      <c r="C235" s="413"/>
      <c r="D235" s="413"/>
      <c r="E235" s="413"/>
      <c r="F235" s="413"/>
      <c r="G235" s="413"/>
      <c r="H235" s="413"/>
      <c r="I235" s="413"/>
      <c r="J235" s="413"/>
      <c r="K235" s="413"/>
    </row>
    <row r="236" spans="1:11" ht="26.25" customHeight="1">
      <c r="A236" s="413"/>
      <c r="B236" s="413"/>
      <c r="C236" s="413"/>
      <c r="D236" s="413"/>
      <c r="E236" s="413"/>
      <c r="F236" s="413"/>
      <c r="G236" s="413"/>
      <c r="H236" s="413"/>
      <c r="I236" s="413"/>
      <c r="J236" s="413"/>
      <c r="K236" s="413"/>
    </row>
    <row r="237" spans="1:11" ht="26.25" customHeight="1">
      <c r="A237" s="413"/>
      <c r="B237" s="413"/>
      <c r="C237" s="413"/>
      <c r="D237" s="413"/>
      <c r="E237" s="413"/>
      <c r="F237" s="413"/>
      <c r="G237" s="413"/>
      <c r="H237" s="413"/>
      <c r="I237" s="413"/>
      <c r="J237" s="413"/>
      <c r="K237" s="413"/>
    </row>
    <row r="238" spans="1:11" ht="26.25" customHeight="1">
      <c r="A238" s="413"/>
      <c r="B238" s="413"/>
      <c r="C238" s="413"/>
      <c r="D238" s="413"/>
      <c r="E238" s="413"/>
      <c r="F238" s="413"/>
      <c r="G238" s="413"/>
      <c r="H238" s="413"/>
      <c r="I238" s="413"/>
      <c r="J238" s="413"/>
      <c r="K238" s="413"/>
    </row>
    <row r="239" spans="1:11" ht="26.25" customHeight="1">
      <c r="A239" s="413"/>
      <c r="B239" s="413"/>
      <c r="C239" s="413"/>
      <c r="D239" s="413"/>
      <c r="E239" s="413"/>
      <c r="F239" s="413"/>
      <c r="G239" s="413"/>
      <c r="H239" s="413"/>
      <c r="I239" s="413"/>
      <c r="J239" s="413"/>
      <c r="K239" s="413"/>
    </row>
    <row r="240" spans="1:11" ht="26.25" customHeight="1">
      <c r="A240" s="413"/>
      <c r="B240" s="413"/>
      <c r="C240" s="413"/>
      <c r="D240" s="413"/>
      <c r="E240" s="413"/>
      <c r="F240" s="413"/>
      <c r="G240" s="413"/>
      <c r="H240" s="413"/>
      <c r="I240" s="413"/>
      <c r="J240" s="413"/>
      <c r="K240" s="413"/>
    </row>
    <row r="241" spans="1:11" ht="26.25" customHeight="1">
      <c r="A241" s="413"/>
      <c r="B241" s="413"/>
      <c r="C241" s="413"/>
      <c r="D241" s="413"/>
      <c r="E241" s="413"/>
      <c r="F241" s="413"/>
      <c r="G241" s="413"/>
      <c r="H241" s="413"/>
      <c r="I241" s="413"/>
      <c r="J241" s="413"/>
      <c r="K241" s="413"/>
    </row>
    <row r="242" spans="1:11" ht="26.25" customHeight="1">
      <c r="A242" s="413"/>
      <c r="B242" s="413"/>
      <c r="C242" s="413"/>
      <c r="D242" s="413"/>
      <c r="E242" s="413"/>
      <c r="F242" s="413"/>
      <c r="G242" s="413"/>
      <c r="H242" s="413"/>
      <c r="I242" s="413"/>
      <c r="J242" s="413"/>
      <c r="K242" s="413"/>
    </row>
    <row r="243" spans="1:11" ht="26.25" customHeight="1">
      <c r="A243" s="413"/>
      <c r="B243" s="413"/>
      <c r="C243" s="413"/>
      <c r="D243" s="413"/>
      <c r="E243" s="413"/>
      <c r="F243" s="413"/>
      <c r="G243" s="413"/>
      <c r="H243" s="413"/>
      <c r="I243" s="413"/>
      <c r="J243" s="413"/>
      <c r="K243" s="413"/>
    </row>
    <row r="244" spans="1:11" ht="26.25" customHeight="1">
      <c r="A244" s="413"/>
      <c r="B244" s="413"/>
      <c r="C244" s="413"/>
      <c r="D244" s="413"/>
      <c r="E244" s="413"/>
      <c r="F244" s="413"/>
      <c r="G244" s="413"/>
      <c r="H244" s="413"/>
      <c r="I244" s="413"/>
      <c r="J244" s="413"/>
      <c r="K244" s="413"/>
    </row>
    <row r="245" spans="1:11" ht="26.25" customHeight="1">
      <c r="A245" s="413"/>
      <c r="B245" s="413"/>
      <c r="C245" s="413"/>
      <c r="D245" s="413"/>
      <c r="E245" s="413"/>
      <c r="F245" s="413"/>
      <c r="G245" s="413"/>
      <c r="H245" s="413"/>
      <c r="I245" s="413"/>
      <c r="J245" s="413"/>
      <c r="K245" s="413"/>
    </row>
    <row r="246" spans="1:11" ht="26.25" customHeight="1">
      <c r="A246" s="413"/>
      <c r="B246" s="413"/>
      <c r="C246" s="413"/>
      <c r="D246" s="413"/>
      <c r="E246" s="413"/>
      <c r="F246" s="413"/>
      <c r="G246" s="413"/>
      <c r="H246" s="413"/>
      <c r="I246" s="413"/>
      <c r="J246" s="413"/>
      <c r="K246" s="413"/>
    </row>
    <row r="247" spans="1:11" ht="26.25" customHeight="1">
      <c r="A247" s="413"/>
      <c r="B247" s="413"/>
      <c r="C247" s="413"/>
      <c r="D247" s="413"/>
      <c r="E247" s="413"/>
      <c r="F247" s="413"/>
      <c r="G247" s="413"/>
      <c r="H247" s="413"/>
      <c r="I247" s="413"/>
      <c r="J247" s="413"/>
      <c r="K247" s="413"/>
    </row>
    <row r="248" spans="1:11" ht="26.25" customHeight="1">
      <c r="A248" s="413"/>
      <c r="B248" s="413"/>
      <c r="C248" s="413"/>
      <c r="D248" s="413"/>
      <c r="E248" s="413"/>
      <c r="F248" s="413"/>
      <c r="G248" s="413"/>
      <c r="H248" s="413"/>
      <c r="I248" s="413"/>
      <c r="J248" s="413"/>
      <c r="K248" s="413"/>
    </row>
    <row r="249" spans="1:11" ht="26.25" customHeight="1">
      <c r="A249" s="413"/>
      <c r="B249" s="413"/>
      <c r="C249" s="413"/>
      <c r="D249" s="413"/>
      <c r="E249" s="413"/>
      <c r="F249" s="413"/>
      <c r="G249" s="413"/>
      <c r="H249" s="413"/>
      <c r="I249" s="413"/>
      <c r="J249" s="413"/>
      <c r="K249" s="413"/>
    </row>
    <row r="250" spans="1:11" ht="26.25" customHeight="1">
      <c r="A250" s="413"/>
      <c r="B250" s="413"/>
      <c r="C250" s="413"/>
      <c r="D250" s="413"/>
      <c r="E250" s="413"/>
      <c r="F250" s="413"/>
      <c r="G250" s="413"/>
      <c r="H250" s="413"/>
      <c r="I250" s="413"/>
      <c r="J250" s="413"/>
      <c r="K250" s="413"/>
    </row>
    <row r="251" spans="1:11" ht="26.25" customHeight="1">
      <c r="A251" s="413"/>
      <c r="B251" s="413"/>
      <c r="C251" s="413"/>
      <c r="D251" s="413"/>
      <c r="E251" s="413"/>
      <c r="F251" s="413"/>
      <c r="G251" s="413"/>
      <c r="H251" s="413"/>
      <c r="I251" s="413"/>
      <c r="J251" s="413"/>
      <c r="K251" s="413"/>
    </row>
    <row r="252" spans="1:11" ht="26.25" customHeight="1">
      <c r="A252" s="413"/>
      <c r="B252" s="413"/>
      <c r="C252" s="413"/>
      <c r="D252" s="413"/>
      <c r="E252" s="413"/>
      <c r="F252" s="413"/>
      <c r="G252" s="413"/>
      <c r="H252" s="413"/>
      <c r="I252" s="413"/>
      <c r="J252" s="413"/>
      <c r="K252" s="413"/>
    </row>
    <row r="253" spans="1:11" ht="26.25" customHeight="1">
      <c r="A253" s="413"/>
      <c r="B253" s="413"/>
      <c r="C253" s="413"/>
      <c r="D253" s="413"/>
      <c r="E253" s="413"/>
      <c r="F253" s="413"/>
      <c r="G253" s="413"/>
      <c r="H253" s="413"/>
      <c r="I253" s="413"/>
      <c r="J253" s="413"/>
      <c r="K253" s="413"/>
    </row>
    <row r="254" spans="1:11" ht="26.25" customHeight="1">
      <c r="A254" s="413"/>
      <c r="B254" s="413"/>
      <c r="C254" s="413"/>
      <c r="D254" s="413"/>
      <c r="E254" s="413"/>
      <c r="F254" s="413"/>
      <c r="G254" s="413"/>
      <c r="H254" s="413"/>
      <c r="I254" s="413"/>
      <c r="J254" s="413"/>
      <c r="K254" s="413"/>
    </row>
    <row r="255" spans="1:11" ht="26.25" customHeight="1">
      <c r="A255" s="413"/>
      <c r="B255" s="413"/>
      <c r="C255" s="413"/>
      <c r="D255" s="413"/>
      <c r="E255" s="413"/>
      <c r="F255" s="413"/>
      <c r="G255" s="413"/>
      <c r="H255" s="413"/>
      <c r="I255" s="413"/>
      <c r="J255" s="413"/>
      <c r="K255" s="413"/>
    </row>
    <row r="256" spans="1:11" ht="26.25" customHeight="1">
      <c r="A256" s="413"/>
      <c r="B256" s="413"/>
      <c r="C256" s="413"/>
      <c r="D256" s="413"/>
      <c r="E256" s="413"/>
      <c r="F256" s="413"/>
      <c r="G256" s="413"/>
      <c r="H256" s="413"/>
      <c r="I256" s="413"/>
      <c r="J256" s="413"/>
      <c r="K256" s="413"/>
    </row>
    <row r="257" spans="1:11" ht="26.25" customHeight="1">
      <c r="A257" s="413"/>
      <c r="B257" s="413"/>
      <c r="C257" s="413"/>
      <c r="D257" s="413"/>
      <c r="E257" s="413"/>
      <c r="F257" s="413"/>
      <c r="G257" s="413"/>
      <c r="H257" s="413"/>
      <c r="I257" s="413"/>
      <c r="J257" s="413"/>
      <c r="K257" s="413"/>
    </row>
    <row r="258" spans="1:11" ht="26.25" customHeight="1">
      <c r="A258" s="413"/>
      <c r="B258" s="413"/>
      <c r="C258" s="413"/>
      <c r="D258" s="413"/>
      <c r="E258" s="413"/>
      <c r="F258" s="413"/>
      <c r="G258" s="413"/>
      <c r="H258" s="413"/>
      <c r="I258" s="413"/>
      <c r="J258" s="413"/>
      <c r="K258" s="413"/>
    </row>
    <row r="259" spans="1:11" ht="26.25" customHeight="1">
      <c r="A259" s="413"/>
      <c r="B259" s="413"/>
      <c r="C259" s="413"/>
      <c r="D259" s="413"/>
      <c r="E259" s="413"/>
      <c r="F259" s="413"/>
      <c r="G259" s="413"/>
      <c r="H259" s="413"/>
      <c r="I259" s="413"/>
      <c r="J259" s="413"/>
      <c r="K259" s="413"/>
    </row>
    <row r="260" spans="1:11" ht="26.25" customHeight="1">
      <c r="A260" s="413"/>
      <c r="B260" s="413"/>
      <c r="C260" s="413"/>
      <c r="D260" s="413"/>
      <c r="E260" s="413"/>
      <c r="F260" s="413"/>
      <c r="G260" s="413"/>
      <c r="H260" s="413"/>
      <c r="I260" s="413"/>
      <c r="J260" s="413"/>
      <c r="K260" s="413"/>
    </row>
    <row r="261" spans="1:11" ht="26.25" customHeight="1">
      <c r="A261" s="413"/>
      <c r="B261" s="413"/>
      <c r="C261" s="413"/>
      <c r="D261" s="413"/>
      <c r="E261" s="413"/>
      <c r="F261" s="413"/>
      <c r="G261" s="413"/>
      <c r="H261" s="413"/>
      <c r="I261" s="413"/>
      <c r="J261" s="413"/>
      <c r="K261" s="413"/>
    </row>
    <row r="262" spans="1:11" ht="26.25" customHeight="1">
      <c r="A262" s="413"/>
      <c r="B262" s="413"/>
      <c r="C262" s="413"/>
      <c r="D262" s="413"/>
      <c r="E262" s="413"/>
      <c r="F262" s="413"/>
      <c r="G262" s="413"/>
      <c r="H262" s="413"/>
      <c r="I262" s="413"/>
      <c r="J262" s="413"/>
      <c r="K262" s="413"/>
    </row>
    <row r="263" spans="1:11" ht="26.25" customHeight="1">
      <c r="A263" s="413"/>
      <c r="B263" s="413"/>
      <c r="C263" s="413"/>
      <c r="D263" s="413"/>
      <c r="E263" s="413"/>
      <c r="F263" s="413"/>
      <c r="G263" s="413"/>
      <c r="H263" s="413"/>
      <c r="I263" s="413"/>
      <c r="J263" s="413"/>
      <c r="K263" s="413"/>
    </row>
    <row r="264" spans="1:11" ht="26.25" customHeight="1">
      <c r="A264" s="413"/>
      <c r="B264" s="413"/>
      <c r="C264" s="413"/>
      <c r="D264" s="413"/>
      <c r="E264" s="413"/>
      <c r="F264" s="413"/>
      <c r="G264" s="413"/>
      <c r="H264" s="413"/>
      <c r="I264" s="413"/>
      <c r="J264" s="413"/>
      <c r="K264" s="413"/>
    </row>
    <row r="265" spans="1:11" ht="26.25" customHeight="1">
      <c r="A265" s="413"/>
      <c r="B265" s="413"/>
      <c r="C265" s="413"/>
      <c r="D265" s="413"/>
      <c r="E265" s="413"/>
      <c r="F265" s="413"/>
      <c r="G265" s="413"/>
      <c r="H265" s="413"/>
      <c r="I265" s="413"/>
      <c r="J265" s="413"/>
      <c r="K265" s="413"/>
    </row>
    <row r="266" spans="1:11" ht="26.25" customHeight="1">
      <c r="A266" s="413"/>
      <c r="B266" s="413"/>
      <c r="C266" s="413"/>
      <c r="D266" s="413"/>
      <c r="E266" s="413"/>
      <c r="F266" s="413"/>
      <c r="G266" s="413"/>
      <c r="H266" s="413"/>
      <c r="I266" s="413"/>
      <c r="J266" s="413"/>
      <c r="K266" s="413"/>
    </row>
    <row r="267" spans="1:11" ht="26.25" customHeight="1">
      <c r="A267" s="413"/>
      <c r="B267" s="413"/>
      <c r="C267" s="413"/>
      <c r="D267" s="413"/>
      <c r="E267" s="413"/>
      <c r="F267" s="413"/>
      <c r="G267" s="413"/>
      <c r="H267" s="413"/>
      <c r="I267" s="413"/>
      <c r="J267" s="413"/>
      <c r="K267" s="413"/>
    </row>
    <row r="268" spans="1:11" ht="26.25" customHeight="1">
      <c r="A268" s="413"/>
      <c r="B268" s="413"/>
      <c r="C268" s="413"/>
      <c r="D268" s="413"/>
      <c r="E268" s="413"/>
      <c r="F268" s="413"/>
      <c r="G268" s="413"/>
      <c r="H268" s="413"/>
      <c r="I268" s="413"/>
      <c r="J268" s="413"/>
      <c r="K268" s="413"/>
    </row>
    <row r="269" spans="1:11" ht="26.25" customHeight="1">
      <c r="A269" s="413"/>
      <c r="B269" s="413"/>
      <c r="C269" s="413"/>
      <c r="D269" s="413"/>
      <c r="E269" s="413"/>
      <c r="F269" s="413"/>
      <c r="G269" s="413"/>
      <c r="H269" s="413"/>
      <c r="I269" s="413"/>
      <c r="J269" s="413"/>
      <c r="K269" s="413"/>
    </row>
    <row r="270" spans="1:11" ht="26.25" customHeight="1">
      <c r="A270" s="413"/>
      <c r="B270" s="413"/>
      <c r="C270" s="413"/>
      <c r="D270" s="413"/>
      <c r="E270" s="413"/>
      <c r="F270" s="413"/>
      <c r="G270" s="413"/>
      <c r="H270" s="413"/>
      <c r="I270" s="413"/>
      <c r="J270" s="413"/>
      <c r="K270" s="413"/>
    </row>
    <row r="271" spans="1:11" ht="26.25" customHeight="1">
      <c r="A271" s="413"/>
      <c r="B271" s="413"/>
      <c r="C271" s="413"/>
      <c r="D271" s="413"/>
      <c r="E271" s="413"/>
      <c r="F271" s="413"/>
      <c r="G271" s="413"/>
      <c r="H271" s="413"/>
      <c r="I271" s="413"/>
      <c r="J271" s="413"/>
      <c r="K271" s="413"/>
    </row>
    <row r="272" spans="1:11" ht="26.25" customHeight="1">
      <c r="A272" s="413"/>
      <c r="B272" s="413"/>
      <c r="C272" s="413"/>
      <c r="D272" s="413"/>
      <c r="E272" s="413"/>
      <c r="F272" s="413"/>
      <c r="G272" s="413"/>
      <c r="H272" s="413"/>
      <c r="I272" s="413"/>
      <c r="J272" s="413"/>
      <c r="K272" s="413"/>
    </row>
    <row r="273" spans="1:11" ht="26.25" customHeight="1">
      <c r="A273" s="413"/>
      <c r="B273" s="413"/>
      <c r="C273" s="413"/>
      <c r="D273" s="413"/>
      <c r="E273" s="413"/>
      <c r="F273" s="413"/>
      <c r="G273" s="413"/>
      <c r="H273" s="413"/>
      <c r="I273" s="413"/>
      <c r="J273" s="413"/>
      <c r="K273" s="413"/>
    </row>
    <row r="274" spans="1:11" ht="26.25" customHeight="1">
      <c r="A274" s="413"/>
      <c r="B274" s="413"/>
      <c r="C274" s="413"/>
      <c r="D274" s="413"/>
      <c r="E274" s="413"/>
      <c r="F274" s="413"/>
      <c r="G274" s="413"/>
      <c r="H274" s="413"/>
      <c r="I274" s="413"/>
      <c r="J274" s="413"/>
      <c r="K274" s="413"/>
    </row>
    <row r="275" spans="1:11" ht="26.25" customHeight="1">
      <c r="A275" s="413"/>
      <c r="B275" s="413"/>
      <c r="C275" s="413"/>
      <c r="D275" s="413"/>
      <c r="E275" s="413"/>
      <c r="F275" s="413"/>
      <c r="G275" s="413"/>
      <c r="H275" s="413"/>
      <c r="I275" s="413"/>
      <c r="J275" s="413"/>
      <c r="K275" s="413"/>
    </row>
    <row r="276" spans="1:11" ht="26.25" customHeight="1">
      <c r="A276" s="413"/>
      <c r="B276" s="413"/>
      <c r="C276" s="413"/>
      <c r="D276" s="413"/>
      <c r="E276" s="413"/>
      <c r="F276" s="413"/>
      <c r="G276" s="413"/>
      <c r="H276" s="413"/>
      <c r="I276" s="413"/>
      <c r="J276" s="413"/>
      <c r="K276" s="413"/>
    </row>
    <row r="277" spans="1:11" ht="26.25" customHeight="1">
      <c r="A277" s="413"/>
      <c r="B277" s="413"/>
      <c r="C277" s="413"/>
      <c r="D277" s="413"/>
      <c r="E277" s="413"/>
      <c r="F277" s="413"/>
      <c r="G277" s="413"/>
      <c r="H277" s="413"/>
      <c r="I277" s="413"/>
      <c r="J277" s="413"/>
      <c r="K277" s="413"/>
    </row>
    <row r="278" spans="1:11" ht="26.25" customHeight="1">
      <c r="A278" s="413"/>
      <c r="B278" s="413"/>
      <c r="C278" s="413"/>
      <c r="D278" s="413"/>
      <c r="E278" s="413"/>
      <c r="F278" s="413"/>
      <c r="G278" s="413"/>
      <c r="H278" s="413"/>
      <c r="I278" s="413"/>
      <c r="J278" s="413"/>
      <c r="K278" s="413"/>
    </row>
    <row r="279" spans="1:11" ht="26.25" customHeight="1">
      <c r="A279" s="413"/>
      <c r="B279" s="413"/>
      <c r="C279" s="413"/>
      <c r="D279" s="413"/>
      <c r="E279" s="413"/>
      <c r="F279" s="413"/>
      <c r="G279" s="413"/>
      <c r="H279" s="413"/>
      <c r="I279" s="413"/>
      <c r="J279" s="413"/>
      <c r="K279" s="413"/>
    </row>
    <row r="280" spans="1:11" ht="26.25" customHeight="1">
      <c r="A280" s="413"/>
      <c r="B280" s="413"/>
      <c r="C280" s="413"/>
      <c r="D280" s="413"/>
      <c r="E280" s="413"/>
      <c r="F280" s="413"/>
      <c r="G280" s="413"/>
      <c r="H280" s="413"/>
      <c r="I280" s="413"/>
      <c r="J280" s="413"/>
      <c r="K280" s="413"/>
    </row>
    <row r="281" spans="1:11" ht="26.25" customHeight="1">
      <c r="A281" s="413"/>
      <c r="B281" s="413"/>
      <c r="C281" s="413"/>
      <c r="D281" s="413"/>
      <c r="E281" s="413"/>
      <c r="F281" s="413"/>
      <c r="G281" s="413"/>
      <c r="H281" s="413"/>
      <c r="I281" s="413"/>
      <c r="J281" s="413"/>
      <c r="K281" s="413"/>
    </row>
    <row r="282" spans="1:11" ht="26.25" customHeight="1">
      <c r="A282" s="413"/>
      <c r="B282" s="413"/>
      <c r="C282" s="413"/>
      <c r="D282" s="413"/>
      <c r="E282" s="413"/>
      <c r="F282" s="413"/>
      <c r="G282" s="413"/>
      <c r="H282" s="413"/>
      <c r="I282" s="413"/>
      <c r="J282" s="413"/>
      <c r="K282" s="413"/>
    </row>
    <row r="283" spans="1:11" ht="26.25" customHeight="1">
      <c r="A283" s="413"/>
      <c r="B283" s="413"/>
      <c r="C283" s="413"/>
      <c r="D283" s="413"/>
      <c r="E283" s="413"/>
      <c r="F283" s="413"/>
      <c r="G283" s="413"/>
      <c r="H283" s="413"/>
      <c r="I283" s="413"/>
      <c r="J283" s="413"/>
      <c r="K283" s="413"/>
    </row>
    <row r="284" spans="1:11" ht="26.25" customHeight="1">
      <c r="A284" s="413"/>
      <c r="B284" s="413"/>
      <c r="C284" s="413"/>
      <c r="D284" s="413"/>
      <c r="E284" s="413"/>
      <c r="F284" s="413"/>
      <c r="G284" s="413"/>
      <c r="H284" s="413"/>
      <c r="I284" s="413"/>
      <c r="J284" s="413"/>
      <c r="K284" s="413"/>
    </row>
    <row r="285" spans="1:11" ht="26.25" customHeight="1">
      <c r="A285" s="413"/>
      <c r="B285" s="413"/>
      <c r="C285" s="413"/>
      <c r="D285" s="413"/>
      <c r="E285" s="413"/>
      <c r="F285" s="413"/>
      <c r="G285" s="413"/>
      <c r="H285" s="413"/>
      <c r="I285" s="413"/>
      <c r="J285" s="413"/>
      <c r="K285" s="413"/>
    </row>
    <row r="286" spans="1:11" ht="26.25" customHeight="1">
      <c r="A286" s="413"/>
      <c r="B286" s="413"/>
      <c r="C286" s="413"/>
      <c r="D286" s="413"/>
      <c r="E286" s="413"/>
      <c r="F286" s="413"/>
      <c r="G286" s="413"/>
      <c r="H286" s="413"/>
      <c r="I286" s="413"/>
      <c r="J286" s="413"/>
      <c r="K286" s="413"/>
    </row>
    <row r="287" spans="1:11" ht="26.25" customHeight="1">
      <c r="A287" s="413"/>
      <c r="B287" s="413"/>
      <c r="C287" s="413"/>
      <c r="D287" s="413"/>
      <c r="E287" s="413"/>
      <c r="F287" s="413"/>
      <c r="G287" s="413"/>
      <c r="H287" s="413"/>
      <c r="I287" s="413"/>
      <c r="J287" s="413"/>
      <c r="K287" s="413"/>
    </row>
    <row r="288" spans="1:11" ht="26.25" customHeight="1">
      <c r="A288" s="413"/>
      <c r="B288" s="413"/>
      <c r="C288" s="413"/>
      <c r="D288" s="413"/>
      <c r="E288" s="413"/>
      <c r="F288" s="413"/>
      <c r="G288" s="413"/>
      <c r="H288" s="413"/>
      <c r="I288" s="413"/>
      <c r="J288" s="413"/>
      <c r="K288" s="413"/>
    </row>
    <row r="289" spans="1:11" ht="26.25" customHeight="1">
      <c r="A289" s="413"/>
      <c r="B289" s="413"/>
      <c r="C289" s="413"/>
      <c r="D289" s="413"/>
      <c r="E289" s="413"/>
      <c r="F289" s="413"/>
      <c r="G289" s="413"/>
      <c r="H289" s="413"/>
      <c r="I289" s="413"/>
      <c r="J289" s="413"/>
      <c r="K289" s="413"/>
    </row>
    <row r="290" spans="1:11" ht="26.25" customHeight="1">
      <c r="A290" s="413"/>
      <c r="B290" s="413"/>
      <c r="C290" s="413"/>
      <c r="D290" s="413"/>
      <c r="E290" s="413"/>
      <c r="F290" s="413"/>
      <c r="G290" s="413"/>
      <c r="H290" s="413"/>
      <c r="I290" s="413"/>
      <c r="J290" s="413"/>
      <c r="K290" s="413"/>
    </row>
    <row r="291" spans="1:11" ht="26.25" customHeight="1">
      <c r="A291" s="413"/>
      <c r="B291" s="413"/>
      <c r="C291" s="413"/>
      <c r="D291" s="413"/>
      <c r="E291" s="413"/>
      <c r="F291" s="413"/>
      <c r="G291" s="413"/>
      <c r="H291" s="413"/>
      <c r="I291" s="413"/>
      <c r="J291" s="413"/>
      <c r="K291" s="413"/>
    </row>
    <row r="292" spans="1:11" ht="26.25" customHeight="1">
      <c r="A292" s="413"/>
      <c r="B292" s="413"/>
      <c r="C292" s="413"/>
      <c r="D292" s="413"/>
      <c r="E292" s="413"/>
      <c r="F292" s="413"/>
      <c r="G292" s="413"/>
      <c r="H292" s="413"/>
      <c r="I292" s="413"/>
      <c r="J292" s="413"/>
      <c r="K292" s="413"/>
    </row>
    <row r="293" spans="1:11" ht="26.25" customHeight="1">
      <c r="A293" s="413"/>
      <c r="B293" s="413"/>
      <c r="C293" s="413"/>
      <c r="D293" s="413"/>
      <c r="E293" s="413"/>
      <c r="F293" s="413"/>
      <c r="G293" s="413"/>
      <c r="H293" s="413"/>
      <c r="I293" s="413"/>
      <c r="J293" s="413"/>
      <c r="K293" s="413"/>
    </row>
    <row r="294" spans="1:11" ht="26.25" customHeight="1">
      <c r="A294" s="413"/>
      <c r="B294" s="413"/>
      <c r="C294" s="413"/>
      <c r="D294" s="413"/>
      <c r="E294" s="413"/>
      <c r="F294" s="413"/>
      <c r="G294" s="413"/>
      <c r="H294" s="413"/>
      <c r="I294" s="413"/>
      <c r="J294" s="413"/>
      <c r="K294" s="413"/>
    </row>
    <row r="295" spans="1:11" ht="26.25" customHeight="1">
      <c r="A295" s="413"/>
      <c r="B295" s="413"/>
      <c r="C295" s="413"/>
      <c r="D295" s="413"/>
      <c r="E295" s="413"/>
      <c r="F295" s="413"/>
      <c r="G295" s="413"/>
      <c r="H295" s="413"/>
      <c r="I295" s="413"/>
      <c r="J295" s="413"/>
      <c r="K295" s="413"/>
    </row>
    <row r="296" spans="1:11" ht="26.25" customHeight="1">
      <c r="A296" s="413"/>
      <c r="B296" s="413"/>
      <c r="C296" s="413"/>
      <c r="D296" s="413"/>
      <c r="E296" s="413"/>
      <c r="F296" s="413"/>
      <c r="G296" s="413"/>
      <c r="H296" s="413"/>
      <c r="I296" s="413"/>
      <c r="J296" s="413"/>
      <c r="K296" s="413"/>
    </row>
    <row r="297" spans="1:11" ht="26.25" customHeight="1">
      <c r="A297" s="413"/>
      <c r="B297" s="413"/>
      <c r="C297" s="413"/>
      <c r="D297" s="413"/>
      <c r="E297" s="413"/>
      <c r="F297" s="413"/>
      <c r="G297" s="413"/>
      <c r="H297" s="413"/>
      <c r="I297" s="413"/>
      <c r="J297" s="413"/>
      <c r="K297" s="413"/>
    </row>
    <row r="298" spans="1:11" ht="26.25" customHeight="1">
      <c r="A298" s="413"/>
      <c r="B298" s="413"/>
      <c r="C298" s="413"/>
      <c r="D298" s="413"/>
      <c r="E298" s="413"/>
      <c r="F298" s="413"/>
      <c r="G298" s="413"/>
      <c r="H298" s="413"/>
      <c r="I298" s="413"/>
      <c r="J298" s="413"/>
      <c r="K298" s="413"/>
    </row>
    <row r="299" spans="1:11" ht="26.25" customHeight="1">
      <c r="A299" s="413"/>
      <c r="B299" s="413"/>
      <c r="C299" s="413"/>
      <c r="D299" s="413"/>
      <c r="E299" s="413"/>
      <c r="F299" s="413"/>
      <c r="G299" s="413"/>
      <c r="H299" s="413"/>
      <c r="I299" s="413"/>
      <c r="J299" s="413"/>
      <c r="K299" s="413"/>
    </row>
    <row r="300" spans="1:11" ht="26.25" customHeight="1">
      <c r="A300" s="413"/>
      <c r="B300" s="413"/>
      <c r="C300" s="413"/>
      <c r="D300" s="413"/>
      <c r="E300" s="413"/>
      <c r="F300" s="413"/>
      <c r="G300" s="413"/>
      <c r="H300" s="413"/>
      <c r="I300" s="413"/>
      <c r="J300" s="413"/>
      <c r="K300" s="413"/>
    </row>
    <row r="301" spans="1:11" ht="26.25" customHeight="1">
      <c r="A301" s="413"/>
      <c r="B301" s="413"/>
      <c r="C301" s="413"/>
      <c r="D301" s="413"/>
      <c r="E301" s="413"/>
      <c r="F301" s="413"/>
      <c r="G301" s="413"/>
      <c r="H301" s="413"/>
      <c r="I301" s="413"/>
      <c r="J301" s="413"/>
      <c r="K301" s="413"/>
    </row>
    <row r="302" spans="1:11" ht="26.25" customHeight="1">
      <c r="A302" s="413"/>
      <c r="B302" s="413"/>
      <c r="C302" s="413"/>
      <c r="D302" s="413"/>
      <c r="E302" s="413"/>
      <c r="F302" s="413"/>
      <c r="G302" s="413"/>
      <c r="H302" s="413"/>
      <c r="I302" s="413"/>
      <c r="J302" s="413"/>
      <c r="K302" s="413"/>
    </row>
    <row r="303" spans="1:11" ht="26.25" customHeight="1">
      <c r="A303" s="413"/>
      <c r="B303" s="413"/>
      <c r="C303" s="413"/>
      <c r="D303" s="413"/>
      <c r="E303" s="413"/>
      <c r="F303" s="413"/>
      <c r="G303" s="413"/>
      <c r="H303" s="413"/>
      <c r="I303" s="413"/>
      <c r="J303" s="413"/>
      <c r="K303" s="413"/>
    </row>
    <row r="304" spans="1:11" ht="26.25" customHeight="1">
      <c r="A304" s="413"/>
      <c r="B304" s="413"/>
      <c r="C304" s="413"/>
      <c r="D304" s="413"/>
      <c r="E304" s="413"/>
      <c r="F304" s="413"/>
      <c r="G304" s="413"/>
      <c r="H304" s="413"/>
      <c r="I304" s="413"/>
      <c r="J304" s="413"/>
      <c r="K304" s="413"/>
    </row>
    <row r="305" spans="1:11" ht="26.25" customHeight="1">
      <c r="A305" s="413"/>
      <c r="B305" s="413"/>
      <c r="C305" s="413"/>
      <c r="D305" s="413"/>
      <c r="E305" s="413"/>
      <c r="F305" s="413"/>
      <c r="G305" s="413"/>
      <c r="H305" s="413"/>
      <c r="I305" s="413"/>
      <c r="J305" s="413"/>
      <c r="K305" s="413"/>
    </row>
    <row r="306" spans="1:11" ht="26.25" customHeight="1">
      <c r="A306" s="413"/>
      <c r="B306" s="413"/>
      <c r="C306" s="413"/>
      <c r="D306" s="413"/>
      <c r="E306" s="413"/>
      <c r="F306" s="413"/>
      <c r="G306" s="413"/>
      <c r="H306" s="413"/>
      <c r="I306" s="413"/>
      <c r="J306" s="413"/>
      <c r="K306" s="413"/>
    </row>
    <row r="307" spans="1:11" ht="26.25" customHeight="1">
      <c r="A307" s="413"/>
      <c r="B307" s="413"/>
      <c r="C307" s="413"/>
      <c r="D307" s="413"/>
      <c r="E307" s="413"/>
      <c r="F307" s="413"/>
      <c r="G307" s="413"/>
      <c r="H307" s="413"/>
      <c r="I307" s="413"/>
      <c r="J307" s="413"/>
      <c r="K307" s="413"/>
    </row>
    <row r="308" spans="1:11" ht="26.25" customHeight="1">
      <c r="A308" s="413"/>
      <c r="B308" s="413"/>
      <c r="C308" s="413"/>
      <c r="D308" s="413"/>
      <c r="E308" s="413"/>
      <c r="F308" s="413"/>
      <c r="G308" s="413"/>
      <c r="H308" s="413"/>
      <c r="I308" s="413"/>
      <c r="J308" s="413"/>
      <c r="K308" s="413"/>
    </row>
    <row r="309" spans="1:11" ht="26.25" customHeight="1">
      <c r="A309" s="413"/>
      <c r="B309" s="413"/>
      <c r="C309" s="413"/>
      <c r="D309" s="413"/>
      <c r="E309" s="413"/>
      <c r="F309" s="413"/>
      <c r="G309" s="413"/>
      <c r="H309" s="413"/>
      <c r="I309" s="413"/>
      <c r="J309" s="413"/>
      <c r="K309" s="413"/>
    </row>
    <row r="310" spans="1:11" ht="26.25" customHeight="1">
      <c r="A310" s="413"/>
      <c r="B310" s="413"/>
      <c r="C310" s="413"/>
      <c r="D310" s="413"/>
      <c r="E310" s="413"/>
      <c r="F310" s="413"/>
      <c r="G310" s="413"/>
      <c r="H310" s="413"/>
      <c r="I310" s="413"/>
      <c r="J310" s="413"/>
      <c r="K310" s="413"/>
    </row>
    <row r="311" spans="1:11" ht="26.25" customHeight="1">
      <c r="A311" s="413"/>
      <c r="B311" s="413"/>
      <c r="C311" s="413"/>
      <c r="D311" s="413"/>
      <c r="E311" s="413"/>
      <c r="F311" s="413"/>
      <c r="G311" s="413"/>
      <c r="H311" s="413"/>
      <c r="I311" s="413"/>
      <c r="J311" s="413"/>
      <c r="K311" s="413"/>
    </row>
    <row r="312" spans="1:11" ht="26.25" customHeight="1">
      <c r="A312" s="413"/>
      <c r="B312" s="413"/>
      <c r="C312" s="413"/>
      <c r="D312" s="413"/>
      <c r="E312" s="413"/>
      <c r="F312" s="413"/>
      <c r="G312" s="413"/>
      <c r="H312" s="413"/>
      <c r="I312" s="413"/>
      <c r="J312" s="413"/>
      <c r="K312" s="413"/>
    </row>
    <row r="313" spans="1:11" ht="26.25" customHeight="1">
      <c r="A313" s="413"/>
      <c r="B313" s="413"/>
      <c r="C313" s="413"/>
      <c r="D313" s="413"/>
      <c r="E313" s="413"/>
      <c r="F313" s="413"/>
      <c r="G313" s="413"/>
      <c r="H313" s="413"/>
      <c r="I313" s="413"/>
      <c r="J313" s="413"/>
      <c r="K313" s="413"/>
    </row>
    <row r="314" spans="1:11" ht="26.25" customHeight="1">
      <c r="A314" s="413"/>
      <c r="B314" s="413"/>
      <c r="C314" s="413"/>
      <c r="D314" s="413"/>
      <c r="E314" s="413"/>
      <c r="F314" s="413"/>
      <c r="G314" s="413"/>
      <c r="H314" s="413"/>
      <c r="I314" s="413"/>
      <c r="J314" s="413"/>
      <c r="K314" s="413"/>
    </row>
    <row r="315" spans="1:11" ht="26.25" customHeight="1">
      <c r="A315" s="413"/>
      <c r="B315" s="413"/>
      <c r="C315" s="413"/>
      <c r="D315" s="413"/>
      <c r="E315" s="413"/>
      <c r="F315" s="413"/>
      <c r="G315" s="413"/>
      <c r="H315" s="413"/>
      <c r="I315" s="413"/>
      <c r="J315" s="413"/>
      <c r="K315" s="413"/>
    </row>
    <row r="316" spans="1:11" ht="26.25" customHeight="1">
      <c r="A316" s="413"/>
      <c r="B316" s="413"/>
      <c r="C316" s="413"/>
      <c r="D316" s="413"/>
      <c r="E316" s="413"/>
      <c r="F316" s="413"/>
      <c r="G316" s="413"/>
      <c r="H316" s="413"/>
      <c r="I316" s="413"/>
      <c r="J316" s="413"/>
      <c r="K316" s="413"/>
    </row>
    <row r="317" spans="1:11" ht="26.25" customHeight="1">
      <c r="A317" s="413"/>
      <c r="B317" s="413"/>
      <c r="C317" s="413"/>
      <c r="D317" s="413"/>
      <c r="E317" s="413"/>
      <c r="F317" s="413"/>
      <c r="G317" s="413"/>
      <c r="H317" s="413"/>
      <c r="I317" s="413"/>
      <c r="J317" s="413"/>
      <c r="K317" s="413"/>
    </row>
    <row r="318" spans="1:11" ht="26.25" customHeight="1">
      <c r="A318" s="413"/>
      <c r="B318" s="413"/>
      <c r="C318" s="413"/>
      <c r="D318" s="413"/>
      <c r="E318" s="413"/>
      <c r="F318" s="413"/>
      <c r="G318" s="413"/>
      <c r="H318" s="413"/>
      <c r="I318" s="413"/>
      <c r="J318" s="413"/>
      <c r="K318" s="413"/>
    </row>
    <row r="319" spans="1:11" ht="26.25" customHeight="1">
      <c r="A319" s="413"/>
      <c r="B319" s="413"/>
      <c r="C319" s="413"/>
      <c r="D319" s="413"/>
      <c r="E319" s="413"/>
      <c r="F319" s="413"/>
      <c r="G319" s="413"/>
      <c r="H319" s="413"/>
      <c r="I319" s="413"/>
      <c r="J319" s="413"/>
      <c r="K319" s="413"/>
    </row>
    <row r="320" spans="1:11" ht="26.25" customHeight="1">
      <c r="A320" s="413"/>
      <c r="B320" s="413"/>
      <c r="C320" s="413"/>
      <c r="D320" s="413"/>
      <c r="E320" s="413"/>
      <c r="F320" s="413"/>
      <c r="G320" s="413"/>
      <c r="H320" s="413"/>
      <c r="I320" s="413"/>
      <c r="J320" s="413"/>
      <c r="K320" s="413"/>
    </row>
    <row r="321" spans="1:11" ht="26.25" customHeight="1">
      <c r="A321" s="413"/>
      <c r="B321" s="413"/>
      <c r="C321" s="413"/>
      <c r="D321" s="413"/>
      <c r="E321" s="413"/>
      <c r="F321" s="413"/>
      <c r="G321" s="413"/>
      <c r="H321" s="413"/>
      <c r="I321" s="413"/>
      <c r="J321" s="413"/>
      <c r="K321" s="413"/>
    </row>
    <row r="322" spans="1:11" ht="26.25" customHeight="1">
      <c r="A322" s="413"/>
      <c r="B322" s="413"/>
      <c r="C322" s="413"/>
      <c r="D322" s="413"/>
      <c r="E322" s="413"/>
      <c r="F322" s="413"/>
      <c r="G322" s="413"/>
      <c r="H322" s="413"/>
      <c r="I322" s="413"/>
      <c r="J322" s="413"/>
      <c r="K322" s="413"/>
    </row>
    <row r="323" spans="1:11" ht="26.25" customHeight="1">
      <c r="A323" s="413"/>
      <c r="B323" s="413"/>
      <c r="C323" s="413"/>
      <c r="D323" s="413"/>
      <c r="E323" s="413"/>
      <c r="F323" s="413"/>
      <c r="G323" s="413"/>
      <c r="H323" s="413"/>
      <c r="I323" s="413"/>
      <c r="J323" s="413"/>
      <c r="K323" s="413"/>
    </row>
    <row r="324" spans="1:11" ht="26.25" customHeight="1">
      <c r="A324" s="413"/>
      <c r="B324" s="413"/>
      <c r="C324" s="413"/>
      <c r="D324" s="413"/>
      <c r="E324" s="413"/>
      <c r="F324" s="413"/>
      <c r="G324" s="413"/>
      <c r="H324" s="413"/>
      <c r="I324" s="413"/>
      <c r="J324" s="413"/>
      <c r="K324" s="413"/>
    </row>
    <row r="325" spans="1:11" ht="26.25" customHeight="1">
      <c r="A325" s="413"/>
      <c r="B325" s="413"/>
      <c r="C325" s="413"/>
      <c r="D325" s="413"/>
      <c r="E325" s="413"/>
      <c r="F325" s="413"/>
      <c r="G325" s="413"/>
      <c r="H325" s="413"/>
      <c r="I325" s="413"/>
      <c r="J325" s="413"/>
      <c r="K325" s="413"/>
    </row>
    <row r="326" spans="1:11" ht="26.25" customHeight="1">
      <c r="A326" s="413"/>
      <c r="B326" s="413"/>
      <c r="C326" s="413"/>
      <c r="D326" s="413"/>
      <c r="E326" s="413"/>
      <c r="F326" s="413"/>
      <c r="G326" s="413"/>
      <c r="H326" s="413"/>
      <c r="I326" s="413"/>
      <c r="J326" s="413"/>
      <c r="K326" s="413"/>
    </row>
    <row r="327" spans="1:11" ht="26.25" customHeight="1">
      <c r="A327" s="413"/>
      <c r="B327" s="413"/>
      <c r="C327" s="413"/>
      <c r="D327" s="413"/>
      <c r="E327" s="413"/>
      <c r="F327" s="413"/>
      <c r="G327" s="413"/>
      <c r="H327" s="413"/>
      <c r="I327" s="413"/>
      <c r="J327" s="413"/>
      <c r="K327" s="413"/>
    </row>
    <row r="328" spans="1:11" ht="26.25" customHeight="1">
      <c r="A328" s="413"/>
      <c r="B328" s="413"/>
      <c r="C328" s="413"/>
      <c r="D328" s="413"/>
      <c r="E328" s="413"/>
      <c r="F328" s="413"/>
      <c r="G328" s="413"/>
      <c r="H328" s="413"/>
      <c r="I328" s="413"/>
      <c r="J328" s="413"/>
      <c r="K328" s="413"/>
    </row>
    <row r="329" spans="1:11" ht="26.25" customHeight="1">
      <c r="A329" s="413"/>
      <c r="B329" s="413"/>
      <c r="C329" s="413"/>
      <c r="D329" s="413"/>
      <c r="E329" s="413"/>
      <c r="F329" s="413"/>
      <c r="G329" s="413"/>
      <c r="H329" s="413"/>
      <c r="I329" s="413"/>
      <c r="J329" s="413"/>
      <c r="K329" s="413"/>
    </row>
    <row r="330" spans="1:11" ht="26.25" customHeight="1">
      <c r="A330" s="413"/>
      <c r="B330" s="413"/>
      <c r="C330" s="413"/>
      <c r="D330" s="413"/>
      <c r="E330" s="413"/>
      <c r="F330" s="413"/>
      <c r="G330" s="413"/>
      <c r="H330" s="413"/>
      <c r="I330" s="413"/>
      <c r="J330" s="413"/>
      <c r="K330" s="413"/>
    </row>
    <row r="331" spans="1:11" ht="26.25" customHeight="1">
      <c r="A331" s="413"/>
      <c r="B331" s="413"/>
      <c r="C331" s="413"/>
      <c r="D331" s="413"/>
      <c r="E331" s="413"/>
      <c r="F331" s="413"/>
      <c r="G331" s="413"/>
      <c r="H331" s="413"/>
      <c r="I331" s="413"/>
      <c r="J331" s="413"/>
      <c r="K331" s="413"/>
    </row>
    <row r="332" spans="1:11" ht="26.25" customHeight="1">
      <c r="A332" s="413"/>
      <c r="B332" s="413"/>
      <c r="C332" s="413"/>
      <c r="D332" s="413"/>
      <c r="E332" s="413"/>
      <c r="F332" s="413"/>
      <c r="G332" s="413"/>
      <c r="H332" s="413"/>
      <c r="I332" s="413"/>
      <c r="J332" s="413"/>
      <c r="K332" s="413"/>
    </row>
    <row r="333" spans="1:11" ht="26.25" customHeight="1">
      <c r="A333" s="413"/>
      <c r="B333" s="413"/>
      <c r="C333" s="413"/>
      <c r="D333" s="413"/>
      <c r="E333" s="413"/>
      <c r="F333" s="413"/>
      <c r="G333" s="413"/>
      <c r="H333" s="413"/>
      <c r="I333" s="413"/>
      <c r="J333" s="413"/>
      <c r="K333" s="413"/>
    </row>
    <row r="334" spans="1:11" ht="26.25" customHeight="1">
      <c r="A334" s="413"/>
      <c r="B334" s="413"/>
      <c r="C334" s="413"/>
      <c r="D334" s="413"/>
      <c r="E334" s="413"/>
      <c r="F334" s="413"/>
      <c r="G334" s="413"/>
      <c r="H334" s="413"/>
      <c r="I334" s="413"/>
      <c r="J334" s="413"/>
      <c r="K334" s="413"/>
    </row>
    <row r="335" spans="1:11" ht="26.25" customHeight="1">
      <c r="A335" s="413"/>
      <c r="B335" s="413"/>
      <c r="C335" s="413"/>
      <c r="D335" s="413"/>
      <c r="E335" s="413"/>
      <c r="F335" s="413"/>
      <c r="G335" s="413"/>
      <c r="H335" s="413"/>
      <c r="I335" s="413"/>
      <c r="J335" s="413"/>
      <c r="K335" s="413"/>
    </row>
    <row r="336" spans="1:11" ht="26.25" customHeight="1">
      <c r="A336" s="413"/>
      <c r="B336" s="413"/>
      <c r="C336" s="413"/>
      <c r="D336" s="413"/>
      <c r="E336" s="413"/>
      <c r="F336" s="413"/>
      <c r="G336" s="413"/>
      <c r="H336" s="413"/>
      <c r="I336" s="413"/>
      <c r="J336" s="413"/>
      <c r="K336" s="413"/>
    </row>
    <row r="337" spans="1:11" ht="26.25" customHeight="1">
      <c r="A337" s="413"/>
      <c r="B337" s="413"/>
      <c r="C337" s="413"/>
      <c r="D337" s="413"/>
      <c r="E337" s="413"/>
      <c r="F337" s="413"/>
      <c r="G337" s="413"/>
      <c r="H337" s="413"/>
      <c r="I337" s="413"/>
      <c r="J337" s="413"/>
      <c r="K337" s="413"/>
    </row>
    <row r="338" spans="1:11" ht="26.25" customHeight="1">
      <c r="A338" s="413"/>
      <c r="B338" s="413"/>
      <c r="C338" s="413"/>
      <c r="D338" s="413"/>
      <c r="E338" s="413"/>
      <c r="F338" s="413"/>
      <c r="G338" s="413"/>
      <c r="H338" s="413"/>
      <c r="I338" s="413"/>
      <c r="J338" s="413"/>
      <c r="K338" s="413"/>
    </row>
    <row r="339" spans="1:11" ht="26.25" customHeight="1">
      <c r="A339" s="413"/>
      <c r="B339" s="413"/>
      <c r="C339" s="413"/>
      <c r="D339" s="413"/>
      <c r="E339" s="413"/>
      <c r="F339" s="413"/>
      <c r="G339" s="413"/>
      <c r="H339" s="413"/>
      <c r="I339" s="413"/>
      <c r="J339" s="413"/>
      <c r="K339" s="413"/>
    </row>
    <row r="340" spans="1:11" ht="26.25" customHeight="1">
      <c r="A340" s="413"/>
      <c r="B340" s="413"/>
      <c r="C340" s="413"/>
      <c r="D340" s="413"/>
      <c r="E340" s="413"/>
      <c r="F340" s="413"/>
      <c r="G340" s="413"/>
      <c r="H340" s="413"/>
      <c r="I340" s="413"/>
      <c r="J340" s="413"/>
      <c r="K340" s="413"/>
    </row>
    <row r="341" spans="1:11" ht="26.25" customHeight="1">
      <c r="A341" s="413"/>
      <c r="B341" s="413"/>
      <c r="C341" s="413"/>
      <c r="D341" s="413"/>
      <c r="E341" s="413"/>
      <c r="F341" s="413"/>
      <c r="G341" s="413"/>
      <c r="H341" s="413"/>
      <c r="I341" s="413"/>
      <c r="J341" s="413"/>
      <c r="K341" s="413"/>
    </row>
    <row r="342" spans="1:11" ht="26.25" customHeight="1">
      <c r="A342" s="413"/>
      <c r="B342" s="413"/>
      <c r="C342" s="413"/>
      <c r="D342" s="413"/>
      <c r="E342" s="413"/>
      <c r="F342" s="413"/>
      <c r="G342" s="413"/>
      <c r="H342" s="413"/>
      <c r="I342" s="413"/>
      <c r="J342" s="413"/>
      <c r="K342" s="413"/>
    </row>
    <row r="343" spans="1:11" ht="26.25" customHeight="1">
      <c r="A343" s="413"/>
      <c r="B343" s="413"/>
      <c r="C343" s="413"/>
      <c r="D343" s="413"/>
      <c r="E343" s="413"/>
      <c r="F343" s="413"/>
      <c r="G343" s="413"/>
      <c r="H343" s="413"/>
      <c r="I343" s="413"/>
      <c r="J343" s="413"/>
      <c r="K343" s="413"/>
    </row>
    <row r="344" spans="1:11" ht="26.25" customHeight="1">
      <c r="A344" s="413"/>
      <c r="B344" s="413"/>
      <c r="C344" s="413"/>
      <c r="D344" s="413"/>
      <c r="E344" s="413"/>
      <c r="F344" s="413"/>
      <c r="G344" s="413"/>
      <c r="H344" s="413"/>
      <c r="I344" s="413"/>
      <c r="J344" s="413"/>
      <c r="K344" s="413"/>
    </row>
    <row r="345" spans="1:11" ht="26.25" customHeight="1">
      <c r="A345" s="413"/>
      <c r="B345" s="413"/>
      <c r="C345" s="413"/>
      <c r="D345" s="413"/>
      <c r="E345" s="413"/>
      <c r="F345" s="413"/>
      <c r="G345" s="413"/>
      <c r="H345" s="413"/>
      <c r="I345" s="413"/>
      <c r="J345" s="413"/>
      <c r="K345" s="413"/>
    </row>
    <row r="346" spans="1:11" ht="26.25" customHeight="1">
      <c r="A346" s="413"/>
      <c r="B346" s="413"/>
      <c r="C346" s="413"/>
      <c r="D346" s="413"/>
      <c r="E346" s="413"/>
      <c r="F346" s="413"/>
      <c r="G346" s="413"/>
      <c r="H346" s="413"/>
      <c r="I346" s="413"/>
      <c r="J346" s="413"/>
      <c r="K346" s="413"/>
    </row>
    <row r="347" spans="1:11" ht="26.25" customHeight="1">
      <c r="A347" s="413"/>
      <c r="B347" s="413"/>
      <c r="C347" s="413"/>
      <c r="D347" s="413"/>
      <c r="E347" s="413"/>
      <c r="F347" s="413"/>
      <c r="G347" s="413"/>
      <c r="H347" s="413"/>
      <c r="I347" s="413"/>
      <c r="J347" s="413"/>
      <c r="K347" s="413"/>
    </row>
    <row r="348" spans="1:11" ht="26.25" customHeight="1">
      <c r="A348" s="413"/>
      <c r="B348" s="413"/>
      <c r="C348" s="413"/>
      <c r="D348" s="413"/>
      <c r="E348" s="413"/>
      <c r="F348" s="413"/>
      <c r="G348" s="413"/>
      <c r="H348" s="413"/>
      <c r="I348" s="413"/>
      <c r="J348" s="413"/>
      <c r="K348" s="413"/>
    </row>
    <row r="349" spans="1:11" ht="26.25" customHeight="1">
      <c r="A349" s="413"/>
      <c r="B349" s="413"/>
      <c r="C349" s="413"/>
      <c r="D349" s="413"/>
      <c r="E349" s="413"/>
      <c r="F349" s="413"/>
      <c r="G349" s="413"/>
      <c r="H349" s="413"/>
      <c r="I349" s="413"/>
      <c r="J349" s="413"/>
      <c r="K349" s="413"/>
    </row>
    <row r="350" spans="1:11" ht="26.25" customHeight="1">
      <c r="A350" s="413"/>
      <c r="B350" s="413"/>
      <c r="C350" s="413"/>
      <c r="D350" s="413"/>
      <c r="E350" s="413"/>
      <c r="F350" s="413"/>
      <c r="G350" s="413"/>
      <c r="H350" s="413"/>
      <c r="I350" s="413"/>
      <c r="J350" s="413"/>
      <c r="K350" s="413"/>
    </row>
    <row r="351" spans="1:11" ht="26.25" customHeight="1">
      <c r="A351" s="413"/>
      <c r="B351" s="413"/>
      <c r="C351" s="413"/>
      <c r="D351" s="413"/>
      <c r="E351" s="413"/>
      <c r="F351" s="413"/>
      <c r="G351" s="413"/>
      <c r="H351" s="413"/>
      <c r="I351" s="413"/>
      <c r="J351" s="413"/>
      <c r="K351" s="413"/>
    </row>
    <row r="352" spans="1:11" ht="26.25" customHeight="1">
      <c r="A352" s="413"/>
      <c r="B352" s="413"/>
      <c r="C352" s="413"/>
      <c r="D352" s="413"/>
      <c r="E352" s="413"/>
      <c r="F352" s="413"/>
      <c r="G352" s="413"/>
      <c r="H352" s="413"/>
      <c r="I352" s="413"/>
      <c r="J352" s="413"/>
      <c r="K352" s="413"/>
    </row>
    <row r="353" spans="1:11" ht="26.25" customHeight="1">
      <c r="A353" s="413"/>
      <c r="B353" s="413"/>
      <c r="C353" s="413"/>
      <c r="D353" s="413"/>
      <c r="E353" s="413"/>
      <c r="F353" s="413"/>
      <c r="G353" s="413"/>
      <c r="H353" s="413"/>
      <c r="I353" s="413"/>
      <c r="J353" s="413"/>
      <c r="K353" s="413"/>
    </row>
    <row r="354" spans="1:11" ht="26.25" customHeight="1">
      <c r="A354" s="413"/>
      <c r="B354" s="413"/>
      <c r="C354" s="413"/>
      <c r="D354" s="413"/>
      <c r="E354" s="413"/>
      <c r="F354" s="413"/>
      <c r="G354" s="413"/>
      <c r="H354" s="413"/>
      <c r="I354" s="413"/>
      <c r="J354" s="413"/>
      <c r="K354" s="413"/>
    </row>
    <row r="355" spans="1:11" ht="26.25" customHeight="1">
      <c r="A355" s="413"/>
      <c r="B355" s="413"/>
      <c r="C355" s="413"/>
      <c r="D355" s="413"/>
      <c r="E355" s="413"/>
      <c r="F355" s="413"/>
      <c r="G355" s="413"/>
      <c r="H355" s="413"/>
      <c r="I355" s="413"/>
      <c r="J355" s="413"/>
      <c r="K355" s="413"/>
    </row>
    <row r="356" spans="1:11" ht="26.25" customHeight="1">
      <c r="A356" s="413"/>
      <c r="B356" s="413"/>
      <c r="C356" s="413"/>
      <c r="D356" s="413"/>
      <c r="E356" s="413"/>
      <c r="F356" s="413"/>
      <c r="G356" s="413"/>
      <c r="H356" s="413"/>
      <c r="I356" s="413"/>
      <c r="J356" s="413"/>
      <c r="K356" s="413"/>
    </row>
    <row r="357" spans="1:11" ht="26.25" customHeight="1">
      <c r="A357" s="413"/>
      <c r="B357" s="413"/>
      <c r="C357" s="413"/>
      <c r="D357" s="413"/>
      <c r="E357" s="413"/>
      <c r="F357" s="413"/>
      <c r="G357" s="413"/>
      <c r="H357" s="413"/>
      <c r="I357" s="413"/>
      <c r="J357" s="413"/>
      <c r="K357" s="413"/>
    </row>
    <row r="358" spans="1:11" ht="26.25" customHeight="1">
      <c r="A358" s="413"/>
      <c r="B358" s="413"/>
      <c r="C358" s="413"/>
      <c r="D358" s="413"/>
      <c r="E358" s="413"/>
      <c r="F358" s="413"/>
      <c r="G358" s="413"/>
      <c r="H358" s="413"/>
      <c r="I358" s="413"/>
      <c r="J358" s="413"/>
      <c r="K358" s="413"/>
    </row>
    <row r="359" spans="1:11" ht="26.25" customHeight="1">
      <c r="A359" s="413"/>
      <c r="B359" s="413"/>
      <c r="C359" s="413"/>
      <c r="D359" s="413"/>
      <c r="E359" s="413"/>
      <c r="F359" s="413"/>
      <c r="G359" s="413"/>
      <c r="H359" s="413"/>
      <c r="I359" s="413"/>
      <c r="J359" s="413"/>
      <c r="K359" s="413"/>
    </row>
    <row r="360" spans="1:11" ht="26.25" customHeight="1">
      <c r="A360" s="413"/>
      <c r="B360" s="413"/>
      <c r="C360" s="413"/>
      <c r="D360" s="413"/>
      <c r="E360" s="413"/>
      <c r="F360" s="413"/>
      <c r="G360" s="413"/>
      <c r="H360" s="413"/>
      <c r="I360" s="413"/>
      <c r="J360" s="413"/>
      <c r="K360" s="413"/>
    </row>
    <row r="361" spans="1:11" ht="26.25" customHeight="1">
      <c r="A361" s="413"/>
      <c r="B361" s="413"/>
      <c r="C361" s="413"/>
      <c r="D361" s="413"/>
      <c r="E361" s="413"/>
      <c r="F361" s="413"/>
      <c r="G361" s="413"/>
      <c r="H361" s="413"/>
      <c r="I361" s="413"/>
      <c r="J361" s="413"/>
      <c r="K361" s="413"/>
    </row>
    <row r="362" spans="1:11" ht="26.25" customHeight="1">
      <c r="A362" s="413"/>
      <c r="B362" s="413"/>
      <c r="C362" s="413"/>
      <c r="D362" s="413"/>
      <c r="E362" s="413"/>
      <c r="F362" s="413"/>
      <c r="G362" s="413"/>
      <c r="H362" s="413"/>
      <c r="I362" s="413"/>
      <c r="J362" s="413"/>
      <c r="K362" s="413"/>
    </row>
    <row r="363" spans="1:11" ht="26.25" customHeight="1">
      <c r="A363" s="413"/>
      <c r="B363" s="413"/>
      <c r="C363" s="413"/>
      <c r="D363" s="413"/>
      <c r="E363" s="413"/>
      <c r="F363" s="413"/>
      <c r="G363" s="413"/>
      <c r="H363" s="413"/>
      <c r="I363" s="413"/>
      <c r="J363" s="413"/>
      <c r="K363" s="413"/>
    </row>
    <row r="364" spans="1:11" ht="26.25" customHeight="1">
      <c r="A364" s="413"/>
      <c r="B364" s="413"/>
      <c r="C364" s="413"/>
      <c r="D364" s="413"/>
      <c r="E364" s="413"/>
      <c r="F364" s="413"/>
      <c r="G364" s="413"/>
      <c r="H364" s="413"/>
      <c r="I364" s="413"/>
      <c r="J364" s="413"/>
      <c r="K364" s="413"/>
    </row>
    <row r="365" spans="1:11" ht="26.25" customHeight="1">
      <c r="A365" s="413"/>
      <c r="B365" s="413"/>
      <c r="C365" s="413"/>
      <c r="D365" s="413"/>
      <c r="E365" s="413"/>
      <c r="F365" s="413"/>
      <c r="G365" s="413"/>
      <c r="H365" s="413"/>
      <c r="I365" s="413"/>
      <c r="J365" s="413"/>
      <c r="K365" s="413"/>
    </row>
    <row r="366" spans="1:11" ht="26.25" customHeight="1">
      <c r="A366" s="413"/>
      <c r="B366" s="413"/>
      <c r="C366" s="413"/>
      <c r="D366" s="413"/>
      <c r="E366" s="413"/>
      <c r="F366" s="413"/>
      <c r="G366" s="413"/>
      <c r="H366" s="413"/>
      <c r="I366" s="413"/>
      <c r="J366" s="413"/>
      <c r="K366" s="413"/>
    </row>
    <row r="367" spans="1:11" ht="26.25" customHeight="1">
      <c r="A367" s="413"/>
      <c r="B367" s="413"/>
      <c r="C367" s="413"/>
      <c r="D367" s="413"/>
      <c r="E367" s="413"/>
      <c r="F367" s="413"/>
      <c r="G367" s="413"/>
      <c r="H367" s="413"/>
      <c r="I367" s="413"/>
      <c r="J367" s="413"/>
      <c r="K367" s="413"/>
    </row>
    <row r="368" spans="1:11" ht="26.25" customHeight="1">
      <c r="A368" s="413"/>
      <c r="B368" s="413"/>
      <c r="C368" s="413"/>
      <c r="D368" s="413"/>
      <c r="E368" s="413"/>
      <c r="F368" s="413"/>
      <c r="G368" s="413"/>
      <c r="H368" s="413"/>
      <c r="I368" s="413"/>
      <c r="J368" s="413"/>
      <c r="K368" s="413"/>
    </row>
    <row r="369" spans="1:11" ht="26.25" customHeight="1">
      <c r="A369" s="413"/>
      <c r="B369" s="413"/>
      <c r="C369" s="413"/>
      <c r="D369" s="413"/>
      <c r="E369" s="413"/>
      <c r="F369" s="413"/>
      <c r="G369" s="413"/>
      <c r="H369" s="413"/>
      <c r="I369" s="413"/>
      <c r="J369" s="413"/>
      <c r="K369" s="413"/>
    </row>
    <row r="370" spans="1:11" ht="26.25" customHeight="1">
      <c r="A370" s="413"/>
      <c r="B370" s="413"/>
      <c r="C370" s="413"/>
      <c r="D370" s="413"/>
      <c r="E370" s="413"/>
      <c r="F370" s="413"/>
      <c r="G370" s="413"/>
      <c r="H370" s="413"/>
      <c r="I370" s="413"/>
      <c r="J370" s="413"/>
      <c r="K370" s="413"/>
    </row>
    <row r="371" spans="1:11" ht="26.25" customHeight="1">
      <c r="A371" s="413"/>
      <c r="B371" s="413"/>
      <c r="C371" s="413"/>
      <c r="D371" s="413"/>
      <c r="E371" s="413"/>
      <c r="F371" s="413"/>
      <c r="G371" s="413"/>
      <c r="H371" s="413"/>
      <c r="I371" s="413"/>
      <c r="J371" s="413"/>
      <c r="K371" s="413"/>
    </row>
    <row r="372" spans="1:11" ht="26.25" customHeight="1">
      <c r="A372" s="413"/>
      <c r="B372" s="413"/>
      <c r="C372" s="413"/>
      <c r="D372" s="413"/>
      <c r="E372" s="413"/>
      <c r="F372" s="413"/>
      <c r="G372" s="413"/>
      <c r="H372" s="413"/>
      <c r="I372" s="413"/>
      <c r="J372" s="413"/>
      <c r="K372" s="413"/>
    </row>
    <row r="373" spans="1:11" ht="26.25" customHeight="1">
      <c r="A373" s="413"/>
      <c r="B373" s="413"/>
      <c r="C373" s="413"/>
      <c r="D373" s="413"/>
      <c r="E373" s="413"/>
      <c r="F373" s="413"/>
      <c r="G373" s="413"/>
      <c r="H373" s="413"/>
      <c r="I373" s="413"/>
      <c r="J373" s="413"/>
      <c r="K373" s="413"/>
    </row>
    <row r="374" spans="1:11" ht="26.25" customHeight="1">
      <c r="A374" s="413"/>
      <c r="B374" s="413"/>
      <c r="C374" s="413"/>
      <c r="D374" s="413"/>
      <c r="E374" s="413"/>
      <c r="F374" s="413"/>
      <c r="G374" s="413"/>
      <c r="H374" s="413"/>
      <c r="I374" s="413"/>
      <c r="J374" s="413"/>
      <c r="K374" s="413"/>
    </row>
    <row r="375" spans="1:11" ht="26.25" customHeight="1">
      <c r="A375" s="413"/>
      <c r="B375" s="413"/>
      <c r="C375" s="413"/>
      <c r="D375" s="413"/>
      <c r="E375" s="413"/>
      <c r="F375" s="413"/>
      <c r="G375" s="413"/>
      <c r="H375" s="413"/>
      <c r="I375" s="413"/>
      <c r="J375" s="413"/>
      <c r="K375" s="413"/>
    </row>
    <row r="376" spans="1:11" ht="26.25" customHeight="1">
      <c r="A376" s="413"/>
      <c r="B376" s="413"/>
      <c r="C376" s="413"/>
      <c r="D376" s="413"/>
      <c r="E376" s="413"/>
      <c r="F376" s="413"/>
      <c r="G376" s="413"/>
      <c r="H376" s="413"/>
      <c r="I376" s="413"/>
      <c r="J376" s="413"/>
      <c r="K376" s="413"/>
    </row>
    <row r="377" spans="1:11" ht="26.25" customHeight="1">
      <c r="A377" s="413"/>
      <c r="B377" s="413"/>
      <c r="C377" s="413"/>
      <c r="D377" s="413"/>
      <c r="E377" s="413"/>
      <c r="F377" s="413"/>
      <c r="G377" s="413"/>
      <c r="H377" s="413"/>
      <c r="I377" s="413"/>
      <c r="J377" s="413"/>
      <c r="K377" s="413"/>
    </row>
    <row r="378" spans="1:11" ht="26.25" customHeight="1">
      <c r="A378" s="413"/>
      <c r="B378" s="413"/>
      <c r="C378" s="413"/>
      <c r="D378" s="413"/>
      <c r="E378" s="413"/>
      <c r="F378" s="413"/>
      <c r="G378" s="413"/>
      <c r="H378" s="413"/>
      <c r="I378" s="413"/>
      <c r="J378" s="413"/>
      <c r="K378" s="413"/>
    </row>
    <row r="379" spans="1:11" ht="26.25" customHeight="1">
      <c r="A379" s="413"/>
      <c r="B379" s="413"/>
      <c r="C379" s="413"/>
      <c r="D379" s="413"/>
      <c r="E379" s="413"/>
      <c r="F379" s="413"/>
      <c r="G379" s="413"/>
      <c r="H379" s="413"/>
      <c r="I379" s="413"/>
      <c r="J379" s="413"/>
      <c r="K379" s="413"/>
    </row>
    <row r="380" spans="1:11" ht="26.25" customHeight="1">
      <c r="A380" s="413"/>
      <c r="B380" s="413"/>
      <c r="C380" s="413"/>
      <c r="D380" s="413"/>
      <c r="E380" s="413"/>
      <c r="F380" s="413"/>
      <c r="G380" s="413"/>
      <c r="H380" s="413"/>
      <c r="I380" s="413"/>
      <c r="J380" s="413"/>
      <c r="K380" s="413"/>
    </row>
    <row r="381" spans="1:11" ht="26.25" customHeight="1">
      <c r="A381" s="413"/>
      <c r="B381" s="413"/>
      <c r="C381" s="413"/>
      <c r="D381" s="413"/>
      <c r="E381" s="413"/>
      <c r="F381" s="413"/>
      <c r="G381" s="413"/>
      <c r="H381" s="413"/>
      <c r="I381" s="413"/>
      <c r="J381" s="413"/>
      <c r="K381" s="413"/>
    </row>
    <row r="382" spans="1:11" ht="26.25" customHeight="1">
      <c r="A382" s="413"/>
      <c r="B382" s="413"/>
      <c r="C382" s="413"/>
      <c r="D382" s="413"/>
      <c r="E382" s="413"/>
      <c r="F382" s="413"/>
      <c r="G382" s="413"/>
      <c r="H382" s="413"/>
      <c r="I382" s="413"/>
      <c r="J382" s="413"/>
      <c r="K382" s="413"/>
    </row>
    <row r="383" spans="1:11" ht="26.25" customHeight="1">
      <c r="A383" s="413"/>
      <c r="B383" s="413"/>
      <c r="C383" s="413"/>
      <c r="D383" s="413"/>
      <c r="E383" s="413"/>
      <c r="F383" s="413"/>
      <c r="G383" s="413"/>
      <c r="H383" s="413"/>
      <c r="I383" s="413"/>
      <c r="J383" s="413"/>
      <c r="K383" s="413"/>
    </row>
    <row r="384" spans="1:11" ht="26.25" customHeight="1">
      <c r="A384" s="413"/>
      <c r="B384" s="413"/>
      <c r="C384" s="413"/>
      <c r="D384" s="413"/>
      <c r="E384" s="413"/>
      <c r="F384" s="413"/>
      <c r="G384" s="413"/>
      <c r="H384" s="413"/>
      <c r="I384" s="413"/>
      <c r="J384" s="413"/>
      <c r="K384" s="413"/>
    </row>
    <row r="385" spans="1:11" ht="26.25" customHeight="1">
      <c r="A385" s="413"/>
      <c r="B385" s="413"/>
      <c r="C385" s="413"/>
      <c r="D385" s="413"/>
      <c r="E385" s="413"/>
      <c r="F385" s="413"/>
      <c r="G385" s="413"/>
      <c r="H385" s="413"/>
      <c r="I385" s="413"/>
      <c r="J385" s="413"/>
      <c r="K385" s="413"/>
    </row>
    <row r="386" spans="1:11" ht="26.25" customHeight="1">
      <c r="A386" s="413"/>
      <c r="B386" s="413"/>
      <c r="C386" s="413"/>
      <c r="D386" s="413"/>
      <c r="E386" s="413"/>
      <c r="F386" s="413"/>
      <c r="G386" s="413"/>
      <c r="H386" s="413"/>
      <c r="I386" s="413"/>
      <c r="J386" s="413"/>
      <c r="K386" s="413"/>
    </row>
    <row r="387" spans="1:11" ht="26.25" customHeight="1">
      <c r="A387" s="413"/>
      <c r="B387" s="413"/>
      <c r="C387" s="413"/>
      <c r="D387" s="413"/>
      <c r="E387" s="413"/>
      <c r="F387" s="413"/>
      <c r="G387" s="413"/>
      <c r="H387" s="413"/>
      <c r="I387" s="413"/>
      <c r="J387" s="413"/>
      <c r="K387" s="413"/>
    </row>
    <row r="388" spans="1:11" ht="26.25" customHeight="1">
      <c r="A388" s="413"/>
      <c r="B388" s="413"/>
      <c r="C388" s="413"/>
      <c r="D388" s="413"/>
      <c r="E388" s="413"/>
      <c r="F388" s="413"/>
      <c r="G388" s="413"/>
      <c r="H388" s="413"/>
      <c r="I388" s="413"/>
      <c r="J388" s="413"/>
      <c r="K388" s="413"/>
    </row>
    <row r="389" spans="1:11" ht="26.25" customHeight="1">
      <c r="A389" s="413"/>
      <c r="B389" s="413"/>
      <c r="C389" s="413"/>
      <c r="D389" s="413"/>
      <c r="E389" s="413"/>
      <c r="F389" s="413"/>
      <c r="G389" s="413"/>
      <c r="H389" s="413"/>
      <c r="I389" s="413"/>
      <c r="J389" s="413"/>
      <c r="K389" s="413"/>
    </row>
    <row r="390" spans="1:11" ht="26.25" customHeight="1">
      <c r="A390" s="413"/>
      <c r="B390" s="413"/>
      <c r="C390" s="413"/>
      <c r="D390" s="413"/>
      <c r="E390" s="413"/>
      <c r="F390" s="413"/>
      <c r="G390" s="413"/>
      <c r="H390" s="413"/>
      <c r="I390" s="413"/>
      <c r="J390" s="413"/>
      <c r="K390" s="413"/>
    </row>
    <row r="391" spans="1:11" ht="26.25" customHeight="1">
      <c r="A391" s="413"/>
      <c r="B391" s="413"/>
      <c r="C391" s="413"/>
      <c r="D391" s="413"/>
      <c r="E391" s="413"/>
      <c r="F391" s="413"/>
      <c r="G391" s="413"/>
      <c r="H391" s="413"/>
      <c r="I391" s="413"/>
      <c r="J391" s="413"/>
      <c r="K391" s="413"/>
    </row>
    <row r="392" spans="1:11" ht="26.25" customHeight="1">
      <c r="A392" s="413"/>
      <c r="B392" s="413"/>
      <c r="C392" s="413"/>
      <c r="D392" s="413"/>
      <c r="E392" s="413"/>
      <c r="F392" s="413"/>
      <c r="G392" s="413"/>
      <c r="H392" s="413"/>
      <c r="I392" s="413"/>
      <c r="J392" s="413"/>
      <c r="K392" s="413"/>
    </row>
    <row r="393" spans="1:11" ht="26.25" customHeight="1">
      <c r="A393" s="413"/>
      <c r="B393" s="413"/>
      <c r="C393" s="413"/>
      <c r="D393" s="413"/>
      <c r="E393" s="413"/>
      <c r="F393" s="413"/>
      <c r="G393" s="413"/>
      <c r="H393" s="413"/>
      <c r="I393" s="413"/>
      <c r="J393" s="413"/>
      <c r="K393" s="413"/>
    </row>
    <row r="394" spans="1:11" ht="26.25" customHeight="1">
      <c r="A394" s="413"/>
      <c r="B394" s="413"/>
      <c r="C394" s="413"/>
      <c r="D394" s="413"/>
      <c r="E394" s="413"/>
      <c r="F394" s="413"/>
      <c r="G394" s="413"/>
      <c r="H394" s="413"/>
      <c r="I394" s="413"/>
      <c r="J394" s="413"/>
      <c r="K394" s="413"/>
    </row>
    <row r="395" spans="1:11" ht="26.25" customHeight="1">
      <c r="A395" s="413"/>
      <c r="B395" s="413"/>
      <c r="C395" s="413"/>
      <c r="D395" s="413"/>
      <c r="E395" s="413"/>
      <c r="F395" s="413"/>
      <c r="G395" s="413"/>
      <c r="H395" s="413"/>
      <c r="I395" s="413"/>
      <c r="J395" s="413"/>
      <c r="K395" s="413"/>
    </row>
    <row r="396" spans="1:11" ht="26.25" customHeight="1">
      <c r="A396" s="413"/>
      <c r="B396" s="413"/>
      <c r="C396" s="413"/>
      <c r="D396" s="413"/>
      <c r="E396" s="413"/>
      <c r="F396" s="413"/>
      <c r="G396" s="413"/>
      <c r="H396" s="413"/>
      <c r="I396" s="413"/>
      <c r="J396" s="413"/>
      <c r="K396" s="413"/>
    </row>
    <row r="397" spans="1:11" ht="26.25" customHeight="1">
      <c r="A397" s="413"/>
      <c r="B397" s="413"/>
      <c r="C397" s="413"/>
      <c r="D397" s="413"/>
      <c r="E397" s="413"/>
      <c r="F397" s="413"/>
      <c r="G397" s="413"/>
      <c r="H397" s="413"/>
      <c r="I397" s="413"/>
      <c r="J397" s="413"/>
      <c r="K397" s="413"/>
    </row>
    <row r="398" spans="1:11" ht="26.25" customHeight="1">
      <c r="A398" s="413"/>
      <c r="B398" s="413"/>
      <c r="C398" s="413"/>
      <c r="D398" s="413"/>
      <c r="E398" s="413"/>
      <c r="F398" s="413"/>
      <c r="G398" s="413"/>
      <c r="H398" s="413"/>
      <c r="I398" s="413"/>
      <c r="J398" s="413"/>
      <c r="K398" s="413"/>
    </row>
    <row r="399" spans="1:11" ht="26.25" customHeight="1">
      <c r="A399" s="413"/>
      <c r="B399" s="413"/>
      <c r="C399" s="413"/>
      <c r="D399" s="413"/>
      <c r="E399" s="413"/>
      <c r="F399" s="413"/>
      <c r="G399" s="413"/>
      <c r="H399" s="413"/>
      <c r="I399" s="413"/>
      <c r="J399" s="413"/>
      <c r="K399" s="413"/>
    </row>
    <row r="400" spans="1:11" ht="26.25" customHeight="1">
      <c r="A400" s="413"/>
      <c r="B400" s="413"/>
      <c r="C400" s="413"/>
      <c r="D400" s="413"/>
      <c r="E400" s="413"/>
      <c r="F400" s="413"/>
      <c r="G400" s="413"/>
      <c r="H400" s="413"/>
      <c r="I400" s="413"/>
      <c r="J400" s="413"/>
      <c r="K400" s="413"/>
    </row>
    <row r="401" spans="1:11" ht="26.25" customHeight="1">
      <c r="A401" s="413"/>
      <c r="B401" s="413"/>
      <c r="C401" s="413"/>
      <c r="D401" s="413"/>
      <c r="E401" s="413"/>
      <c r="F401" s="413"/>
      <c r="G401" s="413"/>
      <c r="H401" s="413"/>
      <c r="I401" s="413"/>
      <c r="J401" s="413"/>
      <c r="K401" s="413"/>
    </row>
    <row r="402" spans="1:11" ht="26.25" customHeight="1">
      <c r="A402" s="413"/>
      <c r="B402" s="413"/>
      <c r="C402" s="413"/>
      <c r="D402" s="413"/>
      <c r="E402" s="413"/>
      <c r="F402" s="413"/>
      <c r="G402" s="413"/>
      <c r="H402" s="413"/>
      <c r="I402" s="413"/>
      <c r="J402" s="413"/>
      <c r="K402" s="413"/>
    </row>
    <row r="403" spans="1:11" ht="26.25" customHeight="1">
      <c r="A403" s="413"/>
      <c r="B403" s="413"/>
      <c r="C403" s="413"/>
      <c r="D403" s="413"/>
      <c r="E403" s="413"/>
      <c r="F403" s="413"/>
      <c r="G403" s="413"/>
      <c r="H403" s="413"/>
      <c r="I403" s="413"/>
      <c r="J403" s="413"/>
      <c r="K403" s="413"/>
    </row>
    <row r="404" spans="1:11" ht="26.25" customHeight="1">
      <c r="A404" s="413"/>
      <c r="B404" s="413"/>
      <c r="C404" s="413"/>
      <c r="D404" s="413"/>
      <c r="E404" s="413"/>
      <c r="F404" s="413"/>
      <c r="G404" s="413"/>
      <c r="H404" s="413"/>
      <c r="I404" s="413"/>
      <c r="J404" s="413"/>
      <c r="K404" s="413"/>
    </row>
    <row r="405" spans="1:11" ht="26.25" customHeight="1">
      <c r="A405" s="413"/>
      <c r="B405" s="413"/>
      <c r="C405" s="413"/>
      <c r="D405" s="413"/>
      <c r="E405" s="413"/>
      <c r="F405" s="413"/>
      <c r="G405" s="413"/>
      <c r="H405" s="413"/>
      <c r="I405" s="413"/>
      <c r="J405" s="413"/>
      <c r="K405" s="413"/>
    </row>
    <row r="406" spans="1:11" ht="26.25" customHeight="1">
      <c r="A406" s="413"/>
      <c r="B406" s="413"/>
      <c r="C406" s="413"/>
      <c r="D406" s="413"/>
      <c r="E406" s="413"/>
      <c r="F406" s="413"/>
      <c r="G406" s="413"/>
      <c r="H406" s="413"/>
      <c r="I406" s="413"/>
      <c r="J406" s="413"/>
      <c r="K406" s="413"/>
    </row>
    <row r="407" spans="1:11" ht="26.25" customHeight="1">
      <c r="A407" s="413"/>
      <c r="B407" s="413"/>
      <c r="C407" s="413"/>
      <c r="D407" s="413"/>
      <c r="E407" s="413"/>
      <c r="F407" s="413"/>
      <c r="G407" s="413"/>
      <c r="H407" s="413"/>
      <c r="I407" s="413"/>
      <c r="J407" s="413"/>
      <c r="K407" s="413"/>
    </row>
    <row r="408" spans="1:11" ht="26.25" customHeight="1">
      <c r="A408" s="413"/>
      <c r="B408" s="413"/>
      <c r="C408" s="413"/>
      <c r="D408" s="413"/>
      <c r="E408" s="413"/>
      <c r="F408" s="413"/>
      <c r="G408" s="413"/>
      <c r="H408" s="413"/>
      <c r="I408" s="413"/>
      <c r="J408" s="413"/>
      <c r="K408" s="413"/>
    </row>
    <row r="409" spans="1:11" ht="26.25" customHeight="1">
      <c r="A409" s="413"/>
      <c r="B409" s="413"/>
      <c r="C409" s="413"/>
      <c r="D409" s="413"/>
      <c r="E409" s="413"/>
      <c r="F409" s="413"/>
      <c r="G409" s="413"/>
      <c r="H409" s="413"/>
      <c r="I409" s="413"/>
      <c r="J409" s="413"/>
      <c r="K409" s="413"/>
    </row>
    <row r="410" spans="1:11" ht="26.25" customHeight="1">
      <c r="A410" s="413"/>
      <c r="B410" s="413"/>
      <c r="C410" s="413"/>
      <c r="D410" s="413"/>
      <c r="E410" s="413"/>
      <c r="F410" s="413"/>
      <c r="G410" s="413"/>
      <c r="H410" s="413"/>
      <c r="I410" s="413"/>
      <c r="J410" s="413"/>
      <c r="K410" s="413"/>
    </row>
    <row r="411" spans="1:11" ht="26.25" customHeight="1">
      <c r="A411" s="413"/>
      <c r="B411" s="413"/>
      <c r="C411" s="413"/>
      <c r="D411" s="413"/>
      <c r="E411" s="413"/>
      <c r="F411" s="413"/>
      <c r="G411" s="413"/>
      <c r="H411" s="413"/>
      <c r="I411" s="413"/>
      <c r="J411" s="413"/>
      <c r="K411" s="413"/>
    </row>
    <row r="412" spans="1:11" ht="26.25" customHeight="1">
      <c r="A412" s="413"/>
      <c r="B412" s="413"/>
      <c r="C412" s="413"/>
      <c r="D412" s="413"/>
      <c r="E412" s="413"/>
      <c r="F412" s="413"/>
      <c r="G412" s="413"/>
      <c r="H412" s="413"/>
      <c r="I412" s="413"/>
      <c r="J412" s="413"/>
      <c r="K412" s="413"/>
    </row>
    <row r="413" spans="1:11" ht="26.25" customHeight="1">
      <c r="A413" s="413"/>
      <c r="B413" s="413"/>
      <c r="C413" s="413"/>
      <c r="D413" s="413"/>
      <c r="E413" s="413"/>
      <c r="F413" s="413"/>
      <c r="G413" s="413"/>
      <c r="H413" s="413"/>
      <c r="I413" s="413"/>
      <c r="J413" s="413"/>
      <c r="K413" s="413"/>
    </row>
    <row r="414" spans="1:11" ht="26.25" customHeight="1">
      <c r="A414" s="413"/>
      <c r="B414" s="413"/>
      <c r="C414" s="413"/>
      <c r="D414" s="413"/>
      <c r="E414" s="413"/>
      <c r="F414" s="413"/>
      <c r="G414" s="413"/>
      <c r="H414" s="413"/>
      <c r="I414" s="413"/>
      <c r="J414" s="413"/>
      <c r="K414" s="413"/>
    </row>
    <row r="415" spans="1:11" ht="26.25" customHeight="1">
      <c r="A415" s="413"/>
      <c r="B415" s="413"/>
      <c r="C415" s="413"/>
      <c r="D415" s="413"/>
      <c r="E415" s="413"/>
      <c r="F415" s="413"/>
      <c r="G415" s="413"/>
      <c r="H415" s="413"/>
      <c r="I415" s="413"/>
      <c r="J415" s="413"/>
      <c r="K415" s="413"/>
    </row>
    <row r="416" spans="1:11" ht="26.25" customHeight="1">
      <c r="A416" s="413"/>
      <c r="B416" s="413"/>
      <c r="C416" s="413"/>
      <c r="D416" s="413"/>
      <c r="E416" s="413"/>
      <c r="F416" s="413"/>
      <c r="G416" s="413"/>
      <c r="H416" s="413"/>
      <c r="I416" s="413"/>
      <c r="J416" s="413"/>
      <c r="K416" s="413"/>
    </row>
    <row r="417" spans="1:11" ht="26.25" customHeight="1">
      <c r="A417" s="413"/>
      <c r="B417" s="413"/>
      <c r="C417" s="413"/>
      <c r="D417" s="413"/>
      <c r="E417" s="413"/>
      <c r="F417" s="413"/>
      <c r="G417" s="413"/>
      <c r="H417" s="413"/>
      <c r="I417" s="413"/>
      <c r="J417" s="413"/>
      <c r="K417" s="413"/>
    </row>
    <row r="418" spans="1:11" ht="26.25" customHeight="1">
      <c r="A418" s="413"/>
      <c r="B418" s="413"/>
      <c r="C418" s="413"/>
      <c r="D418" s="413"/>
      <c r="E418" s="413"/>
      <c r="F418" s="413"/>
      <c r="G418" s="413"/>
      <c r="H418" s="413"/>
      <c r="I418" s="413"/>
      <c r="J418" s="413"/>
      <c r="K418" s="413"/>
    </row>
    <row r="419" spans="1:11" ht="26.25" customHeight="1">
      <c r="A419" s="413"/>
      <c r="B419" s="413"/>
      <c r="C419" s="413"/>
      <c r="D419" s="413"/>
      <c r="E419" s="413"/>
      <c r="F419" s="413"/>
      <c r="G419" s="413"/>
      <c r="H419" s="413"/>
      <c r="I419" s="413"/>
      <c r="J419" s="413"/>
      <c r="K419" s="413"/>
    </row>
    <row r="420" spans="1:11" ht="26.25" customHeight="1">
      <c r="A420" s="413"/>
      <c r="B420" s="413"/>
      <c r="C420" s="413"/>
      <c r="D420" s="413"/>
      <c r="E420" s="413"/>
      <c r="F420" s="413"/>
      <c r="G420" s="413"/>
      <c r="H420" s="413"/>
      <c r="I420" s="413"/>
      <c r="J420" s="413"/>
      <c r="K420" s="413"/>
    </row>
    <row r="421" spans="1:11" ht="26.25" customHeight="1">
      <c r="A421" s="413"/>
      <c r="B421" s="413"/>
      <c r="C421" s="413"/>
      <c r="D421" s="413"/>
      <c r="E421" s="413"/>
      <c r="F421" s="413"/>
      <c r="G421" s="413"/>
      <c r="H421" s="413"/>
      <c r="I421" s="413"/>
      <c r="J421" s="413"/>
      <c r="K421" s="413"/>
    </row>
    <row r="422" spans="1:11" ht="26.25" customHeight="1">
      <c r="A422" s="413"/>
      <c r="B422" s="413"/>
      <c r="C422" s="413"/>
      <c r="D422" s="413"/>
      <c r="E422" s="413"/>
      <c r="F422" s="413"/>
      <c r="G422" s="413"/>
      <c r="H422" s="413"/>
      <c r="I422" s="413"/>
      <c r="J422" s="413"/>
      <c r="K422" s="413"/>
    </row>
    <row r="423" spans="1:11" ht="26.25" customHeight="1">
      <c r="A423" s="413"/>
      <c r="B423" s="413"/>
      <c r="C423" s="413"/>
      <c r="D423" s="413"/>
      <c r="E423" s="413"/>
      <c r="F423" s="413"/>
      <c r="G423" s="413"/>
      <c r="H423" s="413"/>
      <c r="I423" s="413"/>
      <c r="J423" s="413"/>
      <c r="K423" s="413"/>
    </row>
    <row r="424" spans="1:11" ht="26.25" customHeight="1">
      <c r="A424" s="413"/>
      <c r="B424" s="413"/>
      <c r="C424" s="413"/>
      <c r="D424" s="413"/>
      <c r="E424" s="413"/>
      <c r="F424" s="413"/>
      <c r="G424" s="413"/>
      <c r="H424" s="413"/>
      <c r="I424" s="413"/>
      <c r="J424" s="413"/>
      <c r="K424" s="413"/>
    </row>
    <row r="425" spans="1:11" ht="26.25" customHeight="1">
      <c r="A425" s="413"/>
      <c r="B425" s="413"/>
      <c r="C425" s="413"/>
      <c r="D425" s="413"/>
      <c r="E425" s="413"/>
      <c r="F425" s="413"/>
      <c r="G425" s="413"/>
      <c r="H425" s="413"/>
      <c r="I425" s="413"/>
      <c r="J425" s="413"/>
      <c r="K425" s="413"/>
    </row>
    <row r="426" spans="1:11" ht="26.25" customHeight="1">
      <c r="A426" s="413"/>
      <c r="B426" s="413"/>
      <c r="C426" s="413"/>
      <c r="D426" s="413"/>
      <c r="E426" s="413"/>
      <c r="F426" s="413"/>
      <c r="G426" s="413"/>
      <c r="H426" s="413"/>
      <c r="I426" s="413"/>
      <c r="J426" s="413"/>
      <c r="K426" s="413"/>
    </row>
    <row r="427" spans="1:11" ht="26.25" customHeight="1">
      <c r="A427" s="413"/>
      <c r="B427" s="413"/>
      <c r="C427" s="413"/>
      <c r="D427" s="413"/>
      <c r="E427" s="413"/>
      <c r="F427" s="413"/>
      <c r="G427" s="413"/>
      <c r="H427" s="413"/>
      <c r="I427" s="413"/>
      <c r="J427" s="413"/>
      <c r="K427" s="413"/>
    </row>
    <row r="428" spans="1:11" ht="26.25" customHeight="1">
      <c r="A428" s="413"/>
      <c r="B428" s="413"/>
      <c r="C428" s="413"/>
      <c r="D428" s="413"/>
      <c r="E428" s="413"/>
      <c r="F428" s="413"/>
      <c r="G428" s="413"/>
      <c r="H428" s="413"/>
      <c r="I428" s="413"/>
      <c r="J428" s="413"/>
      <c r="K428" s="413"/>
    </row>
    <row r="429" spans="1:11" ht="26.25" customHeight="1">
      <c r="A429" s="413"/>
      <c r="B429" s="413"/>
      <c r="C429" s="413"/>
      <c r="D429" s="413"/>
      <c r="E429" s="413"/>
      <c r="F429" s="413"/>
      <c r="G429" s="413"/>
      <c r="H429" s="413"/>
      <c r="I429" s="413"/>
      <c r="J429" s="413"/>
      <c r="K429" s="413"/>
    </row>
    <row r="430" spans="1:11" ht="26.25" customHeight="1">
      <c r="A430" s="413"/>
      <c r="B430" s="413"/>
      <c r="C430" s="413"/>
      <c r="D430" s="413"/>
      <c r="E430" s="413"/>
      <c r="F430" s="413"/>
      <c r="G430" s="413"/>
      <c r="H430" s="413"/>
      <c r="I430" s="413"/>
      <c r="J430" s="413"/>
      <c r="K430" s="413"/>
    </row>
    <row r="431" spans="1:11" ht="26.25" customHeight="1">
      <c r="A431" s="413"/>
      <c r="B431" s="413"/>
      <c r="C431" s="413"/>
      <c r="D431" s="413"/>
      <c r="E431" s="413"/>
      <c r="F431" s="413"/>
      <c r="G431" s="413"/>
      <c r="H431" s="413"/>
      <c r="I431" s="413"/>
      <c r="J431" s="413"/>
      <c r="K431" s="413"/>
    </row>
    <row r="432" spans="1:11" ht="26.25" customHeight="1">
      <c r="A432" s="413"/>
      <c r="B432" s="413"/>
      <c r="C432" s="413"/>
      <c r="D432" s="413"/>
      <c r="E432" s="413"/>
      <c r="F432" s="413"/>
      <c r="G432" s="413"/>
      <c r="H432" s="413"/>
      <c r="I432" s="413"/>
      <c r="J432" s="413"/>
      <c r="K432" s="413"/>
    </row>
    <row r="433" spans="1:11" ht="26.25" customHeight="1">
      <c r="A433" s="413"/>
      <c r="B433" s="413"/>
      <c r="C433" s="413"/>
      <c r="D433" s="413"/>
      <c r="E433" s="413"/>
      <c r="F433" s="413"/>
      <c r="G433" s="413"/>
      <c r="H433" s="413"/>
      <c r="I433" s="413"/>
      <c r="J433" s="413"/>
      <c r="K433" s="413"/>
    </row>
    <row r="434" spans="1:11" ht="26.25" customHeight="1">
      <c r="A434" s="413"/>
      <c r="B434" s="413"/>
      <c r="C434" s="413"/>
      <c r="D434" s="413"/>
      <c r="E434" s="413"/>
      <c r="F434" s="413"/>
      <c r="G434" s="413"/>
      <c r="H434" s="413"/>
      <c r="I434" s="413"/>
      <c r="J434" s="413"/>
      <c r="K434" s="413"/>
    </row>
    <row r="435" spans="1:11" ht="26.25" customHeight="1">
      <c r="A435" s="413"/>
      <c r="B435" s="413"/>
      <c r="C435" s="413"/>
      <c r="D435" s="413"/>
      <c r="E435" s="413"/>
      <c r="F435" s="413"/>
      <c r="G435" s="413"/>
      <c r="H435" s="413"/>
      <c r="I435" s="413"/>
      <c r="J435" s="413"/>
      <c r="K435" s="413"/>
    </row>
    <row r="436" spans="1:11" ht="26.25" customHeight="1">
      <c r="A436" s="413"/>
      <c r="B436" s="413"/>
      <c r="C436" s="413"/>
      <c r="D436" s="413"/>
      <c r="E436" s="413"/>
      <c r="F436" s="413"/>
      <c r="G436" s="413"/>
      <c r="H436" s="413"/>
      <c r="I436" s="413"/>
      <c r="J436" s="413"/>
      <c r="K436" s="413"/>
    </row>
    <row r="437" spans="1:11" ht="26.25" customHeight="1">
      <c r="A437" s="413"/>
      <c r="B437" s="413"/>
      <c r="C437" s="413"/>
      <c r="D437" s="413"/>
      <c r="E437" s="413"/>
      <c r="F437" s="413"/>
      <c r="G437" s="413"/>
      <c r="H437" s="413"/>
      <c r="I437" s="413"/>
      <c r="J437" s="413"/>
      <c r="K437" s="413"/>
    </row>
    <row r="438" spans="1:11" ht="26.25" customHeight="1">
      <c r="A438" s="413"/>
      <c r="B438" s="413"/>
      <c r="C438" s="413"/>
      <c r="D438" s="413"/>
      <c r="E438" s="413"/>
      <c r="F438" s="413"/>
      <c r="G438" s="413"/>
      <c r="H438" s="413"/>
      <c r="I438" s="413"/>
      <c r="J438" s="413"/>
      <c r="K438" s="413"/>
    </row>
    <row r="439" spans="1:11" ht="26.25" customHeight="1">
      <c r="A439" s="413"/>
      <c r="B439" s="413"/>
      <c r="C439" s="413"/>
      <c r="D439" s="413"/>
      <c r="E439" s="413"/>
      <c r="F439" s="413"/>
      <c r="G439" s="413"/>
      <c r="H439" s="413"/>
      <c r="I439" s="413"/>
      <c r="J439" s="413"/>
      <c r="K439" s="413"/>
    </row>
    <row r="440" spans="1:11" ht="26.25" customHeight="1">
      <c r="A440" s="413"/>
      <c r="B440" s="413"/>
      <c r="C440" s="413"/>
      <c r="D440" s="413"/>
      <c r="E440" s="413"/>
      <c r="F440" s="413"/>
      <c r="G440" s="413"/>
      <c r="H440" s="413"/>
      <c r="I440" s="413"/>
      <c r="J440" s="413"/>
      <c r="K440" s="413"/>
    </row>
    <row r="441" spans="1:11" ht="26.25" customHeight="1">
      <c r="A441" s="413"/>
      <c r="B441" s="413"/>
      <c r="C441" s="413"/>
      <c r="D441" s="413"/>
      <c r="E441" s="413"/>
      <c r="F441" s="413"/>
      <c r="G441" s="413"/>
      <c r="H441" s="413"/>
      <c r="I441" s="413"/>
      <c r="J441" s="413"/>
      <c r="K441" s="413"/>
    </row>
    <row r="442" spans="1:11" ht="26.25" customHeight="1">
      <c r="A442" s="413"/>
      <c r="B442" s="413"/>
      <c r="C442" s="413"/>
      <c r="D442" s="413"/>
      <c r="E442" s="413"/>
      <c r="F442" s="413"/>
      <c r="G442" s="413"/>
      <c r="H442" s="413"/>
      <c r="I442" s="413"/>
      <c r="J442" s="413"/>
      <c r="K442" s="413"/>
    </row>
    <row r="443" spans="1:11" ht="26.25" customHeight="1">
      <c r="A443" s="413"/>
      <c r="B443" s="413"/>
      <c r="C443" s="413"/>
      <c r="D443" s="413"/>
      <c r="E443" s="413"/>
      <c r="F443" s="413"/>
      <c r="G443" s="413"/>
      <c r="H443" s="413"/>
      <c r="I443" s="413"/>
      <c r="J443" s="413"/>
      <c r="K443" s="413"/>
    </row>
    <row r="444" spans="1:11" ht="26.25" customHeight="1">
      <c r="A444" s="413"/>
      <c r="B444" s="413"/>
      <c r="C444" s="413"/>
      <c r="D444" s="413"/>
      <c r="E444" s="413"/>
      <c r="F444" s="413"/>
      <c r="G444" s="413"/>
      <c r="H444" s="413"/>
      <c r="I444" s="413"/>
      <c r="J444" s="413"/>
      <c r="K444" s="413"/>
    </row>
    <row r="445" spans="1:11" ht="26.25" customHeight="1">
      <c r="A445" s="413"/>
      <c r="B445" s="413"/>
      <c r="C445" s="413"/>
      <c r="D445" s="413"/>
      <c r="E445" s="413"/>
      <c r="F445" s="413"/>
      <c r="G445" s="413"/>
      <c r="H445" s="413"/>
      <c r="I445" s="413"/>
      <c r="J445" s="413"/>
      <c r="K445" s="413"/>
    </row>
    <row r="446" spans="1:11" ht="26.25" customHeight="1">
      <c r="A446" s="413"/>
      <c r="B446" s="413"/>
      <c r="C446" s="413"/>
      <c r="D446" s="413"/>
      <c r="E446" s="413"/>
      <c r="F446" s="413"/>
      <c r="G446" s="413"/>
      <c r="H446" s="413"/>
      <c r="I446" s="413"/>
      <c r="J446" s="413"/>
      <c r="K446" s="413"/>
    </row>
    <row r="447" spans="1:11" ht="26.25" customHeight="1">
      <c r="A447" s="413"/>
      <c r="B447" s="413"/>
      <c r="C447" s="413"/>
      <c r="D447" s="413"/>
      <c r="E447" s="413"/>
      <c r="F447" s="413"/>
      <c r="G447" s="413"/>
      <c r="H447" s="413"/>
      <c r="I447" s="413"/>
      <c r="J447" s="413"/>
      <c r="K447" s="413"/>
    </row>
    <row r="448" spans="1:11" ht="26.25" customHeight="1">
      <c r="A448" s="413"/>
      <c r="B448" s="413"/>
      <c r="C448" s="413"/>
      <c r="D448" s="413"/>
      <c r="E448" s="413"/>
      <c r="F448" s="413"/>
      <c r="G448" s="413"/>
      <c r="H448" s="413"/>
      <c r="I448" s="413"/>
      <c r="J448" s="413"/>
      <c r="K448" s="413"/>
    </row>
    <row r="449" spans="1:11" ht="26.25" customHeight="1">
      <c r="A449" s="413"/>
      <c r="B449" s="413"/>
      <c r="C449" s="413"/>
      <c r="D449" s="413"/>
      <c r="E449" s="413"/>
      <c r="F449" s="413"/>
      <c r="G449" s="413"/>
      <c r="H449" s="413"/>
      <c r="I449" s="413"/>
      <c r="J449" s="413"/>
      <c r="K449" s="413"/>
    </row>
    <row r="450" spans="1:11" ht="26.25" customHeight="1">
      <c r="A450" s="413"/>
      <c r="B450" s="413"/>
      <c r="C450" s="413"/>
      <c r="D450" s="413"/>
      <c r="E450" s="413"/>
      <c r="F450" s="413"/>
      <c r="G450" s="413"/>
      <c r="H450" s="413"/>
      <c r="I450" s="413"/>
      <c r="J450" s="413"/>
      <c r="K450" s="413"/>
    </row>
    <row r="451" spans="1:11" ht="26.25" customHeight="1">
      <c r="A451" s="413"/>
      <c r="B451" s="413"/>
      <c r="C451" s="413"/>
      <c r="D451" s="413"/>
      <c r="E451" s="413"/>
      <c r="F451" s="413"/>
      <c r="G451" s="413"/>
      <c r="H451" s="413"/>
      <c r="I451" s="413"/>
      <c r="J451" s="413"/>
      <c r="K451" s="413"/>
    </row>
    <row r="452" spans="1:11" ht="26.25" customHeight="1">
      <c r="A452" s="413"/>
      <c r="B452" s="413"/>
      <c r="C452" s="413"/>
      <c r="D452" s="413"/>
      <c r="E452" s="413"/>
      <c r="F452" s="413"/>
      <c r="G452" s="413"/>
      <c r="H452" s="413"/>
      <c r="I452" s="413"/>
      <c r="J452" s="413"/>
      <c r="K452" s="413"/>
    </row>
    <row r="453" spans="1:11" ht="26.25" customHeight="1">
      <c r="A453" s="413"/>
      <c r="B453" s="413"/>
      <c r="C453" s="413"/>
      <c r="D453" s="413"/>
      <c r="E453" s="413"/>
      <c r="F453" s="413"/>
      <c r="G453" s="413"/>
      <c r="H453" s="413"/>
      <c r="I453" s="413"/>
      <c r="J453" s="413"/>
      <c r="K453" s="413"/>
    </row>
    <row r="454" spans="1:11" ht="26.25" customHeight="1">
      <c r="A454" s="413"/>
      <c r="B454" s="413"/>
      <c r="C454" s="413"/>
      <c r="D454" s="413"/>
      <c r="E454" s="413"/>
      <c r="F454" s="413"/>
      <c r="G454" s="413"/>
      <c r="H454" s="413"/>
      <c r="I454" s="413"/>
      <c r="J454" s="413"/>
      <c r="K454" s="413"/>
    </row>
    <row r="455" spans="1:11" ht="26.25" customHeight="1">
      <c r="A455" s="413"/>
      <c r="B455" s="413"/>
      <c r="C455" s="413"/>
      <c r="D455" s="413"/>
      <c r="E455" s="413"/>
      <c r="F455" s="413"/>
      <c r="G455" s="413"/>
      <c r="H455" s="413"/>
      <c r="I455" s="413"/>
      <c r="J455" s="413"/>
      <c r="K455" s="413"/>
    </row>
    <row r="456" spans="1:11" ht="26.25" customHeight="1">
      <c r="A456" s="413"/>
      <c r="B456" s="413"/>
      <c r="C456" s="413"/>
      <c r="D456" s="413"/>
      <c r="E456" s="413"/>
      <c r="F456" s="413"/>
      <c r="G456" s="413"/>
      <c r="H456" s="413"/>
      <c r="I456" s="413"/>
      <c r="J456" s="413"/>
      <c r="K456" s="413"/>
    </row>
    <row r="457" spans="1:11" ht="26.25" customHeight="1">
      <c r="A457" s="413"/>
      <c r="B457" s="413"/>
      <c r="C457" s="413"/>
      <c r="D457" s="413"/>
      <c r="E457" s="413"/>
      <c r="F457" s="413"/>
      <c r="G457" s="413"/>
      <c r="H457" s="413"/>
      <c r="I457" s="413"/>
      <c r="J457" s="413"/>
      <c r="K457" s="413"/>
    </row>
    <row r="458" spans="1:11" ht="26.25" customHeight="1">
      <c r="A458" s="413"/>
      <c r="B458" s="413"/>
      <c r="C458" s="413"/>
      <c r="D458" s="413"/>
      <c r="E458" s="413"/>
      <c r="F458" s="413"/>
      <c r="G458" s="413"/>
      <c r="H458" s="413"/>
      <c r="I458" s="413"/>
      <c r="J458" s="413"/>
      <c r="K458" s="413"/>
    </row>
    <row r="459" spans="1:11" ht="26.25" customHeight="1">
      <c r="A459" s="413"/>
      <c r="B459" s="413"/>
      <c r="C459" s="413"/>
      <c r="D459" s="413"/>
      <c r="E459" s="413"/>
      <c r="F459" s="413"/>
      <c r="G459" s="413"/>
      <c r="H459" s="413"/>
      <c r="I459" s="413"/>
      <c r="J459" s="413"/>
      <c r="K459" s="413"/>
    </row>
    <row r="460" spans="1:11" ht="26.25" customHeight="1">
      <c r="A460" s="413"/>
      <c r="B460" s="413"/>
      <c r="C460" s="413"/>
      <c r="D460" s="413"/>
      <c r="E460" s="413"/>
      <c r="F460" s="413"/>
      <c r="G460" s="413"/>
      <c r="H460" s="413"/>
      <c r="I460" s="413"/>
      <c r="J460" s="413"/>
      <c r="K460" s="413"/>
    </row>
    <row r="461" spans="1:11" ht="26.25" customHeight="1">
      <c r="A461" s="413"/>
      <c r="B461" s="413"/>
      <c r="C461" s="413"/>
      <c r="D461" s="413"/>
      <c r="E461" s="413"/>
      <c r="F461" s="413"/>
      <c r="G461" s="413"/>
      <c r="H461" s="413"/>
      <c r="I461" s="413"/>
      <c r="J461" s="413"/>
      <c r="K461" s="413"/>
    </row>
    <row r="462" spans="1:11" ht="26.25" customHeight="1">
      <c r="A462" s="413"/>
      <c r="B462" s="413"/>
      <c r="C462" s="413"/>
      <c r="D462" s="413"/>
      <c r="E462" s="413"/>
      <c r="F462" s="413"/>
      <c r="G462" s="413"/>
      <c r="H462" s="413"/>
      <c r="I462" s="413"/>
      <c r="J462" s="413"/>
      <c r="K462" s="413"/>
    </row>
    <row r="463" spans="1:11" ht="26.25" customHeight="1">
      <c r="A463" s="413"/>
      <c r="B463" s="413"/>
      <c r="C463" s="413"/>
      <c r="D463" s="413"/>
      <c r="E463" s="413"/>
      <c r="F463" s="413"/>
      <c r="G463" s="413"/>
      <c r="H463" s="413"/>
      <c r="I463" s="413"/>
      <c r="J463" s="413"/>
      <c r="K463" s="413"/>
    </row>
    <row r="464" spans="1:11" ht="26.25" customHeight="1">
      <c r="A464" s="413"/>
      <c r="B464" s="413"/>
      <c r="C464" s="413"/>
      <c r="D464" s="413"/>
      <c r="E464" s="413"/>
      <c r="F464" s="413"/>
      <c r="G464" s="413"/>
      <c r="H464" s="413"/>
      <c r="I464" s="413"/>
      <c r="J464" s="413"/>
      <c r="K464" s="413"/>
    </row>
    <row r="465" spans="1:11" ht="26.25" customHeight="1">
      <c r="A465" s="413"/>
      <c r="B465" s="413"/>
      <c r="C465" s="413"/>
      <c r="D465" s="413"/>
      <c r="E465" s="413"/>
      <c r="F465" s="413"/>
      <c r="G465" s="413"/>
      <c r="H465" s="413"/>
      <c r="I465" s="413"/>
      <c r="J465" s="413"/>
      <c r="K465" s="413"/>
    </row>
    <row r="466" spans="1:11" ht="26.25" customHeight="1">
      <c r="A466" s="413"/>
      <c r="B466" s="413"/>
      <c r="C466" s="413"/>
      <c r="D466" s="413"/>
      <c r="E466" s="413"/>
      <c r="F466" s="413"/>
      <c r="G466" s="413"/>
      <c r="H466" s="413"/>
      <c r="I466" s="413"/>
      <c r="J466" s="413"/>
      <c r="K466" s="413"/>
    </row>
    <row r="467" spans="1:11" ht="26.25" customHeight="1">
      <c r="A467" s="413"/>
      <c r="B467" s="413"/>
      <c r="C467" s="413"/>
      <c r="D467" s="413"/>
      <c r="E467" s="413"/>
      <c r="F467" s="413"/>
      <c r="G467" s="413"/>
      <c r="H467" s="413"/>
      <c r="I467" s="413"/>
      <c r="J467" s="413"/>
      <c r="K467" s="413"/>
    </row>
    <row r="468" spans="1:11" ht="26.25" customHeight="1">
      <c r="A468" s="413"/>
      <c r="B468" s="413"/>
      <c r="C468" s="413"/>
      <c r="D468" s="413"/>
      <c r="E468" s="413"/>
      <c r="F468" s="413"/>
      <c r="G468" s="413"/>
      <c r="H468" s="413"/>
      <c r="I468" s="413"/>
      <c r="J468" s="413"/>
      <c r="K468" s="413"/>
    </row>
    <row r="469" spans="1:11" ht="26.25" customHeight="1">
      <c r="A469" s="413"/>
      <c r="B469" s="413"/>
      <c r="C469" s="413"/>
      <c r="D469" s="413"/>
      <c r="E469" s="413"/>
      <c r="F469" s="413"/>
      <c r="G469" s="413"/>
      <c r="H469" s="413"/>
      <c r="I469" s="413"/>
      <c r="J469" s="413"/>
      <c r="K469" s="413"/>
    </row>
    <row r="470" spans="1:11" ht="26.25" customHeight="1">
      <c r="A470" s="413"/>
      <c r="B470" s="413"/>
      <c r="C470" s="413"/>
      <c r="D470" s="413"/>
      <c r="E470" s="413"/>
      <c r="F470" s="413"/>
      <c r="G470" s="413"/>
      <c r="H470" s="413"/>
      <c r="I470" s="413"/>
      <c r="J470" s="413"/>
      <c r="K470" s="413"/>
    </row>
    <row r="471" spans="1:11" ht="26.25" customHeight="1">
      <c r="A471" s="413"/>
      <c r="B471" s="413"/>
      <c r="C471" s="413"/>
      <c r="D471" s="413"/>
      <c r="E471" s="413"/>
      <c r="F471" s="413"/>
      <c r="G471" s="413"/>
      <c r="H471" s="413"/>
      <c r="I471" s="413"/>
      <c r="J471" s="413"/>
      <c r="K471" s="413"/>
    </row>
    <row r="472" spans="1:11" ht="26.25" customHeight="1">
      <c r="A472" s="413"/>
      <c r="B472" s="413"/>
      <c r="C472" s="413"/>
      <c r="D472" s="413"/>
      <c r="E472" s="413"/>
      <c r="F472" s="413"/>
      <c r="G472" s="413"/>
      <c r="H472" s="413"/>
      <c r="I472" s="413"/>
      <c r="J472" s="413"/>
      <c r="K472" s="413"/>
    </row>
    <row r="473" spans="1:11" ht="26.25" customHeight="1">
      <c r="A473" s="413"/>
      <c r="B473" s="413"/>
      <c r="C473" s="413"/>
      <c r="D473" s="413"/>
      <c r="E473" s="413"/>
      <c r="F473" s="413"/>
      <c r="G473" s="413"/>
      <c r="H473" s="413"/>
      <c r="I473" s="413"/>
      <c r="J473" s="413"/>
      <c r="K473" s="413"/>
    </row>
    <row r="474" spans="1:11" ht="26.25" customHeight="1">
      <c r="A474" s="413"/>
      <c r="B474" s="413"/>
      <c r="C474" s="413"/>
      <c r="D474" s="413"/>
      <c r="E474" s="413"/>
      <c r="F474" s="413"/>
      <c r="G474" s="413"/>
      <c r="H474" s="413"/>
      <c r="I474" s="413"/>
      <c r="J474" s="413"/>
      <c r="K474" s="413"/>
    </row>
    <row r="475" spans="1:11" ht="26.25" customHeight="1">
      <c r="A475" s="413"/>
      <c r="B475" s="413"/>
      <c r="C475" s="413"/>
      <c r="D475" s="413"/>
      <c r="E475" s="413"/>
      <c r="F475" s="413"/>
      <c r="G475" s="413"/>
      <c r="H475" s="413"/>
      <c r="I475" s="413"/>
      <c r="J475" s="413"/>
      <c r="K475" s="413"/>
    </row>
    <row r="476" spans="1:11" ht="26.25" customHeight="1">
      <c r="A476" s="413"/>
      <c r="B476" s="413"/>
      <c r="C476" s="413"/>
      <c r="D476" s="413"/>
      <c r="E476" s="413"/>
      <c r="F476" s="413"/>
      <c r="G476" s="413"/>
      <c r="H476" s="413"/>
      <c r="I476" s="413"/>
      <c r="J476" s="413"/>
      <c r="K476" s="413"/>
    </row>
    <row r="477" spans="1:11" ht="26.25" customHeight="1">
      <c r="A477" s="413"/>
      <c r="B477" s="413"/>
      <c r="C477" s="413"/>
      <c r="D477" s="413"/>
      <c r="E477" s="413"/>
      <c r="F477" s="413"/>
      <c r="G477" s="413"/>
      <c r="H477" s="413"/>
      <c r="I477" s="413"/>
      <c r="J477" s="413"/>
      <c r="K477" s="413"/>
    </row>
    <row r="478" spans="1:11" ht="26.25" customHeight="1">
      <c r="A478" s="413"/>
      <c r="B478" s="413"/>
      <c r="C478" s="413"/>
      <c r="D478" s="413"/>
      <c r="E478" s="413"/>
      <c r="F478" s="413"/>
      <c r="G478" s="413"/>
      <c r="H478" s="413"/>
      <c r="I478" s="413"/>
      <c r="J478" s="413"/>
      <c r="K478" s="413"/>
    </row>
    <row r="479" spans="1:11" ht="26.25" customHeight="1">
      <c r="A479" s="413"/>
      <c r="B479" s="413"/>
      <c r="C479" s="413"/>
      <c r="D479" s="413"/>
      <c r="E479" s="413"/>
      <c r="F479" s="413"/>
      <c r="G479" s="413"/>
      <c r="H479" s="413"/>
      <c r="I479" s="413"/>
      <c r="J479" s="413"/>
      <c r="K479" s="413"/>
    </row>
    <row r="480" spans="1:11" ht="26.25" customHeight="1">
      <c r="A480" s="413"/>
      <c r="B480" s="413"/>
      <c r="C480" s="413"/>
      <c r="D480" s="413"/>
      <c r="E480" s="413"/>
      <c r="F480" s="413"/>
      <c r="G480" s="413"/>
      <c r="H480" s="413"/>
      <c r="I480" s="413"/>
      <c r="J480" s="413"/>
      <c r="K480" s="413"/>
    </row>
    <row r="481" spans="1:11" ht="26.25" customHeight="1">
      <c r="A481" s="413"/>
      <c r="B481" s="413"/>
      <c r="C481" s="413"/>
      <c r="D481" s="413"/>
      <c r="E481" s="413"/>
      <c r="F481" s="413"/>
      <c r="G481" s="413"/>
      <c r="H481" s="413"/>
      <c r="I481" s="413"/>
      <c r="J481" s="413"/>
      <c r="K481" s="413"/>
    </row>
    <row r="482" spans="1:11" ht="26.25" customHeight="1">
      <c r="A482" s="413"/>
      <c r="B482" s="413"/>
      <c r="C482" s="413"/>
      <c r="D482" s="413"/>
      <c r="E482" s="413"/>
      <c r="F482" s="413"/>
      <c r="G482" s="413"/>
      <c r="H482" s="413"/>
      <c r="I482" s="413"/>
      <c r="J482" s="413"/>
      <c r="K482" s="413"/>
    </row>
    <row r="483" spans="1:11" ht="26.25" customHeight="1">
      <c r="A483" s="413"/>
      <c r="B483" s="413"/>
      <c r="C483" s="413"/>
      <c r="D483" s="413"/>
      <c r="E483" s="413"/>
      <c r="F483" s="413"/>
      <c r="G483" s="413"/>
      <c r="H483" s="413"/>
      <c r="I483" s="413"/>
      <c r="J483" s="413"/>
      <c r="K483" s="413"/>
    </row>
    <row r="484" spans="1:11" ht="26.25" customHeight="1">
      <c r="A484" s="413"/>
      <c r="B484" s="413"/>
      <c r="C484" s="413"/>
      <c r="D484" s="413"/>
      <c r="E484" s="413"/>
      <c r="F484" s="413"/>
      <c r="G484" s="413"/>
      <c r="H484" s="413"/>
      <c r="I484" s="413"/>
      <c r="J484" s="413"/>
      <c r="K484" s="413"/>
    </row>
    <row r="485" spans="1:11" ht="26.25" customHeight="1">
      <c r="A485" s="413"/>
      <c r="B485" s="413"/>
      <c r="C485" s="413"/>
      <c r="D485" s="413"/>
      <c r="E485" s="413"/>
      <c r="F485" s="413"/>
      <c r="G485" s="413"/>
      <c r="H485" s="413"/>
      <c r="I485" s="413"/>
      <c r="J485" s="413"/>
      <c r="K485" s="413"/>
    </row>
    <row r="486" spans="1:11" ht="26.25" customHeight="1">
      <c r="A486" s="413"/>
      <c r="B486" s="413"/>
      <c r="C486" s="413"/>
      <c r="D486" s="413"/>
      <c r="E486" s="413"/>
      <c r="F486" s="413"/>
      <c r="G486" s="413"/>
      <c r="H486" s="413"/>
      <c r="I486" s="413"/>
      <c r="J486" s="413"/>
      <c r="K486" s="413"/>
    </row>
    <row r="487" spans="1:11" ht="26.25" customHeight="1">
      <c r="A487" s="413"/>
      <c r="B487" s="413"/>
      <c r="C487" s="413"/>
      <c r="D487" s="413"/>
      <c r="E487" s="413"/>
      <c r="F487" s="413"/>
      <c r="G487" s="413"/>
      <c r="H487" s="413"/>
      <c r="I487" s="413"/>
      <c r="J487" s="413"/>
      <c r="K487" s="413"/>
    </row>
    <row r="488" spans="1:11" ht="26.25" customHeight="1">
      <c r="A488" s="413"/>
      <c r="B488" s="413"/>
      <c r="C488" s="413"/>
      <c r="D488" s="413"/>
      <c r="E488" s="413"/>
      <c r="F488" s="413"/>
      <c r="G488" s="413"/>
      <c r="H488" s="413"/>
      <c r="I488" s="413"/>
      <c r="J488" s="413"/>
      <c r="K488" s="413"/>
    </row>
    <row r="489" spans="1:11" ht="26.25" customHeight="1">
      <c r="A489" s="413"/>
      <c r="B489" s="413"/>
      <c r="C489" s="413"/>
      <c r="D489" s="413"/>
      <c r="E489" s="413"/>
      <c r="F489" s="413"/>
      <c r="G489" s="413"/>
      <c r="H489" s="413"/>
      <c r="I489" s="413"/>
      <c r="J489" s="413"/>
      <c r="K489" s="413"/>
    </row>
    <row r="490" spans="1:11" ht="26.25" customHeight="1">
      <c r="A490" s="413"/>
      <c r="B490" s="413"/>
      <c r="C490" s="413"/>
      <c r="D490" s="413"/>
      <c r="E490" s="413"/>
      <c r="F490" s="413"/>
      <c r="G490" s="413"/>
      <c r="H490" s="413"/>
      <c r="I490" s="413"/>
      <c r="J490" s="413"/>
      <c r="K490" s="413"/>
    </row>
    <row r="491" spans="1:11" ht="26.25" customHeight="1">
      <c r="A491" s="413"/>
      <c r="B491" s="413"/>
      <c r="C491" s="413"/>
      <c r="D491" s="413"/>
      <c r="E491" s="413"/>
      <c r="F491" s="413"/>
      <c r="G491" s="413"/>
      <c r="H491" s="413"/>
      <c r="I491" s="413"/>
      <c r="J491" s="413"/>
      <c r="K491" s="413"/>
    </row>
    <row r="492" spans="1:11" ht="26.25" customHeight="1">
      <c r="A492" s="413"/>
      <c r="B492" s="413"/>
      <c r="C492" s="413"/>
      <c r="D492" s="413"/>
      <c r="E492" s="413"/>
      <c r="F492" s="413"/>
      <c r="G492" s="413"/>
      <c r="H492" s="413"/>
      <c r="I492" s="413"/>
      <c r="J492" s="413"/>
      <c r="K492" s="413"/>
    </row>
    <row r="493" spans="1:11" ht="26.25" customHeight="1">
      <c r="A493" s="413"/>
      <c r="B493" s="413"/>
      <c r="C493" s="413"/>
      <c r="D493" s="413"/>
      <c r="E493" s="413"/>
      <c r="F493" s="413"/>
      <c r="G493" s="413"/>
      <c r="H493" s="413"/>
      <c r="I493" s="413"/>
      <c r="J493" s="413"/>
      <c r="K493" s="413"/>
    </row>
    <row r="494" spans="1:11" ht="26.25" customHeight="1">
      <c r="A494" s="413"/>
      <c r="B494" s="413"/>
      <c r="C494" s="413"/>
      <c r="D494" s="413"/>
      <c r="E494" s="413"/>
      <c r="F494" s="413"/>
      <c r="G494" s="413"/>
      <c r="H494" s="413"/>
      <c r="I494" s="413"/>
      <c r="J494" s="413"/>
      <c r="K494" s="413"/>
    </row>
    <row r="495" spans="1:11" ht="26.25" customHeight="1">
      <c r="A495" s="413"/>
      <c r="B495" s="413"/>
      <c r="C495" s="413"/>
      <c r="D495" s="413"/>
      <c r="E495" s="413"/>
      <c r="F495" s="413"/>
      <c r="G495" s="413"/>
      <c r="H495" s="413"/>
      <c r="I495" s="413"/>
      <c r="J495" s="413"/>
      <c r="K495" s="413"/>
    </row>
    <row r="496" spans="1:11" ht="26.25" customHeight="1">
      <c r="A496" s="413"/>
      <c r="B496" s="413"/>
      <c r="C496" s="413"/>
      <c r="D496" s="413"/>
      <c r="E496" s="413"/>
      <c r="F496" s="413"/>
      <c r="G496" s="413"/>
      <c r="H496" s="413"/>
      <c r="I496" s="413"/>
      <c r="J496" s="413"/>
      <c r="K496" s="413"/>
    </row>
    <row r="497" spans="1:11" ht="26.25" customHeight="1">
      <c r="A497" s="413"/>
      <c r="B497" s="413"/>
      <c r="C497" s="413"/>
      <c r="D497" s="413"/>
      <c r="E497" s="413"/>
      <c r="F497" s="413"/>
      <c r="G497" s="413"/>
      <c r="H497" s="413"/>
      <c r="I497" s="413"/>
      <c r="J497" s="413"/>
      <c r="K497" s="413"/>
    </row>
    <row r="498" spans="1:11" ht="26.25" customHeight="1">
      <c r="A498" s="413"/>
      <c r="B498" s="413"/>
      <c r="C498" s="413"/>
      <c r="D498" s="413"/>
      <c r="E498" s="413"/>
      <c r="F498" s="413"/>
      <c r="G498" s="413"/>
      <c r="H498" s="413"/>
      <c r="I498" s="413"/>
      <c r="J498" s="413"/>
      <c r="K498" s="413"/>
    </row>
    <row r="499" spans="1:11" ht="26.25" customHeight="1">
      <c r="A499" s="413"/>
      <c r="B499" s="413"/>
      <c r="C499" s="413"/>
      <c r="D499" s="413"/>
      <c r="E499" s="413"/>
      <c r="F499" s="413"/>
      <c r="G499" s="413"/>
      <c r="H499" s="413"/>
      <c r="I499" s="413"/>
      <c r="J499" s="413"/>
      <c r="K499" s="413"/>
    </row>
    <row r="500" spans="1:11" ht="26.25" customHeight="1">
      <c r="A500" s="413"/>
      <c r="B500" s="413"/>
      <c r="C500" s="413"/>
      <c r="D500" s="413"/>
      <c r="E500" s="413"/>
      <c r="F500" s="413"/>
      <c r="G500" s="413"/>
      <c r="H500" s="413"/>
      <c r="I500" s="413"/>
      <c r="J500" s="413"/>
      <c r="K500" s="413"/>
    </row>
    <row r="501" spans="1:11" ht="26.25" customHeight="1">
      <c r="A501" s="413"/>
      <c r="B501" s="413"/>
      <c r="C501" s="413"/>
      <c r="D501" s="413"/>
      <c r="E501" s="413"/>
      <c r="F501" s="413"/>
      <c r="G501" s="413"/>
      <c r="H501" s="413"/>
      <c r="I501" s="413"/>
      <c r="J501" s="413"/>
      <c r="K501" s="413"/>
    </row>
    <row r="502" spans="1:11" ht="26.25" customHeight="1">
      <c r="A502" s="413"/>
      <c r="B502" s="413"/>
      <c r="C502" s="413"/>
      <c r="D502" s="413"/>
      <c r="E502" s="413"/>
      <c r="F502" s="413"/>
      <c r="G502" s="413"/>
      <c r="H502" s="413"/>
      <c r="I502" s="413"/>
      <c r="J502" s="413"/>
      <c r="K502" s="413"/>
    </row>
    <row r="503" spans="1:11" ht="26.25" customHeight="1">
      <c r="A503" s="413"/>
      <c r="B503" s="413"/>
      <c r="C503" s="413"/>
      <c r="D503" s="413"/>
      <c r="E503" s="413"/>
      <c r="F503" s="413"/>
      <c r="G503" s="413"/>
      <c r="H503" s="413"/>
      <c r="I503" s="413"/>
      <c r="J503" s="413"/>
      <c r="K503" s="413"/>
    </row>
    <row r="504" spans="1:11" ht="26.25" customHeight="1">
      <c r="A504" s="413"/>
      <c r="B504" s="413"/>
      <c r="C504" s="413"/>
      <c r="D504" s="413"/>
      <c r="E504" s="413"/>
      <c r="F504" s="413"/>
      <c r="G504" s="413"/>
      <c r="H504" s="413"/>
      <c r="I504" s="413"/>
      <c r="J504" s="413"/>
      <c r="K504" s="413"/>
    </row>
    <row r="505" spans="1:11" ht="26.25" customHeight="1">
      <c r="A505" s="413"/>
      <c r="B505" s="413"/>
      <c r="C505" s="413"/>
      <c r="D505" s="413"/>
      <c r="E505" s="413"/>
      <c r="F505" s="413"/>
      <c r="G505" s="413"/>
      <c r="H505" s="413"/>
      <c r="I505" s="413"/>
      <c r="J505" s="413"/>
      <c r="K505" s="413"/>
    </row>
    <row r="506" spans="1:11" ht="26.25" customHeight="1">
      <c r="A506" s="413"/>
      <c r="B506" s="413"/>
      <c r="C506" s="413"/>
      <c r="D506" s="413"/>
      <c r="E506" s="413"/>
      <c r="F506" s="413"/>
      <c r="G506" s="413"/>
      <c r="H506" s="413"/>
      <c r="I506" s="413"/>
      <c r="J506" s="413"/>
      <c r="K506" s="413"/>
    </row>
    <row r="507" spans="1:11" ht="26.25" customHeight="1">
      <c r="A507" s="413"/>
      <c r="B507" s="413"/>
      <c r="C507" s="413"/>
      <c r="D507" s="413"/>
      <c r="E507" s="413"/>
      <c r="F507" s="413"/>
      <c r="G507" s="413"/>
      <c r="H507" s="413"/>
      <c r="I507" s="413"/>
      <c r="J507" s="413"/>
      <c r="K507" s="413"/>
    </row>
    <row r="508" spans="1:11" ht="26.25" customHeight="1">
      <c r="A508" s="413"/>
      <c r="B508" s="413"/>
      <c r="C508" s="413"/>
      <c r="D508" s="413"/>
      <c r="E508" s="413"/>
      <c r="F508" s="413"/>
      <c r="G508" s="413"/>
      <c r="H508" s="413"/>
      <c r="I508" s="413"/>
      <c r="J508" s="413"/>
      <c r="K508" s="413"/>
    </row>
    <row r="509" spans="1:11" ht="26.25" customHeight="1">
      <c r="A509" s="413"/>
      <c r="B509" s="413"/>
      <c r="C509" s="413"/>
      <c r="D509" s="413"/>
      <c r="E509" s="413"/>
      <c r="F509" s="413"/>
      <c r="G509" s="413"/>
      <c r="H509" s="413"/>
      <c r="I509" s="413"/>
      <c r="J509" s="413"/>
      <c r="K509" s="413"/>
    </row>
    <row r="510" spans="1:11" ht="26.25" customHeight="1">
      <c r="A510" s="413"/>
      <c r="B510" s="413"/>
      <c r="C510" s="413"/>
      <c r="D510" s="413"/>
      <c r="E510" s="413"/>
      <c r="F510" s="413"/>
      <c r="G510" s="413"/>
      <c r="H510" s="413"/>
      <c r="I510" s="413"/>
      <c r="J510" s="413"/>
      <c r="K510" s="413"/>
    </row>
    <row r="511" spans="1:11" ht="26.25" customHeight="1">
      <c r="A511" s="413"/>
      <c r="B511" s="413"/>
      <c r="C511" s="413"/>
      <c r="D511" s="413"/>
      <c r="E511" s="413"/>
      <c r="F511" s="413"/>
      <c r="G511" s="413"/>
      <c r="H511" s="413"/>
      <c r="I511" s="413"/>
      <c r="J511" s="413"/>
      <c r="K511" s="413"/>
    </row>
    <row r="512" spans="1:11" ht="26.25" customHeight="1">
      <c r="A512" s="413"/>
      <c r="B512" s="413"/>
      <c r="C512" s="413"/>
      <c r="D512" s="413"/>
      <c r="E512" s="413"/>
      <c r="F512" s="413"/>
      <c r="G512" s="413"/>
      <c r="H512" s="413"/>
      <c r="I512" s="413"/>
      <c r="J512" s="413"/>
      <c r="K512" s="413"/>
    </row>
    <row r="513" spans="1:11" ht="26.25" customHeight="1">
      <c r="A513" s="413"/>
      <c r="B513" s="413"/>
      <c r="C513" s="413"/>
      <c r="D513" s="413"/>
      <c r="E513" s="413"/>
      <c r="F513" s="413"/>
      <c r="G513" s="413"/>
      <c r="H513" s="413"/>
      <c r="I513" s="413"/>
      <c r="J513" s="413"/>
      <c r="K513" s="413"/>
    </row>
    <row r="514" spans="1:11" ht="26.25" customHeight="1">
      <c r="A514" s="413"/>
      <c r="B514" s="413"/>
      <c r="C514" s="413"/>
      <c r="D514" s="413"/>
      <c r="E514" s="413"/>
      <c r="F514" s="413"/>
      <c r="G514" s="413"/>
      <c r="H514" s="413"/>
      <c r="I514" s="413"/>
      <c r="J514" s="413"/>
      <c r="K514" s="413"/>
    </row>
    <row r="515" spans="1:11" ht="26.25" customHeight="1">
      <c r="A515" s="413"/>
      <c r="B515" s="413"/>
      <c r="C515" s="413"/>
      <c r="D515" s="413"/>
      <c r="E515" s="413"/>
      <c r="F515" s="413"/>
      <c r="G515" s="413"/>
      <c r="H515" s="413"/>
      <c r="I515" s="413"/>
      <c r="J515" s="413"/>
      <c r="K515" s="413"/>
    </row>
    <row r="516" spans="1:11" ht="26.25" customHeight="1">
      <c r="A516" s="413"/>
      <c r="B516" s="413"/>
      <c r="C516" s="413"/>
      <c r="D516" s="413"/>
      <c r="E516" s="413"/>
      <c r="F516" s="413"/>
      <c r="G516" s="413"/>
      <c r="H516" s="413"/>
      <c r="I516" s="413"/>
      <c r="J516" s="413"/>
      <c r="K516" s="413"/>
    </row>
    <row r="517" spans="1:11" ht="26.25" customHeight="1">
      <c r="A517" s="413"/>
      <c r="B517" s="413"/>
      <c r="C517" s="413"/>
      <c r="D517" s="413"/>
      <c r="E517" s="413"/>
      <c r="F517" s="413"/>
      <c r="G517" s="413"/>
      <c r="H517" s="413"/>
      <c r="I517" s="413"/>
      <c r="J517" s="413"/>
      <c r="K517" s="413"/>
    </row>
    <row r="518" spans="1:11" ht="26.25" customHeight="1">
      <c r="A518" s="413"/>
      <c r="B518" s="413"/>
      <c r="C518" s="413"/>
      <c r="D518" s="413"/>
      <c r="E518" s="413"/>
      <c r="F518" s="413"/>
      <c r="G518" s="413"/>
      <c r="H518" s="413"/>
      <c r="I518" s="413"/>
      <c r="J518" s="413"/>
      <c r="K518" s="413"/>
    </row>
    <row r="519" spans="1:11" ht="26.25" customHeight="1">
      <c r="A519" s="413"/>
      <c r="B519" s="413"/>
      <c r="C519" s="413"/>
      <c r="D519" s="413"/>
      <c r="E519" s="413"/>
      <c r="F519" s="413"/>
      <c r="G519" s="413"/>
      <c r="H519" s="413"/>
      <c r="I519" s="413"/>
      <c r="J519" s="413"/>
      <c r="K519" s="413"/>
    </row>
    <row r="520" spans="1:11" ht="26.25" customHeight="1">
      <c r="A520" s="413"/>
      <c r="B520" s="413"/>
      <c r="C520" s="413"/>
      <c r="D520" s="413"/>
      <c r="E520" s="413"/>
      <c r="F520" s="413"/>
      <c r="G520" s="413"/>
      <c r="H520" s="413"/>
      <c r="I520" s="413"/>
      <c r="J520" s="413"/>
      <c r="K520" s="413"/>
    </row>
    <row r="521" spans="1:11" ht="26.25" customHeight="1">
      <c r="A521" s="413"/>
      <c r="B521" s="413"/>
      <c r="C521" s="413"/>
      <c r="D521" s="413"/>
      <c r="E521" s="413"/>
      <c r="F521" s="413"/>
      <c r="G521" s="413"/>
      <c r="H521" s="413"/>
      <c r="I521" s="413"/>
      <c r="J521" s="413"/>
      <c r="K521" s="413"/>
    </row>
    <row r="522" spans="1:11" ht="26.25" customHeight="1">
      <c r="A522" s="413"/>
      <c r="B522" s="413"/>
      <c r="C522" s="413"/>
      <c r="D522" s="413"/>
      <c r="E522" s="413"/>
      <c r="F522" s="413"/>
      <c r="G522" s="413"/>
      <c r="H522" s="413"/>
      <c r="I522" s="413"/>
      <c r="J522" s="413"/>
      <c r="K522" s="413"/>
    </row>
    <row r="523" spans="1:11" ht="26.25" customHeight="1">
      <c r="A523" s="413"/>
      <c r="B523" s="413"/>
      <c r="C523" s="413"/>
      <c r="D523" s="413"/>
      <c r="E523" s="413"/>
      <c r="F523" s="413"/>
      <c r="G523" s="413"/>
      <c r="H523" s="413"/>
      <c r="I523" s="413"/>
      <c r="J523" s="413"/>
      <c r="K523" s="413"/>
    </row>
    <row r="524" spans="1:11" ht="26.25" customHeight="1">
      <c r="A524" s="413"/>
      <c r="B524" s="413"/>
      <c r="C524" s="413"/>
      <c r="D524" s="413"/>
      <c r="E524" s="413"/>
      <c r="F524" s="413"/>
      <c r="G524" s="413"/>
      <c r="H524" s="413"/>
      <c r="I524" s="413"/>
      <c r="J524" s="413"/>
      <c r="K524" s="413"/>
    </row>
    <row r="525" spans="1:11" ht="26.25" customHeight="1">
      <c r="A525" s="413"/>
      <c r="B525" s="413"/>
      <c r="C525" s="413"/>
      <c r="D525" s="413"/>
      <c r="E525" s="413"/>
      <c r="F525" s="413"/>
      <c r="G525" s="413"/>
      <c r="H525" s="413"/>
      <c r="I525" s="413"/>
      <c r="J525" s="413"/>
      <c r="K525" s="413"/>
    </row>
    <row r="526" spans="1:11" ht="26.25" customHeight="1">
      <c r="A526" s="413"/>
      <c r="B526" s="413"/>
      <c r="C526" s="413"/>
      <c r="D526" s="413"/>
      <c r="E526" s="413"/>
      <c r="F526" s="413"/>
      <c r="G526" s="413"/>
      <c r="H526" s="413"/>
      <c r="I526" s="413"/>
      <c r="J526" s="413"/>
      <c r="K526" s="413"/>
    </row>
    <row r="527" spans="1:11" ht="26.25" customHeight="1">
      <c r="A527" s="413"/>
      <c r="B527" s="413"/>
      <c r="C527" s="413"/>
      <c r="D527" s="413"/>
      <c r="E527" s="413"/>
      <c r="F527" s="413"/>
      <c r="G527" s="413"/>
      <c r="H527" s="413"/>
      <c r="I527" s="413"/>
      <c r="J527" s="413"/>
      <c r="K527" s="413"/>
    </row>
    <row r="528" spans="1:11" ht="26.25" customHeight="1">
      <c r="A528" s="413"/>
      <c r="B528" s="413"/>
      <c r="C528" s="413"/>
      <c r="D528" s="413"/>
      <c r="E528" s="413"/>
      <c r="F528" s="413"/>
      <c r="G528" s="413"/>
      <c r="H528" s="413"/>
      <c r="I528" s="413"/>
      <c r="J528" s="413"/>
      <c r="K528" s="413"/>
    </row>
    <row r="529" spans="1:11" ht="26.25" customHeight="1">
      <c r="A529" s="413"/>
      <c r="B529" s="413"/>
      <c r="C529" s="413"/>
      <c r="D529" s="413"/>
      <c r="E529" s="413"/>
      <c r="F529" s="413"/>
      <c r="G529" s="413"/>
      <c r="H529" s="413"/>
      <c r="I529" s="413"/>
      <c r="J529" s="413"/>
      <c r="K529" s="413"/>
    </row>
    <row r="530" spans="1:11" ht="26.25" customHeight="1">
      <c r="A530" s="413"/>
      <c r="B530" s="413"/>
      <c r="C530" s="413"/>
      <c r="D530" s="413"/>
      <c r="E530" s="413"/>
      <c r="F530" s="413"/>
      <c r="G530" s="413"/>
      <c r="H530" s="413"/>
      <c r="I530" s="413"/>
      <c r="J530" s="413"/>
      <c r="K530" s="413"/>
    </row>
    <row r="531" spans="1:11" ht="26.25" customHeight="1">
      <c r="A531" s="413"/>
      <c r="B531" s="413"/>
      <c r="C531" s="413"/>
      <c r="D531" s="413"/>
      <c r="E531" s="413"/>
      <c r="F531" s="413"/>
      <c r="G531" s="413"/>
      <c r="H531" s="413"/>
      <c r="I531" s="413"/>
      <c r="J531" s="413"/>
      <c r="K531" s="413"/>
    </row>
    <row r="532" spans="1:11" ht="26.25" customHeight="1">
      <c r="A532" s="413"/>
      <c r="B532" s="413"/>
      <c r="C532" s="413"/>
      <c r="D532" s="413"/>
      <c r="E532" s="413"/>
      <c r="F532" s="413"/>
      <c r="G532" s="413"/>
      <c r="H532" s="413"/>
      <c r="I532" s="413"/>
      <c r="J532" s="413"/>
      <c r="K532" s="413"/>
    </row>
    <row r="533" spans="1:11" ht="26.25" customHeight="1">
      <c r="A533" s="413"/>
      <c r="B533" s="413"/>
      <c r="C533" s="413"/>
      <c r="D533" s="413"/>
      <c r="E533" s="413"/>
      <c r="F533" s="413"/>
      <c r="G533" s="413"/>
      <c r="H533" s="413"/>
      <c r="I533" s="413"/>
      <c r="J533" s="413"/>
      <c r="K533" s="413"/>
    </row>
    <row r="534" spans="1:11" ht="26.25" customHeight="1">
      <c r="A534" s="413"/>
      <c r="B534" s="413"/>
      <c r="C534" s="413"/>
      <c r="D534" s="413"/>
      <c r="E534" s="413"/>
      <c r="F534" s="413"/>
      <c r="G534" s="413"/>
      <c r="H534" s="413"/>
      <c r="I534" s="413"/>
      <c r="J534" s="413"/>
      <c r="K534" s="413"/>
    </row>
    <row r="535" spans="1:11" ht="26.25" customHeight="1">
      <c r="A535" s="413"/>
      <c r="B535" s="413"/>
      <c r="C535" s="413"/>
      <c r="D535" s="413"/>
      <c r="E535" s="413"/>
      <c r="F535" s="413"/>
      <c r="G535" s="413"/>
      <c r="H535" s="413"/>
      <c r="I535" s="413"/>
      <c r="J535" s="413"/>
      <c r="K535" s="413"/>
    </row>
    <row r="536" spans="1:11" ht="26.25" customHeight="1">
      <c r="A536" s="413"/>
      <c r="B536" s="413"/>
      <c r="C536" s="413"/>
      <c r="D536" s="413"/>
      <c r="E536" s="413"/>
      <c r="F536" s="413"/>
      <c r="G536" s="413"/>
      <c r="H536" s="413"/>
      <c r="I536" s="413"/>
      <c r="J536" s="413"/>
      <c r="K536" s="413"/>
    </row>
    <row r="537" spans="1:11" ht="26.25" customHeight="1">
      <c r="A537" s="413"/>
      <c r="B537" s="413"/>
      <c r="C537" s="413"/>
      <c r="D537" s="413"/>
      <c r="E537" s="413"/>
      <c r="F537" s="413"/>
      <c r="G537" s="413"/>
      <c r="H537" s="413"/>
      <c r="I537" s="413"/>
      <c r="J537" s="413"/>
      <c r="K537" s="413"/>
    </row>
    <row r="538" spans="1:11" ht="26.25" customHeight="1">
      <c r="A538" s="413"/>
      <c r="B538" s="413"/>
      <c r="C538" s="413"/>
      <c r="D538" s="413"/>
      <c r="E538" s="413"/>
      <c r="F538" s="413"/>
      <c r="G538" s="413"/>
      <c r="H538" s="413"/>
      <c r="I538" s="413"/>
      <c r="J538" s="413"/>
      <c r="K538" s="413"/>
    </row>
    <row r="539" spans="1:11" ht="26.25" customHeight="1">
      <c r="A539" s="413"/>
      <c r="B539" s="413"/>
      <c r="C539" s="413"/>
      <c r="D539" s="413"/>
      <c r="E539" s="413"/>
      <c r="F539" s="413"/>
      <c r="G539" s="413"/>
      <c r="H539" s="413"/>
      <c r="I539" s="413"/>
      <c r="J539" s="413"/>
      <c r="K539" s="413"/>
    </row>
    <row r="540" spans="1:11" ht="26.25" customHeight="1">
      <c r="A540" s="413"/>
      <c r="B540" s="413"/>
      <c r="C540" s="413"/>
      <c r="D540" s="413"/>
      <c r="E540" s="413"/>
      <c r="F540" s="413"/>
      <c r="G540" s="413"/>
      <c r="H540" s="413"/>
      <c r="I540" s="413"/>
      <c r="J540" s="413"/>
      <c r="K540" s="413"/>
    </row>
    <row r="541" spans="1:11" ht="26.25" customHeight="1">
      <c r="A541" s="413"/>
      <c r="B541" s="413"/>
      <c r="C541" s="413"/>
      <c r="D541" s="413"/>
      <c r="E541" s="413"/>
      <c r="F541" s="413"/>
      <c r="G541" s="413"/>
      <c r="H541" s="413"/>
      <c r="I541" s="413"/>
      <c r="J541" s="413"/>
      <c r="K541" s="413"/>
    </row>
    <row r="542" spans="1:11" ht="26.25" customHeight="1">
      <c r="A542" s="413"/>
      <c r="B542" s="413"/>
      <c r="C542" s="413"/>
      <c r="D542" s="413"/>
      <c r="E542" s="413"/>
      <c r="F542" s="413"/>
      <c r="G542" s="413"/>
      <c r="H542" s="413"/>
      <c r="I542" s="413"/>
      <c r="J542" s="413"/>
      <c r="K542" s="413"/>
    </row>
    <row r="543" spans="1:11" ht="26.25" customHeight="1">
      <c r="A543" s="413"/>
      <c r="B543" s="413"/>
      <c r="C543" s="413"/>
      <c r="D543" s="413"/>
      <c r="E543" s="413"/>
      <c r="F543" s="413"/>
      <c r="G543" s="413"/>
      <c r="H543" s="413"/>
      <c r="I543" s="413"/>
      <c r="J543" s="413"/>
      <c r="K543" s="413"/>
    </row>
    <row r="544" spans="1:11" ht="26.25" customHeight="1">
      <c r="A544" s="413"/>
      <c r="B544" s="413"/>
      <c r="C544" s="413"/>
      <c r="D544" s="413"/>
      <c r="E544" s="413"/>
      <c r="F544" s="413"/>
      <c r="G544" s="413"/>
      <c r="H544" s="413"/>
      <c r="I544" s="413"/>
      <c r="J544" s="413"/>
      <c r="K544" s="413"/>
    </row>
    <row r="545" spans="1:11" ht="26.25" customHeight="1">
      <c r="A545" s="413"/>
      <c r="B545" s="413"/>
      <c r="C545" s="413"/>
      <c r="D545" s="413"/>
      <c r="E545" s="413"/>
      <c r="F545" s="413"/>
      <c r="G545" s="413"/>
      <c r="H545" s="413"/>
      <c r="I545" s="413"/>
      <c r="J545" s="413"/>
      <c r="K545" s="413"/>
    </row>
    <row r="546" spans="1:11" ht="26.25" customHeight="1">
      <c r="A546" s="413"/>
      <c r="B546" s="413"/>
      <c r="C546" s="413"/>
      <c r="D546" s="413"/>
      <c r="E546" s="413"/>
      <c r="F546" s="413"/>
      <c r="G546" s="413"/>
      <c r="H546" s="413"/>
      <c r="I546" s="413"/>
      <c r="J546" s="413"/>
      <c r="K546" s="413"/>
    </row>
    <row r="547" spans="1:11" ht="26.25" customHeight="1">
      <c r="A547" s="413"/>
      <c r="B547" s="413"/>
      <c r="C547" s="413"/>
      <c r="D547" s="413"/>
      <c r="E547" s="413"/>
      <c r="F547" s="413"/>
      <c r="G547" s="413"/>
      <c r="H547" s="413"/>
      <c r="I547" s="413"/>
      <c r="J547" s="413"/>
      <c r="K547" s="413"/>
    </row>
    <row r="548" spans="1:11" ht="26.25" customHeight="1">
      <c r="A548" s="413"/>
      <c r="B548" s="413"/>
      <c r="C548" s="413"/>
      <c r="D548" s="413"/>
      <c r="E548" s="413"/>
      <c r="F548" s="413"/>
      <c r="G548" s="413"/>
      <c r="H548" s="413"/>
      <c r="I548" s="413"/>
      <c r="J548" s="413"/>
      <c r="K548" s="413"/>
    </row>
    <row r="549" spans="1:11" ht="26.25" customHeight="1">
      <c r="A549" s="413"/>
      <c r="B549" s="413"/>
      <c r="C549" s="413"/>
      <c r="D549" s="413"/>
      <c r="E549" s="413"/>
      <c r="F549" s="413"/>
      <c r="G549" s="413"/>
      <c r="H549" s="413"/>
      <c r="I549" s="413"/>
      <c r="J549" s="413"/>
      <c r="K549" s="413"/>
    </row>
    <row r="550" spans="1:11" ht="26.25" customHeight="1">
      <c r="A550" s="413"/>
      <c r="B550" s="413"/>
      <c r="C550" s="413"/>
      <c r="D550" s="413"/>
      <c r="E550" s="413"/>
      <c r="F550" s="413"/>
      <c r="G550" s="413"/>
      <c r="H550" s="413"/>
      <c r="I550" s="413"/>
      <c r="J550" s="413"/>
      <c r="K550" s="413"/>
    </row>
    <row r="551" spans="1:11" ht="26.25" customHeight="1">
      <c r="A551" s="413"/>
      <c r="B551" s="413"/>
      <c r="C551" s="413"/>
      <c r="D551" s="413"/>
      <c r="E551" s="413"/>
      <c r="F551" s="413"/>
      <c r="G551" s="413"/>
      <c r="H551" s="413"/>
      <c r="I551" s="413"/>
      <c r="J551" s="413"/>
      <c r="K551" s="413"/>
    </row>
    <row r="552" spans="1:11" ht="26.25" customHeight="1">
      <c r="A552" s="413"/>
      <c r="B552" s="413"/>
      <c r="C552" s="413"/>
      <c r="D552" s="413"/>
      <c r="E552" s="413"/>
      <c r="F552" s="413"/>
      <c r="G552" s="413"/>
      <c r="H552" s="413"/>
      <c r="I552" s="413"/>
      <c r="J552" s="413"/>
      <c r="K552" s="413"/>
    </row>
    <row r="553" spans="1:11" ht="26.25" customHeight="1">
      <c r="A553" s="413"/>
      <c r="B553" s="413"/>
      <c r="C553" s="413"/>
      <c r="D553" s="413"/>
      <c r="E553" s="413"/>
      <c r="F553" s="413"/>
      <c r="G553" s="413"/>
      <c r="H553" s="413"/>
      <c r="I553" s="413"/>
      <c r="J553" s="413"/>
      <c r="K553" s="413"/>
    </row>
    <row r="554" spans="1:11" ht="26.25" customHeight="1">
      <c r="A554" s="413"/>
      <c r="B554" s="413"/>
      <c r="C554" s="413"/>
      <c r="D554" s="413"/>
      <c r="E554" s="413"/>
      <c r="F554" s="413"/>
      <c r="G554" s="413"/>
      <c r="H554" s="413"/>
      <c r="I554" s="413"/>
      <c r="J554" s="413"/>
      <c r="K554" s="413"/>
    </row>
    <row r="555" spans="1:11" ht="26.25" customHeight="1">
      <c r="A555" s="413"/>
      <c r="B555" s="413"/>
      <c r="C555" s="413"/>
      <c r="D555" s="413"/>
      <c r="E555" s="413"/>
      <c r="F555" s="413"/>
      <c r="G555" s="413"/>
      <c r="H555" s="413"/>
      <c r="I555" s="413"/>
      <c r="J555" s="413"/>
      <c r="K555" s="413"/>
    </row>
    <row r="556" spans="1:11" ht="26.25" customHeight="1">
      <c r="A556" s="413"/>
      <c r="B556" s="413"/>
      <c r="C556" s="413"/>
      <c r="D556" s="413"/>
      <c r="E556" s="413"/>
      <c r="F556" s="413"/>
      <c r="G556" s="413"/>
      <c r="H556" s="413"/>
      <c r="I556" s="413"/>
      <c r="J556" s="413"/>
      <c r="K556" s="413"/>
    </row>
    <row r="557" spans="1:11" ht="26.25" customHeight="1">
      <c r="A557" s="413"/>
      <c r="B557" s="413"/>
      <c r="C557" s="413"/>
      <c r="D557" s="413"/>
      <c r="E557" s="413"/>
      <c r="F557" s="413"/>
      <c r="G557" s="413"/>
      <c r="H557" s="413"/>
      <c r="I557" s="413"/>
      <c r="J557" s="413"/>
      <c r="K557" s="413"/>
    </row>
    <row r="558" spans="1:11" ht="26.25" customHeight="1">
      <c r="A558" s="413"/>
      <c r="B558" s="413"/>
      <c r="C558" s="413"/>
      <c r="D558" s="413"/>
      <c r="E558" s="413"/>
      <c r="F558" s="413"/>
      <c r="G558" s="413"/>
      <c r="H558" s="413"/>
      <c r="I558" s="413"/>
      <c r="J558" s="413"/>
      <c r="K558" s="413"/>
    </row>
    <row r="559" spans="1:11" ht="26.25" customHeight="1">
      <c r="A559" s="413"/>
      <c r="B559" s="413"/>
      <c r="C559" s="413"/>
      <c r="D559" s="413"/>
      <c r="E559" s="413"/>
      <c r="F559" s="413"/>
      <c r="G559" s="413"/>
      <c r="H559" s="413"/>
      <c r="I559" s="413"/>
      <c r="J559" s="413"/>
      <c r="K559" s="413"/>
    </row>
    <row r="560" spans="1:11" ht="26.25" customHeight="1">
      <c r="A560" s="413"/>
      <c r="B560" s="413"/>
      <c r="C560" s="413"/>
      <c r="D560" s="413"/>
      <c r="E560" s="413"/>
      <c r="F560" s="413"/>
      <c r="G560" s="413"/>
      <c r="H560" s="413"/>
      <c r="I560" s="413"/>
      <c r="J560" s="413"/>
      <c r="K560" s="413"/>
    </row>
    <row r="561" spans="1:11" ht="26.25" customHeight="1">
      <c r="A561" s="413"/>
      <c r="B561" s="413"/>
      <c r="C561" s="413"/>
      <c r="D561" s="413"/>
      <c r="E561" s="413"/>
      <c r="F561" s="413"/>
      <c r="G561" s="413"/>
      <c r="H561" s="413"/>
      <c r="I561" s="413"/>
      <c r="J561" s="413"/>
      <c r="K561" s="413"/>
    </row>
    <row r="562" spans="1:11" ht="26.25" customHeight="1">
      <c r="A562" s="413"/>
      <c r="B562" s="413"/>
      <c r="C562" s="413"/>
      <c r="D562" s="413"/>
      <c r="E562" s="413"/>
      <c r="F562" s="413"/>
      <c r="G562" s="413"/>
      <c r="H562" s="413"/>
      <c r="I562" s="413"/>
      <c r="J562" s="413"/>
      <c r="K562" s="413"/>
    </row>
    <row r="563" spans="1:11" ht="26.25" customHeight="1">
      <c r="A563" s="413"/>
      <c r="B563" s="413"/>
      <c r="C563" s="413"/>
      <c r="D563" s="413"/>
      <c r="E563" s="413"/>
      <c r="F563" s="413"/>
      <c r="G563" s="413"/>
      <c r="H563" s="413"/>
      <c r="I563" s="413"/>
      <c r="J563" s="413"/>
      <c r="K563" s="413"/>
    </row>
    <row r="564" spans="1:11" ht="26.25" customHeight="1">
      <c r="A564" s="413"/>
      <c r="B564" s="413"/>
      <c r="C564" s="413"/>
      <c r="D564" s="413"/>
      <c r="E564" s="413"/>
      <c r="F564" s="413"/>
      <c r="G564" s="413"/>
      <c r="H564" s="413"/>
      <c r="I564" s="413"/>
      <c r="J564" s="413"/>
      <c r="K564" s="413"/>
    </row>
    <row r="565" spans="1:11" ht="26.25" customHeight="1">
      <c r="A565" s="413"/>
      <c r="B565" s="413"/>
      <c r="C565" s="413"/>
      <c r="D565" s="413"/>
      <c r="E565" s="413"/>
      <c r="F565" s="413"/>
      <c r="G565" s="413"/>
      <c r="H565" s="413"/>
      <c r="I565" s="413"/>
      <c r="J565" s="413"/>
      <c r="K565" s="413"/>
    </row>
    <row r="566" spans="1:11" ht="26.25" customHeight="1">
      <c r="A566" s="413"/>
      <c r="B566" s="413"/>
      <c r="C566" s="413"/>
      <c r="D566" s="413"/>
      <c r="E566" s="413"/>
      <c r="F566" s="413"/>
      <c r="G566" s="413"/>
      <c r="H566" s="413"/>
      <c r="I566" s="413"/>
      <c r="J566" s="413"/>
      <c r="K566" s="413"/>
    </row>
    <row r="567" spans="1:11" ht="26.25" customHeight="1">
      <c r="A567" s="413"/>
      <c r="B567" s="413"/>
      <c r="C567" s="413"/>
      <c r="D567" s="413"/>
      <c r="E567" s="413"/>
      <c r="F567" s="413"/>
      <c r="G567" s="413"/>
      <c r="H567" s="413"/>
      <c r="I567" s="413"/>
      <c r="J567" s="413"/>
      <c r="K567" s="413"/>
    </row>
    <row r="568" spans="1:11" ht="26.25" customHeight="1">
      <c r="A568" s="413"/>
      <c r="B568" s="413"/>
      <c r="C568" s="413"/>
      <c r="D568" s="413"/>
      <c r="E568" s="413"/>
      <c r="F568" s="413"/>
      <c r="G568" s="413"/>
      <c r="H568" s="413"/>
      <c r="I568" s="413"/>
      <c r="J568" s="413"/>
      <c r="K568" s="413"/>
    </row>
    <row r="569" spans="1:11" ht="26.25" customHeight="1">
      <c r="A569" s="413"/>
      <c r="B569" s="413"/>
      <c r="C569" s="413"/>
      <c r="D569" s="413"/>
      <c r="E569" s="413"/>
      <c r="F569" s="413"/>
      <c r="G569" s="413"/>
      <c r="H569" s="413"/>
      <c r="I569" s="413"/>
      <c r="J569" s="413"/>
      <c r="K569" s="413"/>
    </row>
    <row r="570" spans="1:11" ht="26.25" customHeight="1">
      <c r="A570" s="413"/>
      <c r="B570" s="413"/>
      <c r="C570" s="413"/>
      <c r="D570" s="413"/>
      <c r="E570" s="413"/>
      <c r="F570" s="413"/>
      <c r="G570" s="413"/>
      <c r="H570" s="413"/>
      <c r="I570" s="413"/>
      <c r="J570" s="413"/>
      <c r="K570" s="413"/>
    </row>
    <row r="571" spans="1:11" ht="26.25" customHeight="1">
      <c r="A571" s="413"/>
      <c r="B571" s="413"/>
      <c r="C571" s="413"/>
      <c r="D571" s="413"/>
      <c r="E571" s="413"/>
      <c r="F571" s="413"/>
      <c r="G571" s="413"/>
      <c r="H571" s="413"/>
      <c r="I571" s="413"/>
      <c r="J571" s="413"/>
      <c r="K571" s="413"/>
    </row>
    <row r="572" spans="1:11" ht="26.25" customHeight="1">
      <c r="A572" s="413"/>
      <c r="B572" s="413"/>
      <c r="C572" s="413"/>
      <c r="D572" s="413"/>
      <c r="E572" s="413"/>
      <c r="F572" s="413"/>
      <c r="G572" s="413"/>
      <c r="H572" s="413"/>
      <c r="I572" s="413"/>
      <c r="J572" s="413"/>
      <c r="K572" s="413"/>
    </row>
    <row r="573" spans="1:11" ht="26.25" customHeight="1">
      <c r="A573" s="413"/>
      <c r="B573" s="413"/>
      <c r="C573" s="413"/>
      <c r="D573" s="413"/>
      <c r="E573" s="413"/>
      <c r="F573" s="413"/>
      <c r="G573" s="413"/>
      <c r="H573" s="413"/>
      <c r="I573" s="413"/>
      <c r="J573" s="413"/>
      <c r="K573" s="413"/>
    </row>
    <row r="574" spans="1:11" ht="26.25" customHeight="1">
      <c r="A574" s="413"/>
      <c r="B574" s="413"/>
      <c r="C574" s="413"/>
      <c r="D574" s="413"/>
      <c r="E574" s="413"/>
      <c r="F574" s="413"/>
      <c r="G574" s="413"/>
      <c r="H574" s="413"/>
      <c r="I574" s="413"/>
      <c r="J574" s="413"/>
      <c r="K574" s="413"/>
    </row>
    <row r="575" spans="1:11" ht="26.25" customHeight="1">
      <c r="A575" s="413"/>
      <c r="B575" s="413"/>
      <c r="C575" s="413"/>
      <c r="D575" s="413"/>
      <c r="E575" s="413"/>
      <c r="F575" s="413"/>
      <c r="G575" s="413"/>
      <c r="H575" s="413"/>
      <c r="I575" s="413"/>
      <c r="J575" s="413"/>
      <c r="K575" s="413"/>
    </row>
    <row r="576" spans="1:11" ht="26.25" customHeight="1">
      <c r="A576" s="413"/>
      <c r="B576" s="413"/>
      <c r="C576" s="413"/>
      <c r="D576" s="413"/>
      <c r="E576" s="413"/>
      <c r="F576" s="413"/>
      <c r="G576" s="413"/>
      <c r="H576" s="413"/>
      <c r="I576" s="413"/>
      <c r="J576" s="413"/>
      <c r="K576" s="413"/>
    </row>
    <row r="577" spans="1:11" ht="26.25" customHeight="1">
      <c r="A577" s="413"/>
      <c r="B577" s="413"/>
      <c r="C577" s="413"/>
      <c r="D577" s="413"/>
      <c r="E577" s="413"/>
      <c r="F577" s="413"/>
      <c r="G577" s="413"/>
      <c r="H577" s="413"/>
      <c r="I577" s="413"/>
      <c r="J577" s="413"/>
      <c r="K577" s="413"/>
    </row>
    <row r="578" spans="1:11" ht="26.25" customHeight="1">
      <c r="A578" s="413"/>
      <c r="B578" s="413"/>
      <c r="C578" s="413"/>
      <c r="D578" s="413"/>
      <c r="E578" s="413"/>
      <c r="F578" s="413"/>
      <c r="G578" s="413"/>
      <c r="H578" s="413"/>
      <c r="I578" s="413"/>
      <c r="J578" s="413"/>
      <c r="K578" s="413"/>
    </row>
    <row r="579" spans="1:11" ht="26.25" customHeight="1">
      <c r="A579" s="413"/>
      <c r="B579" s="413"/>
      <c r="C579" s="413"/>
      <c r="D579" s="413"/>
      <c r="E579" s="413"/>
      <c r="F579" s="413"/>
      <c r="G579" s="413"/>
      <c r="H579" s="413"/>
      <c r="I579" s="413"/>
      <c r="J579" s="413"/>
      <c r="K579" s="413"/>
    </row>
    <row r="580" spans="1:11" ht="26.25" customHeight="1">
      <c r="A580" s="413"/>
      <c r="B580" s="413"/>
      <c r="C580" s="413"/>
      <c r="D580" s="413"/>
      <c r="E580" s="413"/>
      <c r="F580" s="413"/>
      <c r="G580" s="413"/>
      <c r="H580" s="413"/>
      <c r="I580" s="413"/>
      <c r="J580" s="413"/>
      <c r="K580" s="413"/>
    </row>
    <row r="581" spans="1:11" ht="26.25" customHeight="1">
      <c r="A581" s="413"/>
      <c r="B581" s="413"/>
      <c r="C581" s="413"/>
      <c r="D581" s="413"/>
      <c r="E581" s="413"/>
      <c r="F581" s="413"/>
      <c r="G581" s="413"/>
      <c r="H581" s="413"/>
      <c r="I581" s="413"/>
      <c r="J581" s="413"/>
      <c r="K581" s="413"/>
    </row>
    <row r="582" spans="1:11" ht="26.25" customHeight="1">
      <c r="A582" s="413"/>
      <c r="B582" s="413"/>
      <c r="C582" s="413"/>
      <c r="D582" s="413"/>
      <c r="E582" s="413"/>
      <c r="F582" s="413"/>
      <c r="G582" s="413"/>
      <c r="H582" s="413"/>
      <c r="I582" s="413"/>
      <c r="J582" s="413"/>
      <c r="K582" s="413"/>
    </row>
    <row r="583" spans="1:11" ht="26.25" customHeight="1">
      <c r="A583" s="413"/>
      <c r="B583" s="413"/>
      <c r="C583" s="413"/>
      <c r="D583" s="413"/>
      <c r="E583" s="413"/>
      <c r="F583" s="413"/>
      <c r="G583" s="413"/>
      <c r="H583" s="413"/>
      <c r="I583" s="413"/>
      <c r="J583" s="413"/>
      <c r="K583" s="413"/>
    </row>
    <row r="584" spans="1:11" ht="26.25" customHeight="1">
      <c r="A584" s="413"/>
      <c r="B584" s="413"/>
      <c r="C584" s="413"/>
      <c r="D584" s="413"/>
      <c r="E584" s="413"/>
      <c r="F584" s="413"/>
      <c r="G584" s="413"/>
      <c r="H584" s="413"/>
      <c r="I584" s="413"/>
      <c r="J584" s="413"/>
      <c r="K584" s="413"/>
    </row>
    <row r="585" spans="1:11" ht="26.25" customHeight="1">
      <c r="A585" s="413"/>
      <c r="B585" s="413"/>
      <c r="C585" s="413"/>
      <c r="D585" s="413"/>
      <c r="E585" s="413"/>
      <c r="F585" s="413"/>
      <c r="G585" s="413"/>
      <c r="H585" s="413"/>
      <c r="I585" s="413"/>
      <c r="J585" s="413"/>
      <c r="K585" s="413"/>
    </row>
    <row r="586" spans="1:11" ht="26.25" customHeight="1">
      <c r="A586" s="413"/>
      <c r="B586" s="413"/>
      <c r="C586" s="413"/>
      <c r="D586" s="413"/>
      <c r="E586" s="413"/>
      <c r="F586" s="413"/>
      <c r="G586" s="413"/>
      <c r="H586" s="413"/>
      <c r="I586" s="413"/>
      <c r="J586" s="413"/>
      <c r="K586" s="413"/>
    </row>
    <row r="587" spans="1:11" ht="26.25" customHeight="1">
      <c r="A587" s="413"/>
      <c r="B587" s="413"/>
      <c r="C587" s="413"/>
      <c r="D587" s="413"/>
      <c r="E587" s="413"/>
      <c r="F587" s="413"/>
      <c r="G587" s="413"/>
      <c r="H587" s="413"/>
      <c r="I587" s="413"/>
      <c r="J587" s="413"/>
      <c r="K587" s="413"/>
    </row>
    <row r="588" spans="1:11" ht="26.25" customHeight="1">
      <c r="A588" s="413"/>
      <c r="B588" s="413"/>
      <c r="C588" s="413"/>
      <c r="D588" s="413"/>
      <c r="E588" s="413"/>
      <c r="F588" s="413"/>
      <c r="G588" s="413"/>
      <c r="H588" s="413"/>
      <c r="I588" s="413"/>
      <c r="J588" s="413"/>
      <c r="K588" s="413"/>
    </row>
    <row r="589" spans="1:11" ht="26.25" customHeight="1">
      <c r="A589" s="413"/>
      <c r="B589" s="413"/>
      <c r="C589" s="413"/>
      <c r="D589" s="413"/>
      <c r="E589" s="413"/>
      <c r="F589" s="413"/>
      <c r="G589" s="413"/>
      <c r="H589" s="413"/>
      <c r="I589" s="413"/>
      <c r="J589" s="413"/>
      <c r="K589" s="413"/>
    </row>
    <row r="590" spans="1:11" ht="26.25" customHeight="1">
      <c r="A590" s="413"/>
      <c r="B590" s="413"/>
      <c r="C590" s="413"/>
      <c r="D590" s="413"/>
      <c r="E590" s="413"/>
      <c r="F590" s="413"/>
      <c r="G590" s="413"/>
      <c r="H590" s="413"/>
      <c r="I590" s="413"/>
      <c r="J590" s="413"/>
      <c r="K590" s="413"/>
    </row>
    <row r="591" spans="1:11" ht="26.25" customHeight="1">
      <c r="A591" s="413"/>
      <c r="B591" s="413"/>
      <c r="C591" s="413"/>
      <c r="D591" s="413"/>
      <c r="E591" s="413"/>
      <c r="F591" s="413"/>
      <c r="G591" s="413"/>
      <c r="H591" s="413"/>
      <c r="I591" s="413"/>
      <c r="J591" s="413"/>
      <c r="K591" s="413"/>
    </row>
    <row r="592" spans="1:11" ht="26.25" customHeight="1">
      <c r="A592" s="413"/>
      <c r="B592" s="413"/>
      <c r="C592" s="413"/>
      <c r="D592" s="413"/>
      <c r="E592" s="413"/>
      <c r="F592" s="413"/>
      <c r="G592" s="413"/>
      <c r="H592" s="413"/>
      <c r="I592" s="413"/>
      <c r="J592" s="413"/>
      <c r="K592" s="413"/>
    </row>
    <row r="593" spans="1:11" ht="26.25" customHeight="1">
      <c r="A593" s="413"/>
      <c r="B593" s="413"/>
      <c r="C593" s="413"/>
      <c r="D593" s="413"/>
      <c r="E593" s="413"/>
      <c r="F593" s="413"/>
      <c r="G593" s="413"/>
      <c r="H593" s="413"/>
      <c r="I593" s="413"/>
      <c r="J593" s="413"/>
      <c r="K593" s="413"/>
    </row>
    <row r="594" spans="1:11" ht="26.25" customHeight="1">
      <c r="A594" s="413"/>
      <c r="B594" s="413"/>
      <c r="C594" s="413"/>
      <c r="D594" s="413"/>
      <c r="E594" s="413"/>
      <c r="F594" s="413"/>
      <c r="G594" s="413"/>
      <c r="H594" s="413"/>
      <c r="I594" s="413"/>
      <c r="J594" s="413"/>
      <c r="K594" s="413"/>
    </row>
    <row r="595" spans="1:11" ht="26.25" customHeight="1">
      <c r="A595" s="413"/>
      <c r="B595" s="413"/>
      <c r="C595" s="413"/>
      <c r="D595" s="413"/>
      <c r="E595" s="413"/>
      <c r="F595" s="413"/>
      <c r="G595" s="413"/>
      <c r="H595" s="413"/>
      <c r="I595" s="413"/>
      <c r="J595" s="413"/>
      <c r="K595" s="413"/>
    </row>
    <row r="596" spans="1:11" ht="26.25" customHeight="1">
      <c r="A596" s="413"/>
      <c r="B596" s="413"/>
      <c r="C596" s="413"/>
      <c r="D596" s="413"/>
      <c r="E596" s="413"/>
      <c r="F596" s="413"/>
      <c r="G596" s="413"/>
      <c r="H596" s="413"/>
      <c r="I596" s="413"/>
      <c r="J596" s="413"/>
      <c r="K596" s="413"/>
    </row>
    <row r="597" spans="1:11" ht="26.25" customHeight="1">
      <c r="A597" s="413"/>
      <c r="B597" s="413"/>
      <c r="C597" s="413"/>
      <c r="D597" s="413"/>
      <c r="E597" s="413"/>
      <c r="F597" s="413"/>
      <c r="G597" s="413"/>
      <c r="H597" s="413"/>
      <c r="I597" s="413"/>
      <c r="J597" s="413"/>
      <c r="K597" s="413"/>
    </row>
    <row r="598" spans="1:11" ht="26.25" customHeight="1">
      <c r="A598" s="413"/>
      <c r="B598" s="413"/>
      <c r="C598" s="413"/>
      <c r="D598" s="413"/>
      <c r="E598" s="413"/>
      <c r="F598" s="413"/>
      <c r="G598" s="413"/>
      <c r="H598" s="413"/>
      <c r="I598" s="413"/>
      <c r="J598" s="413"/>
      <c r="K598" s="413"/>
    </row>
    <row r="599" spans="1:11" ht="26.25" customHeight="1">
      <c r="A599" s="413"/>
      <c r="B599" s="413"/>
      <c r="C599" s="413"/>
      <c r="D599" s="413"/>
      <c r="E599" s="413"/>
      <c r="F599" s="413"/>
      <c r="G599" s="413"/>
      <c r="H599" s="413"/>
      <c r="I599" s="413"/>
      <c r="J599" s="413"/>
      <c r="K599" s="413"/>
    </row>
    <row r="600" spans="1:11" ht="26.25" customHeight="1">
      <c r="A600" s="413"/>
      <c r="B600" s="413"/>
      <c r="C600" s="413"/>
      <c r="D600" s="413"/>
      <c r="E600" s="413"/>
      <c r="F600" s="413"/>
      <c r="G600" s="413"/>
      <c r="H600" s="413"/>
      <c r="I600" s="413"/>
      <c r="J600" s="413"/>
      <c r="K600" s="413"/>
    </row>
    <row r="601" spans="1:11" ht="26.25" customHeight="1">
      <c r="A601" s="413"/>
      <c r="B601" s="413"/>
      <c r="C601" s="413"/>
      <c r="D601" s="413"/>
      <c r="E601" s="413"/>
      <c r="F601" s="413"/>
      <c r="G601" s="413"/>
      <c r="H601" s="413"/>
      <c r="I601" s="413"/>
      <c r="J601" s="413"/>
      <c r="K601" s="413"/>
    </row>
    <row r="602" spans="1:11" ht="26.25" customHeight="1">
      <c r="A602" s="413"/>
      <c r="B602" s="413"/>
      <c r="C602" s="413"/>
      <c r="D602" s="413"/>
      <c r="E602" s="413"/>
      <c r="F602" s="413"/>
      <c r="G602" s="413"/>
      <c r="H602" s="413"/>
      <c r="I602" s="413"/>
      <c r="J602" s="413"/>
      <c r="K602" s="413"/>
    </row>
    <row r="603" spans="1:11" ht="26.25" customHeight="1">
      <c r="A603" s="413"/>
      <c r="B603" s="413"/>
      <c r="C603" s="413"/>
      <c r="D603" s="413"/>
      <c r="E603" s="413"/>
      <c r="F603" s="413"/>
      <c r="G603" s="413"/>
      <c r="H603" s="413"/>
      <c r="I603" s="413"/>
      <c r="J603" s="413"/>
      <c r="K603" s="413"/>
    </row>
    <row r="604" spans="1:11" ht="26.25" customHeight="1">
      <c r="A604" s="413"/>
      <c r="B604" s="413"/>
      <c r="C604" s="413"/>
      <c r="D604" s="413"/>
      <c r="E604" s="413"/>
      <c r="F604" s="413"/>
      <c r="G604" s="413"/>
      <c r="H604" s="413"/>
      <c r="I604" s="413"/>
      <c r="J604" s="413"/>
      <c r="K604" s="413"/>
    </row>
    <row r="605" spans="1:11" ht="26.25" customHeight="1">
      <c r="A605" s="413"/>
      <c r="B605" s="413"/>
      <c r="C605" s="413"/>
      <c r="D605" s="413"/>
      <c r="E605" s="413"/>
      <c r="F605" s="413"/>
      <c r="G605" s="413"/>
      <c r="H605" s="413"/>
      <c r="I605" s="413"/>
      <c r="J605" s="413"/>
      <c r="K605" s="413"/>
    </row>
    <row r="606" spans="1:11" ht="26.25" customHeight="1">
      <c r="A606" s="413"/>
      <c r="B606" s="413"/>
      <c r="C606" s="413"/>
      <c r="D606" s="413"/>
      <c r="E606" s="413"/>
      <c r="F606" s="413"/>
      <c r="G606" s="413"/>
      <c r="H606" s="413"/>
      <c r="I606" s="413"/>
      <c r="J606" s="413"/>
      <c r="K606" s="413"/>
    </row>
    <row r="607" spans="1:11" ht="26.25" customHeight="1">
      <c r="A607" s="413"/>
      <c r="B607" s="413"/>
      <c r="C607" s="413"/>
      <c r="D607" s="413"/>
      <c r="E607" s="413"/>
      <c r="F607" s="413"/>
      <c r="G607" s="413"/>
      <c r="H607" s="413"/>
      <c r="I607" s="413"/>
      <c r="J607" s="413"/>
      <c r="K607" s="413"/>
    </row>
    <row r="608" spans="1:11" ht="26.25" customHeight="1">
      <c r="A608" s="413"/>
      <c r="B608" s="413"/>
      <c r="C608" s="413"/>
      <c r="D608" s="413"/>
      <c r="E608" s="413"/>
      <c r="F608" s="413"/>
      <c r="G608" s="413"/>
      <c r="H608" s="413"/>
      <c r="I608" s="413"/>
      <c r="J608" s="413"/>
      <c r="K608" s="413"/>
    </row>
    <row r="609" spans="1:11" ht="26.25" customHeight="1">
      <c r="A609" s="413"/>
      <c r="B609" s="413"/>
      <c r="C609" s="413"/>
      <c r="D609" s="413"/>
      <c r="E609" s="413"/>
      <c r="F609" s="413"/>
      <c r="G609" s="413"/>
      <c r="H609" s="413"/>
      <c r="I609" s="413"/>
      <c r="J609" s="413"/>
      <c r="K609" s="413"/>
    </row>
    <row r="610" spans="1:11" ht="26.25" customHeight="1">
      <c r="A610" s="413"/>
      <c r="B610" s="413"/>
      <c r="C610" s="413"/>
      <c r="D610" s="413"/>
      <c r="E610" s="413"/>
      <c r="F610" s="413"/>
      <c r="G610" s="413"/>
      <c r="H610" s="413"/>
      <c r="I610" s="413"/>
      <c r="J610" s="413"/>
      <c r="K610" s="413"/>
    </row>
    <row r="611" spans="1:11" ht="26.25" customHeight="1">
      <c r="A611" s="413"/>
      <c r="B611" s="413"/>
      <c r="C611" s="413"/>
      <c r="D611" s="413"/>
      <c r="E611" s="413"/>
      <c r="F611" s="413"/>
      <c r="G611" s="413"/>
      <c r="H611" s="413"/>
      <c r="I611" s="413"/>
      <c r="J611" s="413"/>
      <c r="K611" s="413"/>
    </row>
    <row r="612" spans="1:11" ht="26.25" customHeight="1">
      <c r="A612" s="413"/>
      <c r="B612" s="413"/>
      <c r="C612" s="413"/>
      <c r="D612" s="413"/>
      <c r="E612" s="413"/>
      <c r="F612" s="413"/>
      <c r="G612" s="413"/>
      <c r="H612" s="413"/>
      <c r="I612" s="413"/>
      <c r="J612" s="413"/>
      <c r="K612" s="413"/>
    </row>
    <row r="613" spans="1:11" ht="26.25" customHeight="1">
      <c r="A613" s="413"/>
      <c r="B613" s="413"/>
      <c r="C613" s="413"/>
      <c r="D613" s="413"/>
      <c r="E613" s="413"/>
      <c r="F613" s="413"/>
      <c r="G613" s="413"/>
      <c r="H613" s="413"/>
      <c r="I613" s="413"/>
      <c r="J613" s="413"/>
      <c r="K613" s="413"/>
    </row>
    <row r="614" spans="1:11" ht="26.25" customHeight="1">
      <c r="A614" s="413"/>
      <c r="B614" s="413"/>
      <c r="C614" s="413"/>
      <c r="D614" s="413"/>
      <c r="E614" s="413"/>
      <c r="F614" s="413"/>
      <c r="G614" s="413"/>
      <c r="H614" s="413"/>
      <c r="I614" s="413"/>
      <c r="J614" s="413"/>
      <c r="K614" s="413"/>
    </row>
    <row r="615" spans="1:11" ht="26.25" customHeight="1">
      <c r="A615" s="413"/>
      <c r="B615" s="413"/>
      <c r="C615" s="413"/>
      <c r="D615" s="413"/>
      <c r="E615" s="413"/>
      <c r="F615" s="413"/>
      <c r="G615" s="413"/>
      <c r="H615" s="413"/>
      <c r="I615" s="413"/>
      <c r="J615" s="413"/>
      <c r="K615" s="413"/>
    </row>
    <row r="616" spans="1:11" ht="26.25" customHeight="1">
      <c r="A616" s="413"/>
      <c r="B616" s="413"/>
      <c r="C616" s="413"/>
      <c r="D616" s="413"/>
      <c r="E616" s="413"/>
      <c r="F616" s="413"/>
      <c r="G616" s="413"/>
      <c r="H616" s="413"/>
      <c r="I616" s="413"/>
      <c r="J616" s="413"/>
      <c r="K616" s="413"/>
    </row>
    <row r="617" spans="1:11" ht="26.25" customHeight="1">
      <c r="A617" s="413"/>
      <c r="B617" s="413"/>
      <c r="C617" s="413"/>
      <c r="D617" s="413"/>
      <c r="E617" s="413"/>
      <c r="F617" s="413"/>
      <c r="G617" s="413"/>
      <c r="H617" s="413"/>
      <c r="I617" s="413"/>
      <c r="J617" s="413"/>
      <c r="K617" s="413"/>
    </row>
    <row r="618" spans="1:11" ht="26.25" customHeight="1">
      <c r="A618" s="413"/>
      <c r="B618" s="413"/>
      <c r="C618" s="413"/>
      <c r="D618" s="413"/>
      <c r="E618" s="413"/>
      <c r="F618" s="413"/>
      <c r="G618" s="413"/>
      <c r="H618" s="413"/>
      <c r="I618" s="413"/>
      <c r="J618" s="413"/>
      <c r="K618" s="413"/>
    </row>
    <row r="619" spans="1:11" ht="26.25" customHeight="1">
      <c r="A619" s="413"/>
      <c r="B619" s="413"/>
      <c r="C619" s="413"/>
      <c r="D619" s="413"/>
      <c r="E619" s="413"/>
      <c r="F619" s="413"/>
      <c r="G619" s="413"/>
      <c r="H619" s="413"/>
      <c r="I619" s="413"/>
      <c r="J619" s="413"/>
      <c r="K619" s="413"/>
    </row>
    <row r="620" spans="1:11" ht="26.25" customHeight="1">
      <c r="A620" s="413"/>
      <c r="B620" s="413"/>
      <c r="C620" s="413"/>
      <c r="D620" s="413"/>
      <c r="E620" s="413"/>
      <c r="F620" s="413"/>
      <c r="G620" s="413"/>
      <c r="H620" s="413"/>
      <c r="I620" s="413"/>
      <c r="J620" s="413"/>
      <c r="K620" s="413"/>
    </row>
    <row r="621" spans="1:11" ht="26.25" customHeight="1">
      <c r="A621" s="413"/>
      <c r="B621" s="413"/>
      <c r="C621" s="413"/>
      <c r="D621" s="413"/>
      <c r="E621" s="413"/>
      <c r="F621" s="413"/>
      <c r="G621" s="413"/>
      <c r="H621" s="413"/>
      <c r="I621" s="413"/>
      <c r="J621" s="413"/>
      <c r="K621" s="413"/>
    </row>
    <row r="622" spans="1:11" ht="26.25" customHeight="1">
      <c r="A622" s="413"/>
      <c r="B622" s="413"/>
      <c r="C622" s="413"/>
      <c r="D622" s="413"/>
      <c r="E622" s="413"/>
      <c r="F622" s="413"/>
      <c r="G622" s="413"/>
      <c r="H622" s="413"/>
      <c r="I622" s="413"/>
      <c r="J622" s="413"/>
      <c r="K622" s="413"/>
    </row>
    <row r="623" spans="1:11" ht="26.25" customHeight="1">
      <c r="A623" s="413"/>
      <c r="B623" s="413"/>
      <c r="C623" s="413"/>
      <c r="D623" s="413"/>
      <c r="E623" s="413"/>
      <c r="F623" s="413"/>
      <c r="G623" s="413"/>
      <c r="H623" s="413"/>
      <c r="I623" s="413"/>
      <c r="J623" s="413"/>
      <c r="K623" s="413"/>
    </row>
    <row r="624" spans="1:11" ht="26.25" customHeight="1">
      <c r="A624" s="413"/>
      <c r="B624" s="413"/>
      <c r="C624" s="413"/>
      <c r="D624" s="413"/>
      <c r="E624" s="413"/>
      <c r="F624" s="413"/>
      <c r="G624" s="413"/>
      <c r="H624" s="413"/>
      <c r="I624" s="413"/>
      <c r="J624" s="413"/>
      <c r="K624" s="413"/>
    </row>
    <row r="625" spans="1:11" ht="26.25" customHeight="1">
      <c r="A625" s="413"/>
      <c r="B625" s="413"/>
      <c r="C625" s="413"/>
      <c r="D625" s="413"/>
      <c r="E625" s="413"/>
      <c r="F625" s="413"/>
      <c r="G625" s="413"/>
      <c r="H625" s="413"/>
      <c r="I625" s="413"/>
      <c r="J625" s="413"/>
      <c r="K625" s="413"/>
    </row>
    <row r="626" spans="1:11" ht="26.25" customHeight="1">
      <c r="A626" s="413"/>
      <c r="B626" s="413"/>
      <c r="C626" s="413"/>
      <c r="D626" s="413"/>
      <c r="E626" s="413"/>
      <c r="F626" s="413"/>
      <c r="G626" s="413"/>
      <c r="H626" s="413"/>
      <c r="I626" s="413"/>
      <c r="J626" s="413"/>
      <c r="K626" s="413"/>
    </row>
    <row r="627" spans="1:11" ht="26.25" customHeight="1">
      <c r="A627" s="413"/>
      <c r="B627" s="413"/>
      <c r="C627" s="413"/>
      <c r="D627" s="413"/>
      <c r="E627" s="413"/>
      <c r="F627" s="413"/>
      <c r="G627" s="413"/>
      <c r="H627" s="413"/>
      <c r="I627" s="413"/>
      <c r="J627" s="413"/>
      <c r="K627" s="413"/>
    </row>
    <row r="628" spans="1:11" ht="26.25" customHeight="1">
      <c r="A628" s="413"/>
      <c r="B628" s="413"/>
      <c r="C628" s="413"/>
      <c r="D628" s="413"/>
      <c r="E628" s="413"/>
      <c r="F628" s="413"/>
      <c r="G628" s="413"/>
      <c r="H628" s="413"/>
      <c r="I628" s="413"/>
      <c r="J628" s="413"/>
      <c r="K628" s="413"/>
    </row>
    <row r="629" spans="1:11" ht="26.25" customHeight="1">
      <c r="A629" s="413"/>
      <c r="B629" s="413"/>
      <c r="C629" s="413"/>
      <c r="D629" s="413"/>
      <c r="E629" s="413"/>
      <c r="F629" s="413"/>
      <c r="G629" s="413"/>
      <c r="H629" s="413"/>
      <c r="I629" s="413"/>
      <c r="J629" s="413"/>
      <c r="K629" s="413"/>
    </row>
    <row r="630" spans="1:11" ht="26.25" customHeight="1">
      <c r="A630" s="413"/>
      <c r="B630" s="413"/>
      <c r="C630" s="413"/>
      <c r="D630" s="413"/>
      <c r="E630" s="413"/>
      <c r="F630" s="413"/>
      <c r="G630" s="413"/>
      <c r="H630" s="413"/>
      <c r="I630" s="413"/>
      <c r="J630" s="413"/>
      <c r="K630" s="413"/>
    </row>
    <row r="631" spans="1:11" ht="26.25" customHeight="1">
      <c r="A631" s="413"/>
      <c r="B631" s="413"/>
      <c r="C631" s="413"/>
      <c r="D631" s="413"/>
      <c r="E631" s="413"/>
      <c r="F631" s="413"/>
      <c r="G631" s="413"/>
      <c r="H631" s="413"/>
      <c r="I631" s="413"/>
      <c r="J631" s="413"/>
      <c r="K631" s="413"/>
    </row>
    <row r="632" spans="1:11" ht="26.25" customHeight="1">
      <c r="A632" s="413"/>
      <c r="B632" s="413"/>
      <c r="C632" s="413"/>
      <c r="D632" s="413"/>
      <c r="E632" s="413"/>
      <c r="F632" s="413"/>
      <c r="G632" s="413"/>
      <c r="H632" s="413"/>
      <c r="I632" s="413"/>
      <c r="J632" s="413"/>
      <c r="K632" s="413"/>
    </row>
    <row r="633" spans="1:11" ht="26.25" customHeight="1">
      <c r="A633" s="413"/>
      <c r="B633" s="413"/>
      <c r="C633" s="413"/>
      <c r="D633" s="413"/>
      <c r="E633" s="413"/>
      <c r="F633" s="413"/>
      <c r="G633" s="413"/>
      <c r="H633" s="413"/>
      <c r="I633" s="413"/>
      <c r="J633" s="413"/>
      <c r="K633" s="413"/>
    </row>
    <row r="634" spans="1:11" ht="26.25" customHeight="1">
      <c r="A634" s="413"/>
      <c r="B634" s="413"/>
      <c r="C634" s="413"/>
      <c r="D634" s="413"/>
      <c r="E634" s="413"/>
      <c r="F634" s="413"/>
      <c r="G634" s="413"/>
      <c r="H634" s="413"/>
      <c r="I634" s="413"/>
      <c r="J634" s="413"/>
      <c r="K634" s="413"/>
    </row>
    <row r="635" spans="1:11" ht="26.25" customHeight="1">
      <c r="A635" s="413"/>
      <c r="B635" s="413"/>
      <c r="C635" s="413"/>
      <c r="D635" s="413"/>
      <c r="E635" s="413"/>
      <c r="F635" s="413"/>
      <c r="G635" s="413"/>
      <c r="H635" s="413"/>
      <c r="I635" s="413"/>
      <c r="J635" s="413"/>
      <c r="K635" s="413"/>
    </row>
    <row r="636" spans="1:11" ht="26.25" customHeight="1">
      <c r="A636" s="413"/>
      <c r="B636" s="413"/>
      <c r="C636" s="413"/>
      <c r="D636" s="413"/>
      <c r="E636" s="413"/>
      <c r="F636" s="413"/>
      <c r="G636" s="413"/>
      <c r="H636" s="413"/>
      <c r="I636" s="413"/>
      <c r="J636" s="413"/>
      <c r="K636" s="413"/>
    </row>
    <row r="637" spans="1:11" ht="26.25" customHeight="1">
      <c r="A637" s="413"/>
      <c r="B637" s="413"/>
      <c r="C637" s="413"/>
      <c r="D637" s="413"/>
      <c r="E637" s="413"/>
      <c r="F637" s="413"/>
      <c r="G637" s="413"/>
      <c r="H637" s="413"/>
      <c r="I637" s="413"/>
      <c r="J637" s="413"/>
      <c r="K637" s="413"/>
    </row>
    <row r="638" spans="1:11" ht="26.25" customHeight="1">
      <c r="A638" s="413"/>
      <c r="B638" s="413"/>
      <c r="C638" s="413"/>
      <c r="D638" s="413"/>
      <c r="E638" s="413"/>
      <c r="F638" s="413"/>
      <c r="G638" s="413"/>
      <c r="H638" s="413"/>
      <c r="I638" s="413"/>
      <c r="J638" s="413"/>
      <c r="K638" s="413"/>
    </row>
    <row r="639" spans="1:11" ht="26.25" customHeight="1">
      <c r="A639" s="413"/>
      <c r="B639" s="413"/>
      <c r="C639" s="413"/>
      <c r="D639" s="413"/>
      <c r="E639" s="413"/>
      <c r="F639" s="413"/>
      <c r="G639" s="413"/>
      <c r="H639" s="413"/>
      <c r="I639" s="413"/>
      <c r="J639" s="413"/>
      <c r="K639" s="413"/>
    </row>
    <row r="640" spans="1:11" ht="26.25" customHeight="1">
      <c r="A640" s="413"/>
      <c r="B640" s="413"/>
      <c r="C640" s="413"/>
      <c r="D640" s="413"/>
      <c r="E640" s="413"/>
      <c r="F640" s="413"/>
      <c r="G640" s="413"/>
      <c r="H640" s="413"/>
      <c r="I640" s="413"/>
      <c r="J640" s="413"/>
      <c r="K640" s="413"/>
    </row>
    <row r="641" spans="1:11" ht="26.25" customHeight="1">
      <c r="A641" s="413"/>
      <c r="B641" s="413"/>
      <c r="C641" s="413"/>
      <c r="D641" s="413"/>
      <c r="E641" s="413"/>
      <c r="F641" s="413"/>
      <c r="G641" s="413"/>
      <c r="H641" s="413"/>
      <c r="I641" s="413"/>
      <c r="J641" s="413"/>
      <c r="K641" s="413"/>
    </row>
    <row r="642" spans="1:11" ht="26.25" customHeight="1">
      <c r="A642" s="413"/>
      <c r="B642" s="413"/>
      <c r="C642" s="413"/>
      <c r="D642" s="413"/>
      <c r="E642" s="413"/>
      <c r="F642" s="413"/>
      <c r="G642" s="413"/>
      <c r="H642" s="413"/>
      <c r="I642" s="413"/>
      <c r="J642" s="413"/>
      <c r="K642" s="413"/>
    </row>
    <row r="643" spans="1:11" ht="26.25" customHeight="1">
      <c r="A643" s="413"/>
      <c r="B643" s="413"/>
      <c r="C643" s="413"/>
      <c r="D643" s="413"/>
      <c r="E643" s="413"/>
      <c r="F643" s="413"/>
      <c r="G643" s="413"/>
      <c r="H643" s="413"/>
      <c r="I643" s="413"/>
      <c r="J643" s="413"/>
      <c r="K643" s="413"/>
    </row>
    <row r="644" spans="1:11" ht="26.25" customHeight="1">
      <c r="A644" s="413"/>
      <c r="B644" s="413"/>
      <c r="C644" s="413"/>
      <c r="D644" s="413"/>
      <c r="E644" s="413"/>
      <c r="F644" s="413"/>
      <c r="G644" s="413"/>
      <c r="H644" s="413"/>
      <c r="I644" s="413"/>
      <c r="J644" s="413"/>
      <c r="K644" s="413"/>
    </row>
    <row r="645" spans="1:11" ht="26.25" customHeight="1">
      <c r="A645" s="413"/>
      <c r="B645" s="413"/>
      <c r="C645" s="413"/>
      <c r="D645" s="413"/>
      <c r="E645" s="413"/>
      <c r="F645" s="413"/>
      <c r="G645" s="413"/>
      <c r="H645" s="413"/>
      <c r="I645" s="413"/>
      <c r="J645" s="413"/>
      <c r="K645" s="413"/>
    </row>
    <row r="646" spans="1:11" ht="26.25" customHeight="1">
      <c r="A646" s="413"/>
      <c r="B646" s="413"/>
      <c r="C646" s="413"/>
      <c r="D646" s="413"/>
      <c r="E646" s="413"/>
      <c r="F646" s="413"/>
      <c r="G646" s="413"/>
      <c r="H646" s="413"/>
      <c r="I646" s="413"/>
      <c r="J646" s="413"/>
      <c r="K646" s="413"/>
    </row>
    <row r="647" spans="1:11" ht="26.25" customHeight="1">
      <c r="A647" s="413"/>
      <c r="B647" s="413"/>
      <c r="C647" s="413"/>
      <c r="D647" s="413"/>
      <c r="E647" s="413"/>
      <c r="F647" s="413"/>
      <c r="G647" s="413"/>
      <c r="H647" s="413"/>
      <c r="I647" s="413"/>
      <c r="J647" s="413"/>
      <c r="K647" s="413"/>
    </row>
    <row r="648" spans="1:11" ht="26.25" customHeight="1">
      <c r="A648" s="413"/>
      <c r="B648" s="413"/>
      <c r="C648" s="413"/>
      <c r="D648" s="413"/>
      <c r="E648" s="413"/>
      <c r="F648" s="413"/>
      <c r="G648" s="413"/>
      <c r="H648" s="413"/>
      <c r="I648" s="413"/>
      <c r="J648" s="413"/>
      <c r="K648" s="413"/>
    </row>
    <row r="649" spans="1:11" ht="26.25" customHeight="1">
      <c r="A649" s="413"/>
      <c r="B649" s="413"/>
      <c r="C649" s="413"/>
      <c r="D649" s="413"/>
      <c r="E649" s="413"/>
      <c r="F649" s="413"/>
      <c r="G649" s="413"/>
      <c r="H649" s="413"/>
      <c r="I649" s="413"/>
      <c r="J649" s="413"/>
      <c r="K649" s="413"/>
    </row>
    <row r="650" spans="1:11" ht="26.25" customHeight="1">
      <c r="A650" s="413"/>
      <c r="B650" s="413"/>
      <c r="C650" s="413"/>
      <c r="D650" s="413"/>
      <c r="E650" s="413"/>
      <c r="F650" s="413"/>
      <c r="G650" s="413"/>
      <c r="H650" s="413"/>
      <c r="I650" s="413"/>
      <c r="J650" s="413"/>
      <c r="K650" s="413"/>
    </row>
    <row r="651" spans="1:11" ht="26.25" customHeight="1">
      <c r="A651" s="413"/>
      <c r="B651" s="413"/>
      <c r="C651" s="413"/>
      <c r="D651" s="413"/>
      <c r="E651" s="413"/>
      <c r="F651" s="413"/>
      <c r="G651" s="413"/>
      <c r="H651" s="413"/>
      <c r="I651" s="413"/>
      <c r="J651" s="413"/>
      <c r="K651" s="413"/>
    </row>
    <row r="652" spans="1:11" ht="26.25" customHeight="1">
      <c r="A652" s="413"/>
      <c r="B652" s="413"/>
      <c r="C652" s="413"/>
      <c r="D652" s="413"/>
      <c r="E652" s="413"/>
      <c r="F652" s="413"/>
      <c r="G652" s="413"/>
      <c r="H652" s="413"/>
      <c r="I652" s="413"/>
      <c r="J652" s="413"/>
      <c r="K652" s="413"/>
    </row>
    <row r="653" spans="1:11" ht="26.25" customHeight="1">
      <c r="A653" s="413"/>
      <c r="B653" s="413"/>
      <c r="C653" s="413"/>
      <c r="D653" s="413"/>
      <c r="E653" s="413"/>
      <c r="F653" s="413"/>
      <c r="G653" s="413"/>
      <c r="H653" s="413"/>
      <c r="I653" s="413"/>
      <c r="J653" s="413"/>
      <c r="K653" s="413"/>
    </row>
    <row r="654" spans="1:11" ht="26.25" customHeight="1">
      <c r="A654" s="413"/>
      <c r="B654" s="413"/>
      <c r="C654" s="413"/>
      <c r="D654" s="413"/>
      <c r="E654" s="413"/>
      <c r="F654" s="413"/>
      <c r="G654" s="413"/>
      <c r="H654" s="413"/>
      <c r="I654" s="413"/>
      <c r="J654" s="413"/>
      <c r="K654" s="413"/>
    </row>
    <row r="655" spans="1:11" ht="26.25" customHeight="1">
      <c r="A655" s="413"/>
      <c r="B655" s="413"/>
      <c r="C655" s="413"/>
      <c r="D655" s="413"/>
      <c r="E655" s="413"/>
      <c r="F655" s="413"/>
      <c r="G655" s="413"/>
      <c r="H655" s="413"/>
      <c r="I655" s="413"/>
      <c r="J655" s="413"/>
      <c r="K655" s="413"/>
    </row>
    <row r="656" spans="1:11" ht="26.25" customHeight="1">
      <c r="A656" s="413"/>
      <c r="B656" s="413"/>
      <c r="C656" s="413"/>
      <c r="D656" s="413"/>
      <c r="E656" s="413"/>
      <c r="F656" s="413"/>
      <c r="G656" s="413"/>
      <c r="H656" s="413"/>
      <c r="I656" s="413"/>
      <c r="J656" s="413"/>
      <c r="K656" s="413"/>
    </row>
    <row r="657" spans="1:11" ht="26.25" customHeight="1">
      <c r="A657" s="413"/>
      <c r="B657" s="413"/>
      <c r="C657" s="413"/>
      <c r="D657" s="413"/>
      <c r="E657" s="413"/>
      <c r="F657" s="413"/>
      <c r="G657" s="413"/>
      <c r="H657" s="413"/>
      <c r="I657" s="413"/>
      <c r="J657" s="413"/>
      <c r="K657" s="413"/>
    </row>
    <row r="658" spans="1:11" ht="26.25" customHeight="1">
      <c r="A658" s="413"/>
      <c r="B658" s="413"/>
      <c r="C658" s="413"/>
      <c r="D658" s="413"/>
      <c r="E658" s="413"/>
      <c r="F658" s="413"/>
      <c r="G658" s="413"/>
      <c r="H658" s="413"/>
      <c r="I658" s="413"/>
      <c r="J658" s="413"/>
      <c r="K658" s="413"/>
    </row>
    <row r="659" spans="1:11" ht="26.25" customHeight="1">
      <c r="A659" s="413"/>
      <c r="B659" s="413"/>
      <c r="C659" s="413"/>
      <c r="D659" s="413"/>
      <c r="E659" s="413"/>
      <c r="F659" s="413"/>
      <c r="G659" s="413"/>
      <c r="H659" s="413"/>
      <c r="I659" s="413"/>
      <c r="J659" s="413"/>
      <c r="K659" s="413"/>
    </row>
    <row r="660" spans="1:11" ht="26.25" customHeight="1">
      <c r="A660" s="413"/>
      <c r="B660" s="413"/>
      <c r="C660" s="413"/>
      <c r="D660" s="413"/>
      <c r="E660" s="413"/>
      <c r="F660" s="413"/>
      <c r="G660" s="413"/>
      <c r="H660" s="413"/>
      <c r="I660" s="413"/>
      <c r="J660" s="413"/>
      <c r="K660" s="413"/>
    </row>
    <row r="661" spans="1:11" ht="26.25" customHeight="1">
      <c r="A661" s="413"/>
      <c r="B661" s="413"/>
      <c r="C661" s="413"/>
      <c r="D661" s="413"/>
      <c r="E661" s="413"/>
      <c r="F661" s="413"/>
      <c r="G661" s="413"/>
      <c r="H661" s="413"/>
      <c r="I661" s="413"/>
      <c r="J661" s="413"/>
      <c r="K661" s="413"/>
    </row>
    <row r="662" spans="1:11" ht="26.25" customHeight="1">
      <c r="A662" s="413"/>
      <c r="B662" s="413"/>
      <c r="C662" s="413"/>
      <c r="D662" s="413"/>
      <c r="E662" s="413"/>
      <c r="F662" s="413"/>
      <c r="G662" s="413"/>
      <c r="H662" s="413"/>
      <c r="I662" s="413"/>
      <c r="J662" s="413"/>
      <c r="K662" s="413"/>
    </row>
    <row r="663" spans="1:11" ht="26.25" customHeight="1">
      <c r="A663" s="413"/>
      <c r="B663" s="413"/>
      <c r="C663" s="413"/>
      <c r="D663" s="413"/>
      <c r="E663" s="413"/>
      <c r="F663" s="413"/>
      <c r="G663" s="413"/>
      <c r="H663" s="413"/>
      <c r="I663" s="413"/>
      <c r="J663" s="413"/>
      <c r="K663" s="413"/>
    </row>
    <row r="664" spans="1:11" ht="26.25" customHeight="1">
      <c r="A664" s="413"/>
      <c r="B664" s="413"/>
      <c r="C664" s="413"/>
      <c r="D664" s="413"/>
      <c r="E664" s="413"/>
      <c r="F664" s="413"/>
      <c r="G664" s="413"/>
      <c r="H664" s="413"/>
      <c r="I664" s="413"/>
      <c r="J664" s="413"/>
      <c r="K664" s="413"/>
    </row>
    <row r="665" spans="1:11" ht="26.25" customHeight="1">
      <c r="A665" s="413"/>
      <c r="B665" s="413"/>
      <c r="C665" s="413"/>
      <c r="D665" s="413"/>
      <c r="E665" s="413"/>
      <c r="F665" s="413"/>
      <c r="G665" s="413"/>
      <c r="H665" s="413"/>
      <c r="I665" s="413"/>
      <c r="J665" s="413"/>
      <c r="K665" s="413"/>
    </row>
    <row r="666" spans="1:11" ht="26.25" customHeight="1">
      <c r="A666" s="413"/>
      <c r="B666" s="413"/>
      <c r="C666" s="413"/>
      <c r="D666" s="413"/>
      <c r="E666" s="413"/>
      <c r="F666" s="413"/>
      <c r="G666" s="413"/>
      <c r="H666" s="413"/>
      <c r="I666" s="413"/>
      <c r="J666" s="413"/>
      <c r="K666" s="413"/>
    </row>
    <row r="667" spans="1:11" ht="26.25" customHeight="1">
      <c r="A667" s="413"/>
      <c r="B667" s="413"/>
      <c r="C667" s="413"/>
      <c r="D667" s="413"/>
      <c r="E667" s="413"/>
      <c r="F667" s="413"/>
      <c r="G667" s="413"/>
      <c r="H667" s="413"/>
      <c r="I667" s="413"/>
      <c r="J667" s="413"/>
      <c r="K667" s="413"/>
    </row>
    <row r="668" spans="1:11" ht="26.25" customHeight="1">
      <c r="A668" s="413"/>
      <c r="B668" s="413"/>
      <c r="C668" s="413"/>
      <c r="D668" s="413"/>
      <c r="E668" s="413"/>
      <c r="F668" s="413"/>
      <c r="G668" s="413"/>
      <c r="H668" s="413"/>
      <c r="I668" s="413"/>
      <c r="J668" s="413"/>
      <c r="K668" s="413"/>
    </row>
    <row r="669" spans="1:11" ht="26.25" customHeight="1">
      <c r="A669" s="413"/>
      <c r="B669" s="413"/>
      <c r="C669" s="413"/>
      <c r="D669" s="413"/>
      <c r="E669" s="413"/>
      <c r="F669" s="413"/>
      <c r="G669" s="413"/>
      <c r="H669" s="413"/>
      <c r="I669" s="413"/>
      <c r="J669" s="413"/>
      <c r="K669" s="413"/>
    </row>
    <row r="670" spans="1:11" ht="26.25" customHeight="1">
      <c r="A670" s="413"/>
      <c r="B670" s="413"/>
      <c r="C670" s="413"/>
      <c r="D670" s="413"/>
      <c r="E670" s="413"/>
      <c r="F670" s="413"/>
      <c r="G670" s="413"/>
      <c r="H670" s="413"/>
      <c r="I670" s="413"/>
      <c r="J670" s="413"/>
      <c r="K670" s="413"/>
    </row>
    <row r="671" spans="1:11" ht="26.25" customHeight="1">
      <c r="A671" s="413"/>
      <c r="B671" s="413"/>
      <c r="C671" s="413"/>
      <c r="D671" s="413"/>
      <c r="E671" s="413"/>
      <c r="F671" s="413"/>
      <c r="G671" s="413"/>
      <c r="H671" s="413"/>
      <c r="I671" s="413"/>
      <c r="J671" s="413"/>
      <c r="K671" s="413"/>
    </row>
    <row r="672" spans="1:11" ht="26.25" customHeight="1">
      <c r="A672" s="413"/>
      <c r="B672" s="413"/>
      <c r="C672" s="413"/>
      <c r="D672" s="413"/>
      <c r="E672" s="413"/>
      <c r="F672" s="413"/>
      <c r="G672" s="413"/>
      <c r="H672" s="413"/>
      <c r="I672" s="413"/>
      <c r="J672" s="413"/>
      <c r="K672" s="413"/>
    </row>
    <row r="673" spans="1:11" ht="26.25" customHeight="1">
      <c r="A673" s="413"/>
      <c r="B673" s="413"/>
      <c r="C673" s="413"/>
      <c r="D673" s="413"/>
      <c r="E673" s="413"/>
      <c r="F673" s="413"/>
      <c r="G673" s="413"/>
      <c r="H673" s="413"/>
      <c r="I673" s="413"/>
      <c r="J673" s="413"/>
      <c r="K673" s="413"/>
    </row>
    <row r="674" spans="1:11" ht="26.25" customHeight="1">
      <c r="A674" s="413"/>
      <c r="B674" s="413"/>
      <c r="C674" s="413"/>
      <c r="D674" s="413"/>
      <c r="E674" s="413"/>
      <c r="F674" s="413"/>
      <c r="G674" s="413"/>
      <c r="H674" s="413"/>
      <c r="I674" s="413"/>
      <c r="J674" s="413"/>
      <c r="K674" s="413"/>
    </row>
    <row r="675" spans="1:11" ht="26.25" customHeight="1">
      <c r="A675" s="413"/>
      <c r="B675" s="413"/>
      <c r="C675" s="413"/>
      <c r="D675" s="413"/>
      <c r="E675" s="413"/>
      <c r="F675" s="413"/>
      <c r="G675" s="413"/>
      <c r="H675" s="413"/>
      <c r="I675" s="413"/>
      <c r="J675" s="413"/>
      <c r="K675" s="413"/>
    </row>
    <row r="676" spans="1:11" ht="26.25" customHeight="1">
      <c r="A676" s="413"/>
      <c r="B676" s="413"/>
      <c r="C676" s="413"/>
      <c r="D676" s="413"/>
      <c r="E676" s="413"/>
      <c r="F676" s="413"/>
      <c r="G676" s="413"/>
      <c r="H676" s="413"/>
      <c r="I676" s="413"/>
      <c r="J676" s="413"/>
      <c r="K676" s="413"/>
    </row>
    <row r="677" spans="1:11" ht="26.25" customHeight="1">
      <c r="A677" s="413"/>
      <c r="B677" s="413"/>
      <c r="C677" s="413"/>
      <c r="D677" s="413"/>
      <c r="E677" s="413"/>
      <c r="F677" s="413"/>
      <c r="G677" s="413"/>
      <c r="H677" s="413"/>
      <c r="I677" s="413"/>
      <c r="J677" s="413"/>
      <c r="K677" s="413"/>
    </row>
    <row r="678" spans="1:11" ht="26.25" customHeight="1">
      <c r="A678" s="413"/>
      <c r="B678" s="413"/>
      <c r="C678" s="413"/>
      <c r="D678" s="413"/>
      <c r="E678" s="413"/>
      <c r="F678" s="413"/>
      <c r="G678" s="413"/>
      <c r="H678" s="413"/>
      <c r="I678" s="413"/>
      <c r="J678" s="413"/>
      <c r="K678" s="413"/>
    </row>
    <row r="679" spans="1:11" ht="26.25" customHeight="1">
      <c r="A679" s="413"/>
      <c r="B679" s="413"/>
      <c r="C679" s="413"/>
      <c r="D679" s="413"/>
      <c r="E679" s="413"/>
      <c r="F679" s="413"/>
      <c r="G679" s="413"/>
      <c r="H679" s="413"/>
      <c r="I679" s="413"/>
      <c r="J679" s="413"/>
      <c r="K679" s="413"/>
    </row>
    <row r="680" spans="1:11" ht="26.25" customHeight="1">
      <c r="A680" s="413"/>
      <c r="B680" s="413"/>
      <c r="C680" s="413"/>
      <c r="D680" s="413"/>
      <c r="E680" s="413"/>
      <c r="F680" s="413"/>
      <c r="G680" s="413"/>
      <c r="H680" s="413"/>
      <c r="I680" s="413"/>
      <c r="J680" s="413"/>
      <c r="K680" s="413"/>
    </row>
    <row r="681" spans="1:11" ht="26.25" customHeight="1">
      <c r="A681" s="413"/>
      <c r="B681" s="413"/>
      <c r="C681" s="413"/>
      <c r="D681" s="413"/>
      <c r="E681" s="413"/>
      <c r="F681" s="413"/>
      <c r="G681" s="413"/>
      <c r="H681" s="413"/>
      <c r="I681" s="413"/>
      <c r="J681" s="413"/>
      <c r="K681" s="413"/>
    </row>
    <row r="682" spans="1:11" ht="26.25" customHeight="1">
      <c r="A682" s="413"/>
      <c r="B682" s="413"/>
      <c r="C682" s="413"/>
      <c r="D682" s="413"/>
      <c r="E682" s="413"/>
      <c r="F682" s="413"/>
      <c r="G682" s="413"/>
      <c r="H682" s="413"/>
      <c r="I682" s="413"/>
      <c r="J682" s="413"/>
      <c r="K682" s="413"/>
    </row>
    <row r="683" spans="1:11" ht="26.25" customHeight="1">
      <c r="A683" s="413"/>
      <c r="B683" s="413"/>
      <c r="C683" s="413"/>
      <c r="D683" s="413"/>
      <c r="E683" s="413"/>
      <c r="F683" s="413"/>
      <c r="G683" s="413"/>
      <c r="H683" s="413"/>
      <c r="I683" s="413"/>
      <c r="J683" s="413"/>
      <c r="K683" s="413"/>
    </row>
    <row r="684" spans="1:11" ht="26.25" customHeight="1">
      <c r="A684" s="413"/>
      <c r="B684" s="413"/>
      <c r="C684" s="413"/>
      <c r="D684" s="413"/>
      <c r="E684" s="413"/>
      <c r="F684" s="413"/>
      <c r="G684" s="413"/>
      <c r="H684" s="413"/>
      <c r="I684" s="413"/>
      <c r="J684" s="413"/>
      <c r="K684" s="413"/>
    </row>
    <row r="685" spans="1:11" ht="26.25" customHeight="1">
      <c r="A685" s="413"/>
      <c r="B685" s="413"/>
      <c r="C685" s="413"/>
      <c r="D685" s="413"/>
      <c r="E685" s="413"/>
      <c r="F685" s="413"/>
      <c r="G685" s="413"/>
      <c r="H685" s="413"/>
      <c r="I685" s="413"/>
      <c r="J685" s="413"/>
      <c r="K685" s="413"/>
    </row>
    <row r="686" spans="1:11" ht="26.25" customHeight="1">
      <c r="A686" s="413"/>
      <c r="B686" s="413"/>
      <c r="C686" s="413"/>
      <c r="D686" s="413"/>
      <c r="E686" s="413"/>
      <c r="F686" s="413"/>
      <c r="G686" s="413"/>
      <c r="H686" s="413"/>
      <c r="I686" s="413"/>
      <c r="J686" s="413"/>
      <c r="K686" s="413"/>
    </row>
    <row r="687" spans="1:11" ht="26.25" customHeight="1">
      <c r="A687" s="413"/>
      <c r="B687" s="413"/>
      <c r="C687" s="413"/>
      <c r="D687" s="413"/>
      <c r="E687" s="413"/>
      <c r="F687" s="413"/>
      <c r="G687" s="413"/>
      <c r="H687" s="413"/>
      <c r="I687" s="413"/>
      <c r="J687" s="413"/>
      <c r="K687" s="413"/>
    </row>
    <row r="688" spans="1:11" ht="26.25" customHeight="1">
      <c r="A688" s="413"/>
      <c r="B688" s="413"/>
      <c r="C688" s="413"/>
      <c r="D688" s="413"/>
      <c r="E688" s="413"/>
      <c r="F688" s="413"/>
      <c r="G688" s="413"/>
      <c r="H688" s="413"/>
      <c r="I688" s="413"/>
      <c r="J688" s="413"/>
      <c r="K688" s="413"/>
    </row>
    <row r="689" spans="1:11" ht="26.25" customHeight="1">
      <c r="A689" s="413"/>
      <c r="B689" s="413"/>
      <c r="C689" s="413"/>
      <c r="D689" s="413"/>
      <c r="E689" s="413"/>
      <c r="F689" s="413"/>
      <c r="G689" s="413"/>
      <c r="H689" s="413"/>
      <c r="I689" s="413"/>
      <c r="J689" s="413"/>
      <c r="K689" s="413"/>
    </row>
    <row r="690" spans="1:11" ht="26.25" customHeight="1">
      <c r="A690" s="413"/>
      <c r="B690" s="413"/>
      <c r="C690" s="413"/>
      <c r="D690" s="413"/>
      <c r="E690" s="413"/>
      <c r="F690" s="413"/>
      <c r="G690" s="413"/>
      <c r="H690" s="413"/>
      <c r="I690" s="413"/>
      <c r="J690" s="413"/>
      <c r="K690" s="413"/>
    </row>
    <row r="691" spans="1:11" ht="26.25" customHeight="1">
      <c r="A691" s="413"/>
      <c r="B691" s="413"/>
      <c r="C691" s="413"/>
      <c r="D691" s="413"/>
      <c r="E691" s="413"/>
      <c r="F691" s="413"/>
      <c r="G691" s="413"/>
      <c r="H691" s="413"/>
      <c r="I691" s="413"/>
      <c r="J691" s="413"/>
      <c r="K691" s="413"/>
    </row>
    <row r="692" spans="1:11" ht="26.25" customHeight="1">
      <c r="A692" s="413"/>
      <c r="B692" s="413"/>
      <c r="C692" s="413"/>
      <c r="D692" s="413"/>
      <c r="E692" s="413"/>
      <c r="F692" s="413"/>
      <c r="G692" s="413"/>
      <c r="H692" s="413"/>
      <c r="I692" s="413"/>
      <c r="J692" s="413"/>
      <c r="K692" s="413"/>
    </row>
    <row r="693" spans="1:11" ht="26.25" customHeight="1">
      <c r="A693" s="413"/>
      <c r="B693" s="413"/>
      <c r="C693" s="413"/>
      <c r="D693" s="413"/>
      <c r="E693" s="413"/>
      <c r="F693" s="413"/>
      <c r="G693" s="413"/>
      <c r="H693" s="413"/>
      <c r="I693" s="413"/>
      <c r="J693" s="413"/>
      <c r="K693" s="413"/>
    </row>
    <row r="694" spans="1:11" ht="26.25" customHeight="1">
      <c r="A694" s="413"/>
      <c r="B694" s="413"/>
      <c r="C694" s="413"/>
      <c r="D694" s="413"/>
      <c r="E694" s="413"/>
      <c r="F694" s="413"/>
      <c r="G694" s="413"/>
      <c r="H694" s="413"/>
      <c r="I694" s="413"/>
      <c r="J694" s="413"/>
      <c r="K694" s="413"/>
    </row>
    <row r="695" spans="1:11" ht="26.25" customHeight="1">
      <c r="A695" s="413"/>
      <c r="B695" s="413"/>
      <c r="C695" s="413"/>
      <c r="D695" s="413"/>
      <c r="E695" s="413"/>
      <c r="F695" s="413"/>
      <c r="G695" s="413"/>
      <c r="H695" s="413"/>
      <c r="I695" s="413"/>
      <c r="J695" s="413"/>
      <c r="K695" s="413"/>
    </row>
    <row r="696" spans="1:11" ht="26.25" customHeight="1">
      <c r="A696" s="413"/>
      <c r="B696" s="413"/>
      <c r="C696" s="413"/>
      <c r="D696" s="413"/>
      <c r="E696" s="413"/>
      <c r="F696" s="413"/>
      <c r="G696" s="413"/>
      <c r="H696" s="413"/>
      <c r="I696" s="413"/>
      <c r="J696" s="413"/>
      <c r="K696" s="413"/>
    </row>
    <row r="697" spans="1:11" ht="26.25" customHeight="1">
      <c r="A697" s="413"/>
      <c r="B697" s="413"/>
      <c r="C697" s="413"/>
      <c r="D697" s="413"/>
      <c r="E697" s="413"/>
      <c r="F697" s="413"/>
      <c r="G697" s="413"/>
      <c r="H697" s="413"/>
      <c r="I697" s="413"/>
      <c r="J697" s="413"/>
      <c r="K697" s="413"/>
    </row>
    <row r="698" spans="1:11" ht="26.25" customHeight="1">
      <c r="A698" s="413"/>
      <c r="B698" s="413"/>
      <c r="C698" s="413"/>
      <c r="D698" s="413"/>
      <c r="E698" s="413"/>
      <c r="F698" s="413"/>
      <c r="G698" s="413"/>
      <c r="H698" s="413"/>
      <c r="I698" s="413"/>
      <c r="J698" s="413"/>
      <c r="K698" s="413"/>
    </row>
    <row r="699" spans="1:11" ht="26.25" customHeight="1">
      <c r="A699" s="413"/>
      <c r="B699" s="413"/>
      <c r="C699" s="413"/>
      <c r="D699" s="413"/>
      <c r="E699" s="413"/>
      <c r="F699" s="413"/>
      <c r="G699" s="413"/>
      <c r="H699" s="413"/>
      <c r="I699" s="413"/>
      <c r="J699" s="413"/>
      <c r="K699" s="413"/>
    </row>
    <row r="700" spans="1:11" ht="26.25" customHeight="1">
      <c r="A700" s="413"/>
      <c r="B700" s="413"/>
      <c r="C700" s="413"/>
      <c r="D700" s="413"/>
      <c r="E700" s="413"/>
      <c r="F700" s="413"/>
      <c r="G700" s="413"/>
      <c r="H700" s="413"/>
      <c r="I700" s="413"/>
      <c r="J700" s="413"/>
      <c r="K700" s="413"/>
    </row>
    <row r="701" spans="1:11" ht="26.25" customHeight="1">
      <c r="A701" s="413"/>
      <c r="B701" s="413"/>
      <c r="C701" s="413"/>
      <c r="D701" s="413"/>
      <c r="E701" s="413"/>
      <c r="F701" s="413"/>
      <c r="G701" s="413"/>
      <c r="H701" s="413"/>
      <c r="I701" s="413"/>
      <c r="J701" s="413"/>
      <c r="K701" s="413"/>
    </row>
    <row r="702" spans="1:11" ht="26.25" customHeight="1">
      <c r="A702" s="413"/>
      <c r="B702" s="413"/>
      <c r="C702" s="413"/>
      <c r="D702" s="413"/>
      <c r="E702" s="413"/>
      <c r="F702" s="413"/>
      <c r="G702" s="413"/>
      <c r="H702" s="413"/>
      <c r="I702" s="413"/>
      <c r="J702" s="413"/>
      <c r="K702" s="413"/>
    </row>
    <row r="703" spans="1:11" ht="26.25" customHeight="1">
      <c r="A703" s="413"/>
      <c r="B703" s="413"/>
      <c r="C703" s="413"/>
      <c r="D703" s="413"/>
      <c r="E703" s="413"/>
      <c r="F703" s="413"/>
      <c r="G703" s="413"/>
      <c r="H703" s="413"/>
      <c r="I703" s="413"/>
      <c r="J703" s="413"/>
      <c r="K703" s="413"/>
    </row>
    <row r="704" spans="1:11" ht="26.25" customHeight="1">
      <c r="A704" s="413"/>
      <c r="B704" s="413"/>
      <c r="C704" s="413"/>
      <c r="D704" s="413"/>
      <c r="E704" s="413"/>
      <c r="F704" s="413"/>
      <c r="G704" s="413"/>
      <c r="H704" s="413"/>
      <c r="I704" s="413"/>
      <c r="J704" s="413"/>
      <c r="K704" s="413"/>
    </row>
    <row r="705" spans="1:11" ht="26.25" customHeight="1">
      <c r="A705" s="413"/>
      <c r="B705" s="413"/>
      <c r="C705" s="413"/>
      <c r="D705" s="413"/>
      <c r="E705" s="413"/>
      <c r="F705" s="413"/>
      <c r="G705" s="413"/>
      <c r="H705" s="413"/>
      <c r="I705" s="413"/>
      <c r="J705" s="413"/>
      <c r="K705" s="413"/>
    </row>
    <row r="706" spans="1:11" ht="26.25" customHeight="1">
      <c r="A706" s="413"/>
      <c r="B706" s="413"/>
      <c r="C706" s="413"/>
      <c r="D706" s="413"/>
      <c r="E706" s="413"/>
      <c r="F706" s="413"/>
      <c r="G706" s="413"/>
      <c r="H706" s="413"/>
      <c r="I706" s="413"/>
      <c r="J706" s="413"/>
      <c r="K706" s="413"/>
    </row>
    <row r="707" spans="1:11" ht="26.25" customHeight="1">
      <c r="A707" s="413"/>
      <c r="B707" s="413"/>
      <c r="C707" s="413"/>
      <c r="D707" s="413"/>
      <c r="E707" s="413"/>
      <c r="F707" s="413"/>
      <c r="G707" s="413"/>
      <c r="H707" s="413"/>
      <c r="I707" s="413"/>
      <c r="J707" s="413"/>
      <c r="K707" s="413"/>
    </row>
    <row r="708" spans="1:11" ht="26.25" customHeight="1">
      <c r="A708" s="413"/>
      <c r="B708" s="413"/>
      <c r="C708" s="413"/>
      <c r="D708" s="413"/>
      <c r="E708" s="413"/>
      <c r="F708" s="413"/>
      <c r="G708" s="413"/>
      <c r="H708" s="413"/>
      <c r="I708" s="413"/>
      <c r="J708" s="413"/>
      <c r="K708" s="413"/>
    </row>
    <row r="709" spans="1:11" ht="26.25" customHeight="1">
      <c r="A709" s="413"/>
      <c r="B709" s="413"/>
      <c r="C709" s="413"/>
      <c r="D709" s="413"/>
      <c r="E709" s="413"/>
      <c r="F709" s="413"/>
      <c r="G709" s="413"/>
      <c r="H709" s="413"/>
      <c r="I709" s="413"/>
      <c r="J709" s="413"/>
      <c r="K709" s="413"/>
    </row>
    <row r="710" spans="1:11" ht="26.25" customHeight="1">
      <c r="A710" s="413"/>
      <c r="B710" s="413"/>
      <c r="C710" s="413"/>
      <c r="D710" s="413"/>
      <c r="E710" s="413"/>
      <c r="F710" s="413"/>
      <c r="G710" s="413"/>
      <c r="H710" s="413"/>
      <c r="I710" s="413"/>
      <c r="J710" s="413"/>
      <c r="K710" s="413"/>
    </row>
    <row r="711" spans="1:11" ht="26.25" customHeight="1">
      <c r="A711" s="413"/>
      <c r="B711" s="413"/>
      <c r="C711" s="413"/>
      <c r="D711" s="413"/>
      <c r="E711" s="413"/>
      <c r="F711" s="413"/>
      <c r="G711" s="413"/>
      <c r="H711" s="413"/>
      <c r="I711" s="413"/>
      <c r="J711" s="413"/>
      <c r="K711" s="413"/>
    </row>
    <row r="712" spans="1:11" ht="26.25" customHeight="1">
      <c r="A712" s="413"/>
      <c r="B712" s="413"/>
      <c r="C712" s="413"/>
      <c r="D712" s="413"/>
      <c r="E712" s="413"/>
      <c r="F712" s="413"/>
      <c r="G712" s="413"/>
      <c r="H712" s="413"/>
      <c r="I712" s="413"/>
      <c r="J712" s="413"/>
      <c r="K712" s="413"/>
    </row>
    <row r="713" spans="1:11" ht="26.25" customHeight="1">
      <c r="A713" s="413"/>
      <c r="B713" s="413"/>
      <c r="C713" s="413"/>
      <c r="D713" s="413"/>
      <c r="E713" s="413"/>
      <c r="F713" s="413"/>
      <c r="G713" s="413"/>
      <c r="H713" s="413"/>
      <c r="I713" s="413"/>
      <c r="J713" s="413"/>
      <c r="K713" s="413"/>
    </row>
    <row r="714" spans="1:11" ht="26.25" customHeight="1">
      <c r="A714" s="413"/>
      <c r="B714" s="413"/>
      <c r="C714" s="413"/>
      <c r="D714" s="413"/>
      <c r="E714" s="413"/>
      <c r="F714" s="413"/>
      <c r="G714" s="413"/>
      <c r="H714" s="413"/>
      <c r="I714" s="413"/>
      <c r="J714" s="413"/>
      <c r="K714" s="413"/>
    </row>
    <row r="715" spans="1:11" ht="26.25" customHeight="1">
      <c r="A715" s="413"/>
      <c r="B715" s="413"/>
      <c r="C715" s="413"/>
      <c r="D715" s="413"/>
      <c r="E715" s="413"/>
      <c r="F715" s="413"/>
      <c r="G715" s="413"/>
      <c r="H715" s="413"/>
      <c r="I715" s="413"/>
      <c r="J715" s="413"/>
      <c r="K715" s="413"/>
    </row>
    <row r="716" spans="1:11" ht="26.25" customHeight="1">
      <c r="A716" s="413"/>
      <c r="B716" s="413"/>
      <c r="C716" s="413"/>
      <c r="D716" s="413"/>
      <c r="E716" s="413"/>
      <c r="F716" s="413"/>
      <c r="G716" s="413"/>
      <c r="H716" s="413"/>
      <c r="I716" s="413"/>
      <c r="J716" s="413"/>
      <c r="K716" s="413"/>
    </row>
    <row r="717" spans="1:11" ht="26.25" customHeight="1">
      <c r="A717" s="413"/>
      <c r="B717" s="413"/>
      <c r="C717" s="413"/>
      <c r="D717" s="413"/>
      <c r="E717" s="413"/>
      <c r="F717" s="413"/>
      <c r="G717" s="413"/>
      <c r="H717" s="413"/>
      <c r="I717" s="413"/>
      <c r="J717" s="413"/>
      <c r="K717" s="413"/>
    </row>
    <row r="718" spans="1:11" ht="26.25" customHeight="1">
      <c r="A718" s="413"/>
      <c r="B718" s="413"/>
      <c r="C718" s="413"/>
      <c r="D718" s="413"/>
      <c r="E718" s="413"/>
      <c r="F718" s="413"/>
      <c r="G718" s="413"/>
      <c r="H718" s="413"/>
      <c r="I718" s="413"/>
      <c r="J718" s="413"/>
      <c r="K718" s="413"/>
    </row>
    <row r="719" spans="1:11" ht="26.25" customHeight="1">
      <c r="A719" s="413"/>
      <c r="B719" s="413"/>
      <c r="C719" s="413"/>
      <c r="D719" s="413"/>
      <c r="E719" s="413"/>
      <c r="F719" s="413"/>
      <c r="G719" s="413"/>
      <c r="H719" s="413"/>
      <c r="I719" s="413"/>
      <c r="J719" s="413"/>
      <c r="K719" s="413"/>
    </row>
    <row r="720" spans="1:11" ht="26.25" customHeight="1">
      <c r="A720" s="413"/>
      <c r="B720" s="413"/>
      <c r="C720" s="413"/>
      <c r="D720" s="413"/>
      <c r="E720" s="413"/>
      <c r="F720" s="413"/>
      <c r="G720" s="413"/>
      <c r="H720" s="413"/>
      <c r="I720" s="413"/>
      <c r="J720" s="413"/>
      <c r="K720" s="413"/>
    </row>
    <row r="721" spans="1:11" ht="26.25" customHeight="1">
      <c r="A721" s="413"/>
      <c r="B721" s="413"/>
      <c r="C721" s="413"/>
      <c r="D721" s="413"/>
      <c r="E721" s="413"/>
      <c r="F721" s="413"/>
      <c r="G721" s="413"/>
      <c r="H721" s="413"/>
      <c r="I721" s="413"/>
      <c r="J721" s="413"/>
      <c r="K721" s="413"/>
    </row>
    <row r="722" spans="1:11" ht="26.25" customHeight="1">
      <c r="A722" s="413"/>
      <c r="B722" s="413"/>
      <c r="C722" s="413"/>
      <c r="D722" s="413"/>
      <c r="E722" s="413"/>
      <c r="F722" s="413"/>
      <c r="G722" s="413"/>
      <c r="H722" s="413"/>
      <c r="I722" s="413"/>
      <c r="J722" s="413"/>
      <c r="K722" s="413"/>
    </row>
    <row r="723" spans="1:11" ht="26.25" customHeight="1">
      <c r="A723" s="413"/>
      <c r="B723" s="413"/>
      <c r="C723" s="413"/>
      <c r="D723" s="413"/>
      <c r="E723" s="413"/>
      <c r="F723" s="413"/>
      <c r="G723" s="413"/>
      <c r="H723" s="413"/>
      <c r="I723" s="413"/>
      <c r="J723" s="413"/>
      <c r="K723" s="413"/>
    </row>
    <row r="724" spans="1:11" ht="26.25" customHeight="1">
      <c r="A724" s="413"/>
      <c r="B724" s="413"/>
      <c r="C724" s="413"/>
      <c r="D724" s="413"/>
      <c r="E724" s="413"/>
      <c r="F724" s="413"/>
      <c r="G724" s="413"/>
      <c r="H724" s="413"/>
      <c r="I724" s="413"/>
      <c r="J724" s="413"/>
      <c r="K724" s="413"/>
    </row>
    <row r="725" spans="1:11" ht="26.25" customHeight="1">
      <c r="A725" s="413"/>
      <c r="B725" s="413"/>
      <c r="C725" s="413"/>
      <c r="D725" s="413"/>
      <c r="E725" s="413"/>
      <c r="F725" s="413"/>
      <c r="G725" s="413"/>
      <c r="H725" s="413"/>
      <c r="I725" s="413"/>
      <c r="J725" s="413"/>
      <c r="K725" s="413"/>
    </row>
    <row r="726" spans="1:11" ht="26.25" customHeight="1">
      <c r="A726" s="413"/>
      <c r="B726" s="413"/>
      <c r="C726" s="413"/>
      <c r="D726" s="413"/>
      <c r="E726" s="413"/>
      <c r="F726" s="413"/>
      <c r="G726" s="413"/>
      <c r="H726" s="413"/>
      <c r="I726" s="413"/>
      <c r="J726" s="413"/>
      <c r="K726" s="413"/>
    </row>
    <row r="727" spans="1:11" ht="26.25" customHeight="1">
      <c r="A727" s="413"/>
      <c r="B727" s="413"/>
      <c r="C727" s="413"/>
      <c r="D727" s="413"/>
      <c r="E727" s="413"/>
      <c r="F727" s="413"/>
      <c r="G727" s="413"/>
      <c r="H727" s="413"/>
      <c r="I727" s="413"/>
      <c r="J727" s="413"/>
      <c r="K727" s="413"/>
    </row>
    <row r="728" spans="1:11" ht="26.25" customHeight="1">
      <c r="A728" s="413"/>
      <c r="B728" s="413"/>
      <c r="C728" s="413"/>
      <c r="D728" s="413"/>
      <c r="E728" s="413"/>
      <c r="F728" s="413"/>
      <c r="G728" s="413"/>
      <c r="H728" s="413"/>
      <c r="I728" s="413"/>
      <c r="J728" s="413"/>
      <c r="K728" s="413"/>
    </row>
    <row r="729" spans="1:11" ht="26.25" customHeight="1">
      <c r="A729" s="413"/>
      <c r="B729" s="413"/>
      <c r="C729" s="413"/>
      <c r="D729" s="413"/>
      <c r="E729" s="413"/>
      <c r="F729" s="413"/>
      <c r="G729" s="413"/>
      <c r="H729" s="413"/>
      <c r="I729" s="413"/>
      <c r="J729" s="413"/>
      <c r="K729" s="413"/>
    </row>
    <row r="730" spans="1:11" ht="26.25" customHeight="1">
      <c r="A730" s="413"/>
      <c r="B730" s="413"/>
      <c r="C730" s="413"/>
      <c r="D730" s="413"/>
      <c r="E730" s="413"/>
      <c r="F730" s="413"/>
      <c r="G730" s="413"/>
      <c r="H730" s="413"/>
      <c r="I730" s="413"/>
      <c r="J730" s="413"/>
      <c r="K730" s="413"/>
    </row>
    <row r="731" spans="1:11" ht="26.25" customHeight="1">
      <c r="A731" s="413"/>
      <c r="B731" s="413"/>
      <c r="C731" s="413"/>
      <c r="D731" s="413"/>
      <c r="E731" s="413"/>
      <c r="F731" s="413"/>
      <c r="G731" s="413"/>
      <c r="H731" s="413"/>
      <c r="I731" s="413"/>
      <c r="J731" s="413"/>
      <c r="K731" s="413"/>
    </row>
    <row r="732" spans="1:11" ht="26.25" customHeight="1">
      <c r="A732" s="413"/>
      <c r="B732" s="413"/>
      <c r="C732" s="413"/>
      <c r="D732" s="413"/>
      <c r="E732" s="413"/>
      <c r="F732" s="413"/>
      <c r="G732" s="413"/>
      <c r="H732" s="413"/>
      <c r="I732" s="413"/>
      <c r="J732" s="413"/>
      <c r="K732" s="413"/>
    </row>
    <row r="733" spans="1:11" ht="26.25" customHeight="1">
      <c r="A733" s="413"/>
      <c r="B733" s="413"/>
      <c r="C733" s="413"/>
      <c r="D733" s="413"/>
      <c r="E733" s="413"/>
      <c r="F733" s="413"/>
      <c r="G733" s="413"/>
      <c r="H733" s="413"/>
      <c r="I733" s="413"/>
      <c r="J733" s="413"/>
      <c r="K733" s="413"/>
    </row>
    <row r="734" spans="1:11" ht="26.25" customHeight="1">
      <c r="A734" s="413"/>
      <c r="B734" s="413"/>
      <c r="C734" s="413"/>
      <c r="D734" s="413"/>
      <c r="E734" s="413"/>
      <c r="F734" s="413"/>
      <c r="G734" s="413"/>
      <c r="H734" s="413"/>
      <c r="I734" s="413"/>
      <c r="J734" s="413"/>
      <c r="K734" s="413"/>
    </row>
    <row r="735" spans="1:11" ht="26.25" customHeight="1">
      <c r="A735" s="413"/>
      <c r="B735" s="413"/>
      <c r="C735" s="413"/>
      <c r="D735" s="413"/>
      <c r="E735" s="413"/>
      <c r="F735" s="413"/>
      <c r="G735" s="413"/>
      <c r="H735" s="413"/>
      <c r="I735" s="413"/>
      <c r="J735" s="413"/>
      <c r="K735" s="413"/>
    </row>
    <row r="736" spans="1:11" ht="26.25" customHeight="1">
      <c r="A736" s="413"/>
      <c r="B736" s="413"/>
      <c r="C736" s="413"/>
      <c r="D736" s="413"/>
      <c r="E736" s="413"/>
      <c r="F736" s="413"/>
      <c r="G736" s="413"/>
      <c r="H736" s="413"/>
      <c r="I736" s="413"/>
      <c r="J736" s="413"/>
      <c r="K736" s="413"/>
    </row>
    <row r="737" spans="1:11" ht="26.25" customHeight="1">
      <c r="A737" s="413"/>
      <c r="B737" s="413"/>
      <c r="C737" s="413"/>
      <c r="D737" s="413"/>
      <c r="E737" s="413"/>
      <c r="F737" s="413"/>
      <c r="G737" s="413"/>
      <c r="H737" s="413"/>
      <c r="I737" s="413"/>
      <c r="J737" s="413"/>
      <c r="K737" s="413"/>
    </row>
    <row r="738" spans="1:11" ht="26.25" customHeight="1">
      <c r="A738" s="413"/>
      <c r="B738" s="413"/>
      <c r="C738" s="413"/>
      <c r="D738" s="413"/>
      <c r="E738" s="413"/>
      <c r="F738" s="413"/>
      <c r="G738" s="413"/>
      <c r="H738" s="413"/>
      <c r="I738" s="413"/>
      <c r="J738" s="413"/>
      <c r="K738" s="413"/>
    </row>
    <row r="739" spans="1:11" ht="26.25" customHeight="1">
      <c r="A739" s="413"/>
      <c r="B739" s="413"/>
      <c r="C739" s="413"/>
      <c r="D739" s="413"/>
      <c r="E739" s="413"/>
      <c r="F739" s="413"/>
      <c r="G739" s="413"/>
      <c r="H739" s="413"/>
      <c r="I739" s="413"/>
      <c r="J739" s="413"/>
      <c r="K739" s="413"/>
    </row>
    <row r="740" spans="1:11" ht="26.25" customHeight="1">
      <c r="A740" s="413"/>
      <c r="B740" s="413"/>
      <c r="C740" s="413"/>
      <c r="D740" s="413"/>
      <c r="E740" s="413"/>
      <c r="F740" s="413"/>
      <c r="G740" s="413"/>
      <c r="H740" s="413"/>
      <c r="I740" s="413"/>
      <c r="J740" s="413"/>
      <c r="K740" s="413"/>
    </row>
    <row r="741" spans="1:11" ht="26.25" customHeight="1">
      <c r="A741" s="413"/>
      <c r="B741" s="413"/>
      <c r="C741" s="413"/>
      <c r="D741" s="413"/>
      <c r="E741" s="413"/>
      <c r="F741" s="413"/>
      <c r="G741" s="413"/>
      <c r="H741" s="413"/>
      <c r="I741" s="413"/>
      <c r="J741" s="413"/>
      <c r="K741" s="413"/>
    </row>
    <row r="742" spans="1:11" ht="26.25" customHeight="1">
      <c r="A742" s="413"/>
      <c r="B742" s="413"/>
      <c r="C742" s="413"/>
      <c r="D742" s="413"/>
      <c r="E742" s="413"/>
      <c r="F742" s="413"/>
      <c r="G742" s="413"/>
      <c r="H742" s="413"/>
      <c r="I742" s="413"/>
      <c r="J742" s="413"/>
      <c r="K742" s="413"/>
    </row>
    <row r="743" spans="1:11" ht="26.25" customHeight="1">
      <c r="A743" s="413"/>
      <c r="B743" s="413"/>
      <c r="C743" s="413"/>
      <c r="D743" s="413"/>
      <c r="E743" s="413"/>
      <c r="F743" s="413"/>
      <c r="G743" s="413"/>
      <c r="H743" s="413"/>
      <c r="I743" s="413"/>
      <c r="J743" s="413"/>
      <c r="K743" s="413"/>
    </row>
    <row r="744" spans="1:11" ht="26.25" customHeight="1">
      <c r="A744" s="413"/>
      <c r="B744" s="413"/>
      <c r="C744" s="413"/>
      <c r="D744" s="413"/>
      <c r="E744" s="413"/>
      <c r="F744" s="413"/>
      <c r="G744" s="413"/>
      <c r="H744" s="413"/>
      <c r="I744" s="413"/>
      <c r="J744" s="413"/>
      <c r="K744" s="413"/>
    </row>
    <row r="745" spans="1:11" ht="26.25" customHeight="1">
      <c r="A745" s="413"/>
      <c r="B745" s="413"/>
      <c r="C745" s="413"/>
      <c r="D745" s="413"/>
      <c r="E745" s="413"/>
      <c r="F745" s="413"/>
      <c r="G745" s="413"/>
      <c r="H745" s="413"/>
      <c r="I745" s="413"/>
      <c r="J745" s="413"/>
      <c r="K745" s="413"/>
    </row>
    <row r="746" spans="1:11" ht="26.25" customHeight="1">
      <c r="A746" s="413"/>
      <c r="B746" s="413"/>
      <c r="C746" s="413"/>
      <c r="D746" s="413"/>
      <c r="E746" s="413"/>
      <c r="F746" s="413"/>
      <c r="G746" s="413"/>
      <c r="H746" s="413"/>
      <c r="I746" s="413"/>
      <c r="J746" s="413"/>
      <c r="K746" s="413"/>
    </row>
    <row r="747" spans="1:11" ht="26.25" customHeight="1">
      <c r="A747" s="413"/>
      <c r="B747" s="413"/>
      <c r="C747" s="413"/>
      <c r="D747" s="413"/>
      <c r="E747" s="413"/>
      <c r="F747" s="413"/>
      <c r="G747" s="413"/>
      <c r="H747" s="413"/>
      <c r="I747" s="413"/>
      <c r="J747" s="413"/>
      <c r="K747" s="413"/>
    </row>
    <row r="748" spans="1:11" ht="26.25" customHeight="1">
      <c r="A748" s="413"/>
      <c r="B748" s="413"/>
      <c r="C748" s="413"/>
      <c r="D748" s="413"/>
      <c r="E748" s="413"/>
      <c r="F748" s="413"/>
      <c r="G748" s="413"/>
      <c r="H748" s="413"/>
      <c r="I748" s="413"/>
      <c r="J748" s="413"/>
      <c r="K748" s="413"/>
    </row>
    <row r="749" spans="1:11" ht="26.25" customHeight="1">
      <c r="A749" s="413"/>
      <c r="B749" s="413"/>
      <c r="C749" s="413"/>
      <c r="D749" s="413"/>
      <c r="E749" s="413"/>
      <c r="F749" s="413"/>
      <c r="G749" s="413"/>
      <c r="H749" s="413"/>
      <c r="I749" s="413"/>
      <c r="J749" s="413"/>
      <c r="K749" s="413"/>
    </row>
    <row r="750" spans="1:11" ht="26.25" customHeight="1">
      <c r="A750" s="413"/>
      <c r="B750" s="413"/>
      <c r="C750" s="413"/>
      <c r="D750" s="413"/>
      <c r="E750" s="413"/>
      <c r="F750" s="413"/>
      <c r="G750" s="413"/>
      <c r="H750" s="413"/>
      <c r="I750" s="413"/>
      <c r="J750" s="413"/>
      <c r="K750" s="413"/>
    </row>
    <row r="751" spans="1:11" ht="26.25" customHeight="1">
      <c r="A751" s="413"/>
      <c r="B751" s="413"/>
      <c r="C751" s="413"/>
      <c r="D751" s="413"/>
      <c r="E751" s="413"/>
      <c r="F751" s="413"/>
      <c r="G751" s="413"/>
      <c r="H751" s="413"/>
      <c r="I751" s="413"/>
      <c r="J751" s="413"/>
      <c r="K751" s="413"/>
    </row>
    <row r="752" spans="1:11" ht="26.25" customHeight="1">
      <c r="A752" s="413"/>
      <c r="B752" s="413"/>
      <c r="C752" s="413"/>
      <c r="D752" s="413"/>
      <c r="E752" s="413"/>
      <c r="F752" s="413"/>
      <c r="G752" s="413"/>
      <c r="H752" s="413"/>
      <c r="I752" s="413"/>
      <c r="J752" s="413"/>
      <c r="K752" s="413"/>
    </row>
    <row r="753" spans="1:11" ht="26.25" customHeight="1">
      <c r="A753" s="413"/>
      <c r="B753" s="413"/>
      <c r="C753" s="413"/>
      <c r="D753" s="413"/>
      <c r="E753" s="413"/>
      <c r="F753" s="413"/>
      <c r="G753" s="413"/>
      <c r="H753" s="413"/>
      <c r="I753" s="413"/>
      <c r="J753" s="413"/>
      <c r="K753" s="413"/>
    </row>
    <row r="754" spans="1:11" ht="26.25" customHeight="1">
      <c r="A754" s="413"/>
      <c r="B754" s="413"/>
      <c r="C754" s="413"/>
      <c r="D754" s="413"/>
      <c r="E754" s="413"/>
      <c r="F754" s="413"/>
      <c r="G754" s="413"/>
      <c r="H754" s="413"/>
      <c r="I754" s="413"/>
      <c r="J754" s="413"/>
      <c r="K754" s="413"/>
    </row>
    <row r="755" spans="1:11" ht="26.25" customHeight="1">
      <c r="A755" s="413"/>
      <c r="B755" s="413"/>
      <c r="C755" s="413"/>
      <c r="D755" s="413"/>
      <c r="E755" s="413"/>
      <c r="F755" s="413"/>
      <c r="G755" s="413"/>
      <c r="H755" s="413"/>
      <c r="I755" s="413"/>
      <c r="J755" s="413"/>
      <c r="K755" s="413"/>
    </row>
    <row r="756" spans="1:11" ht="26.25" customHeight="1">
      <c r="A756" s="413"/>
      <c r="B756" s="413"/>
      <c r="C756" s="413"/>
      <c r="D756" s="413"/>
      <c r="E756" s="413"/>
      <c r="F756" s="413"/>
      <c r="G756" s="413"/>
      <c r="H756" s="413"/>
      <c r="I756" s="413"/>
      <c r="J756" s="413"/>
      <c r="K756" s="413"/>
    </row>
    <row r="757" spans="1:11" ht="26.25" customHeight="1">
      <c r="A757" s="413"/>
      <c r="B757" s="413"/>
      <c r="C757" s="413"/>
      <c r="D757" s="413"/>
      <c r="E757" s="413"/>
      <c r="F757" s="413"/>
      <c r="G757" s="413"/>
      <c r="H757" s="413"/>
      <c r="I757" s="413"/>
      <c r="J757" s="413"/>
      <c r="K757" s="413"/>
    </row>
    <row r="758" spans="1:11" ht="26.25" customHeight="1">
      <c r="A758" s="413"/>
      <c r="B758" s="413"/>
      <c r="C758" s="413"/>
      <c r="D758" s="413"/>
      <c r="E758" s="413"/>
      <c r="F758" s="413"/>
      <c r="G758" s="413"/>
      <c r="H758" s="413"/>
      <c r="I758" s="413"/>
      <c r="J758" s="413"/>
      <c r="K758" s="413"/>
    </row>
    <row r="759" spans="1:11" ht="26.25" customHeight="1">
      <c r="A759" s="413"/>
      <c r="B759" s="413"/>
      <c r="C759" s="413"/>
      <c r="D759" s="413"/>
      <c r="E759" s="413"/>
      <c r="F759" s="413"/>
      <c r="G759" s="413"/>
      <c r="H759" s="413"/>
      <c r="I759" s="413"/>
      <c r="J759" s="413"/>
      <c r="K759" s="413"/>
    </row>
    <row r="760" spans="1:11" ht="26.25" customHeight="1">
      <c r="A760" s="413"/>
      <c r="B760" s="413"/>
      <c r="C760" s="413"/>
      <c r="D760" s="413"/>
      <c r="E760" s="413"/>
      <c r="F760" s="413"/>
      <c r="G760" s="413"/>
      <c r="H760" s="413"/>
      <c r="I760" s="413"/>
      <c r="J760" s="413"/>
      <c r="K760" s="413"/>
    </row>
    <row r="761" spans="1:11" ht="26.25" customHeight="1">
      <c r="A761" s="413"/>
      <c r="B761" s="413"/>
      <c r="C761" s="413"/>
      <c r="D761" s="413"/>
      <c r="E761" s="413"/>
      <c r="F761" s="413"/>
      <c r="G761" s="413"/>
      <c r="H761" s="413"/>
      <c r="I761" s="413"/>
      <c r="J761" s="413"/>
      <c r="K761" s="413"/>
    </row>
    <row r="762" spans="1:11" ht="26.25" customHeight="1">
      <c r="A762" s="413"/>
      <c r="B762" s="413"/>
      <c r="C762" s="413"/>
      <c r="D762" s="413"/>
      <c r="E762" s="413"/>
      <c r="F762" s="413"/>
      <c r="G762" s="413"/>
      <c r="H762" s="413"/>
      <c r="I762" s="413"/>
      <c r="J762" s="413"/>
      <c r="K762" s="413"/>
    </row>
    <row r="763" spans="1:11" ht="26.25" customHeight="1">
      <c r="A763" s="413"/>
      <c r="B763" s="413"/>
      <c r="C763" s="413"/>
      <c r="D763" s="413"/>
      <c r="E763" s="413"/>
      <c r="F763" s="413"/>
      <c r="G763" s="413"/>
      <c r="H763" s="413"/>
      <c r="I763" s="413"/>
      <c r="J763" s="413"/>
      <c r="K763" s="413"/>
    </row>
    <row r="764" spans="1:11" ht="26.25" customHeight="1">
      <c r="A764" s="413"/>
      <c r="B764" s="413"/>
      <c r="C764" s="413"/>
      <c r="D764" s="413"/>
      <c r="E764" s="413"/>
      <c r="F764" s="413"/>
      <c r="G764" s="413"/>
      <c r="H764" s="413"/>
      <c r="I764" s="413"/>
      <c r="J764" s="413"/>
      <c r="K764" s="413"/>
    </row>
    <row r="765" spans="1:11" ht="26.25" customHeight="1">
      <c r="A765" s="413"/>
      <c r="B765" s="413"/>
      <c r="C765" s="413"/>
      <c r="D765" s="413"/>
      <c r="E765" s="413"/>
      <c r="F765" s="413"/>
      <c r="G765" s="413"/>
      <c r="H765" s="413"/>
      <c r="I765" s="413"/>
      <c r="J765" s="413"/>
      <c r="K765" s="413"/>
    </row>
    <row r="766" spans="1:11" ht="26.25" customHeight="1">
      <c r="A766" s="413"/>
      <c r="B766" s="413"/>
      <c r="C766" s="413"/>
      <c r="D766" s="413"/>
      <c r="E766" s="413"/>
      <c r="F766" s="413"/>
      <c r="G766" s="413"/>
      <c r="H766" s="413"/>
      <c r="I766" s="413"/>
      <c r="J766" s="413"/>
      <c r="K766" s="413"/>
    </row>
    <row r="767" spans="1:11" ht="26.25" customHeight="1">
      <c r="A767" s="413"/>
      <c r="B767" s="413"/>
      <c r="C767" s="413"/>
      <c r="D767" s="413"/>
      <c r="E767" s="413"/>
      <c r="F767" s="413"/>
      <c r="G767" s="413"/>
      <c r="H767" s="413"/>
      <c r="I767" s="413"/>
      <c r="J767" s="413"/>
      <c r="K767" s="413"/>
    </row>
    <row r="768" spans="1:11" ht="26.25" customHeight="1">
      <c r="A768" s="413"/>
      <c r="B768" s="413"/>
      <c r="C768" s="413"/>
      <c r="D768" s="413"/>
      <c r="E768" s="413"/>
      <c r="F768" s="413"/>
      <c r="G768" s="413"/>
      <c r="H768" s="413"/>
      <c r="I768" s="413"/>
      <c r="J768" s="413"/>
      <c r="K768" s="413"/>
    </row>
    <row r="769" spans="1:11" ht="26.25" customHeight="1">
      <c r="A769" s="413"/>
      <c r="B769" s="413"/>
      <c r="C769" s="413"/>
      <c r="D769" s="413"/>
      <c r="E769" s="413"/>
      <c r="F769" s="413"/>
      <c r="G769" s="413"/>
      <c r="H769" s="413"/>
      <c r="I769" s="413"/>
      <c r="J769" s="413"/>
      <c r="K769" s="413"/>
    </row>
    <row r="770" spans="1:11" ht="26.25" customHeight="1">
      <c r="A770" s="413"/>
      <c r="B770" s="413"/>
      <c r="C770" s="413"/>
      <c r="D770" s="413"/>
      <c r="E770" s="413"/>
      <c r="F770" s="413"/>
      <c r="G770" s="413"/>
      <c r="H770" s="413"/>
      <c r="I770" s="413"/>
      <c r="J770" s="413"/>
      <c r="K770" s="413"/>
    </row>
    <row r="771" spans="1:11" ht="26.25" customHeight="1">
      <c r="A771" s="413"/>
      <c r="B771" s="413"/>
      <c r="C771" s="413"/>
      <c r="D771" s="413"/>
      <c r="E771" s="413"/>
      <c r="F771" s="413"/>
      <c r="G771" s="413"/>
      <c r="H771" s="413"/>
      <c r="I771" s="413"/>
      <c r="J771" s="413"/>
      <c r="K771" s="413"/>
    </row>
    <row r="772" spans="1:11" ht="26.25" customHeight="1">
      <c r="A772" s="413"/>
      <c r="B772" s="413"/>
      <c r="C772" s="413"/>
      <c r="D772" s="413"/>
      <c r="E772" s="413"/>
      <c r="F772" s="413"/>
      <c r="G772" s="413"/>
      <c r="H772" s="413"/>
      <c r="I772" s="413"/>
      <c r="J772" s="413"/>
      <c r="K772" s="413"/>
    </row>
    <row r="773" spans="1:11" ht="26.25" customHeight="1">
      <c r="A773" s="413"/>
      <c r="B773" s="413"/>
      <c r="C773" s="413"/>
      <c r="D773" s="413"/>
      <c r="E773" s="413"/>
      <c r="F773" s="413"/>
      <c r="G773" s="413"/>
      <c r="H773" s="413"/>
      <c r="I773" s="413"/>
      <c r="J773" s="413"/>
      <c r="K773" s="413"/>
    </row>
    <row r="774" spans="1:11" ht="26.25" customHeight="1">
      <c r="A774" s="413"/>
      <c r="B774" s="413"/>
      <c r="C774" s="413"/>
      <c r="D774" s="413"/>
      <c r="E774" s="413"/>
      <c r="F774" s="413"/>
      <c r="G774" s="413"/>
      <c r="H774" s="413"/>
      <c r="I774" s="413"/>
      <c r="J774" s="413"/>
      <c r="K774" s="413"/>
    </row>
    <row r="775" spans="1:11" ht="26.25" customHeight="1">
      <c r="A775" s="413"/>
      <c r="B775" s="413"/>
      <c r="C775" s="413"/>
      <c r="D775" s="413"/>
      <c r="E775" s="413"/>
      <c r="F775" s="413"/>
      <c r="G775" s="413"/>
      <c r="H775" s="413"/>
      <c r="I775" s="413"/>
      <c r="J775" s="413"/>
      <c r="K775" s="413"/>
    </row>
    <row r="776" spans="1:11" ht="26.25" customHeight="1">
      <c r="A776" s="413"/>
      <c r="B776" s="413"/>
      <c r="C776" s="413"/>
      <c r="D776" s="413"/>
      <c r="E776" s="413"/>
      <c r="F776" s="413"/>
      <c r="G776" s="413"/>
      <c r="H776" s="413"/>
      <c r="I776" s="413"/>
      <c r="J776" s="413"/>
      <c r="K776" s="413"/>
    </row>
    <row r="777" spans="1:11" ht="26.25" customHeight="1">
      <c r="A777" s="413"/>
      <c r="B777" s="413"/>
      <c r="C777" s="413"/>
      <c r="D777" s="413"/>
      <c r="E777" s="413"/>
      <c r="F777" s="413"/>
      <c r="G777" s="413"/>
      <c r="H777" s="413"/>
      <c r="I777" s="413"/>
      <c r="J777" s="413"/>
      <c r="K777" s="413"/>
    </row>
    <row r="778" spans="1:11" ht="26.25" customHeight="1">
      <c r="A778" s="413"/>
      <c r="B778" s="413"/>
      <c r="C778" s="413"/>
      <c r="D778" s="413"/>
      <c r="E778" s="413"/>
      <c r="F778" s="413"/>
      <c r="G778" s="413"/>
      <c r="H778" s="413"/>
      <c r="I778" s="413"/>
      <c r="J778" s="413"/>
      <c r="K778" s="413"/>
    </row>
    <row r="779" spans="1:11" ht="26.25" customHeight="1">
      <c r="A779" s="413"/>
      <c r="B779" s="413"/>
      <c r="C779" s="413"/>
      <c r="D779" s="413"/>
      <c r="E779" s="413"/>
      <c r="F779" s="413"/>
      <c r="G779" s="413"/>
      <c r="H779" s="413"/>
      <c r="I779" s="413"/>
      <c r="J779" s="413"/>
      <c r="K779" s="413"/>
    </row>
    <row r="780" spans="1:11" ht="26.25" customHeight="1">
      <c r="A780" s="413"/>
      <c r="B780" s="413"/>
      <c r="C780" s="413"/>
      <c r="D780" s="413"/>
      <c r="E780" s="413"/>
      <c r="F780" s="413"/>
      <c r="G780" s="413"/>
      <c r="H780" s="413"/>
      <c r="I780" s="413"/>
      <c r="J780" s="413"/>
      <c r="K780" s="413"/>
    </row>
    <row r="781" spans="1:11" ht="26.25" customHeight="1">
      <c r="A781" s="413"/>
      <c r="B781" s="413"/>
      <c r="C781" s="413"/>
      <c r="D781" s="413"/>
      <c r="E781" s="413"/>
      <c r="F781" s="413"/>
      <c r="G781" s="413"/>
      <c r="H781" s="413"/>
      <c r="I781" s="413"/>
      <c r="J781" s="413"/>
      <c r="K781" s="413"/>
    </row>
    <row r="782" spans="1:11" ht="26.25" customHeight="1">
      <c r="A782" s="413"/>
      <c r="B782" s="413"/>
      <c r="C782" s="413"/>
      <c r="D782" s="413"/>
      <c r="E782" s="413"/>
      <c r="F782" s="413"/>
      <c r="G782" s="413"/>
      <c r="H782" s="413"/>
      <c r="I782" s="413"/>
      <c r="J782" s="413"/>
      <c r="K782" s="413"/>
    </row>
    <row r="783" spans="1:11" ht="26.25" customHeight="1">
      <c r="A783" s="413"/>
      <c r="B783" s="413"/>
      <c r="C783" s="413"/>
      <c r="D783" s="413"/>
      <c r="E783" s="413"/>
      <c r="F783" s="413"/>
      <c r="G783" s="413"/>
      <c r="H783" s="413"/>
      <c r="I783" s="413"/>
      <c r="J783" s="413"/>
      <c r="K783" s="413"/>
    </row>
    <row r="784" spans="1:11" ht="26.25" customHeight="1">
      <c r="A784" s="413"/>
      <c r="B784" s="413"/>
      <c r="C784" s="413"/>
      <c r="D784" s="413"/>
      <c r="E784" s="413"/>
      <c r="F784" s="413"/>
      <c r="G784" s="413"/>
      <c r="H784" s="413"/>
      <c r="I784" s="413"/>
      <c r="J784" s="413"/>
      <c r="K784" s="413"/>
    </row>
    <row r="785" spans="1:11" ht="26.25" customHeight="1">
      <c r="A785" s="413"/>
      <c r="B785" s="413"/>
      <c r="C785" s="413"/>
      <c r="D785" s="413"/>
      <c r="E785" s="413"/>
      <c r="F785" s="413"/>
      <c r="G785" s="413"/>
      <c r="H785" s="413"/>
      <c r="I785" s="413"/>
      <c r="J785" s="413"/>
      <c r="K785" s="413"/>
    </row>
    <row r="786" spans="1:11" ht="26.25" customHeight="1">
      <c r="A786" s="413"/>
      <c r="B786" s="413"/>
      <c r="C786" s="413"/>
      <c r="D786" s="413"/>
      <c r="E786" s="413"/>
      <c r="F786" s="413"/>
      <c r="G786" s="413"/>
      <c r="H786" s="413"/>
      <c r="I786" s="413"/>
      <c r="J786" s="413"/>
      <c r="K786" s="413"/>
    </row>
    <row r="787" spans="1:11" ht="26.25" customHeight="1">
      <c r="A787" s="413"/>
      <c r="B787" s="413"/>
      <c r="C787" s="413"/>
      <c r="D787" s="413"/>
      <c r="E787" s="413"/>
      <c r="F787" s="413"/>
      <c r="G787" s="413"/>
      <c r="H787" s="413"/>
      <c r="I787" s="413"/>
      <c r="J787" s="413"/>
      <c r="K787" s="413"/>
    </row>
    <row r="788" spans="1:11" ht="26.25" customHeight="1">
      <c r="A788" s="413"/>
      <c r="B788" s="413"/>
      <c r="C788" s="413"/>
      <c r="D788" s="413"/>
      <c r="E788" s="413"/>
      <c r="F788" s="413"/>
      <c r="G788" s="413"/>
      <c r="H788" s="413"/>
      <c r="I788" s="413"/>
      <c r="J788" s="413"/>
      <c r="K788" s="413"/>
    </row>
    <row r="789" spans="1:11" ht="26.25" customHeight="1">
      <c r="A789" s="413"/>
      <c r="B789" s="413"/>
      <c r="C789" s="413"/>
      <c r="D789" s="413"/>
      <c r="E789" s="413"/>
      <c r="F789" s="413"/>
      <c r="G789" s="413"/>
      <c r="H789" s="413"/>
      <c r="I789" s="413"/>
      <c r="J789" s="413"/>
      <c r="K789" s="413"/>
    </row>
    <row r="790" spans="1:11" ht="26.25" customHeight="1">
      <c r="A790" s="413"/>
      <c r="B790" s="413"/>
      <c r="C790" s="413"/>
      <c r="D790" s="413"/>
      <c r="E790" s="413"/>
      <c r="F790" s="413"/>
      <c r="G790" s="413"/>
      <c r="H790" s="413"/>
      <c r="I790" s="413"/>
      <c r="J790" s="413"/>
      <c r="K790" s="413"/>
    </row>
    <row r="791" spans="1:11" ht="26.25" customHeight="1">
      <c r="A791" s="413"/>
      <c r="B791" s="413"/>
      <c r="C791" s="413"/>
      <c r="D791" s="413"/>
      <c r="E791" s="413"/>
      <c r="F791" s="413"/>
      <c r="G791" s="413"/>
      <c r="H791" s="413"/>
      <c r="I791" s="413"/>
      <c r="J791" s="413"/>
      <c r="K791" s="413"/>
    </row>
    <row r="792" spans="1:11" ht="26.25" customHeight="1">
      <c r="A792" s="413"/>
      <c r="B792" s="413"/>
      <c r="C792" s="413"/>
      <c r="D792" s="413"/>
      <c r="E792" s="413"/>
      <c r="F792" s="413"/>
      <c r="G792" s="413"/>
      <c r="H792" s="413"/>
      <c r="I792" s="413"/>
      <c r="J792" s="413"/>
      <c r="K792" s="413"/>
    </row>
    <row r="793" spans="1:11" ht="26.25" customHeight="1">
      <c r="A793" s="413"/>
      <c r="B793" s="413"/>
      <c r="C793" s="413"/>
      <c r="D793" s="413"/>
      <c r="E793" s="413"/>
      <c r="F793" s="413"/>
      <c r="G793" s="413"/>
      <c r="H793" s="413"/>
      <c r="I793" s="413"/>
      <c r="J793" s="413"/>
      <c r="K793" s="413"/>
    </row>
    <row r="794" spans="1:11" ht="26.25" customHeight="1">
      <c r="A794" s="413"/>
      <c r="B794" s="413"/>
      <c r="C794" s="413"/>
      <c r="D794" s="413"/>
      <c r="E794" s="413"/>
      <c r="F794" s="413"/>
      <c r="G794" s="413"/>
      <c r="H794" s="413"/>
      <c r="I794" s="413"/>
      <c r="J794" s="413"/>
      <c r="K794" s="413"/>
    </row>
    <row r="795" spans="1:11" ht="26.25" customHeight="1">
      <c r="A795" s="413"/>
      <c r="B795" s="413"/>
      <c r="C795" s="413"/>
      <c r="D795" s="413"/>
      <c r="E795" s="413"/>
      <c r="F795" s="413"/>
      <c r="G795" s="413"/>
      <c r="H795" s="413"/>
      <c r="I795" s="413"/>
      <c r="J795" s="413"/>
      <c r="K795" s="413"/>
    </row>
    <row r="796" spans="1:11" ht="26.25" customHeight="1">
      <c r="A796" s="413"/>
      <c r="B796" s="413"/>
      <c r="C796" s="413"/>
      <c r="D796" s="413"/>
      <c r="E796" s="413"/>
      <c r="F796" s="413"/>
      <c r="G796" s="413"/>
      <c r="H796" s="413"/>
      <c r="I796" s="413"/>
      <c r="J796" s="413"/>
      <c r="K796" s="413"/>
    </row>
    <row r="797" spans="1:11" ht="26.25" customHeight="1">
      <c r="A797" s="413"/>
      <c r="B797" s="413"/>
      <c r="C797" s="413"/>
      <c r="D797" s="413"/>
      <c r="E797" s="413"/>
      <c r="F797" s="413"/>
      <c r="G797" s="413"/>
      <c r="H797" s="413"/>
      <c r="I797" s="413"/>
      <c r="J797" s="413"/>
      <c r="K797" s="413"/>
    </row>
    <row r="798" spans="1:11" ht="26.25" customHeight="1">
      <c r="A798" s="413"/>
      <c r="B798" s="413"/>
      <c r="C798" s="413"/>
      <c r="D798" s="413"/>
      <c r="E798" s="413"/>
      <c r="F798" s="413"/>
      <c r="G798" s="413"/>
      <c r="H798" s="413"/>
      <c r="I798" s="413"/>
      <c r="J798" s="413"/>
      <c r="K798" s="413"/>
    </row>
    <row r="799" spans="1:11" ht="26.25" customHeight="1">
      <c r="A799" s="413"/>
      <c r="B799" s="413"/>
      <c r="C799" s="413"/>
      <c r="D799" s="413"/>
      <c r="E799" s="413"/>
      <c r="F799" s="413"/>
      <c r="G799" s="413"/>
      <c r="H799" s="413"/>
      <c r="I799" s="413"/>
      <c r="J799" s="413"/>
      <c r="K799" s="413"/>
    </row>
    <row r="800" spans="1:11" ht="26.25" customHeight="1">
      <c r="A800" s="413"/>
      <c r="B800" s="413"/>
      <c r="C800" s="413"/>
      <c r="D800" s="413"/>
      <c r="E800" s="413"/>
      <c r="F800" s="413"/>
      <c r="G800" s="413"/>
      <c r="H800" s="413"/>
      <c r="I800" s="413"/>
      <c r="J800" s="413"/>
      <c r="K800" s="413"/>
    </row>
    <row r="801" spans="1:11" ht="26.25" customHeight="1">
      <c r="A801" s="413"/>
      <c r="B801" s="413"/>
      <c r="C801" s="413"/>
      <c r="D801" s="413"/>
      <c r="E801" s="413"/>
      <c r="F801" s="413"/>
      <c r="G801" s="413"/>
      <c r="H801" s="413"/>
      <c r="I801" s="413"/>
      <c r="J801" s="413"/>
      <c r="K801" s="413"/>
    </row>
    <row r="802" spans="1:11" ht="26.25" customHeight="1">
      <c r="A802" s="413"/>
      <c r="B802" s="413"/>
      <c r="C802" s="413"/>
      <c r="D802" s="413"/>
      <c r="E802" s="413"/>
      <c r="F802" s="413"/>
      <c r="G802" s="413"/>
      <c r="H802" s="413"/>
      <c r="I802" s="413"/>
      <c r="J802" s="413"/>
      <c r="K802" s="413"/>
    </row>
    <row r="803" spans="1:11" ht="26.25" customHeight="1">
      <c r="A803" s="413"/>
      <c r="B803" s="413"/>
      <c r="C803" s="413"/>
      <c r="D803" s="413"/>
      <c r="E803" s="413"/>
      <c r="F803" s="413"/>
      <c r="G803" s="413"/>
      <c r="H803" s="413"/>
      <c r="I803" s="413"/>
      <c r="J803" s="413"/>
      <c r="K803" s="413"/>
    </row>
    <row r="804" spans="1:11" ht="26.25" customHeight="1">
      <c r="A804" s="413"/>
      <c r="B804" s="413"/>
      <c r="C804" s="413"/>
      <c r="D804" s="413"/>
      <c r="E804" s="413"/>
      <c r="F804" s="413"/>
      <c r="G804" s="413"/>
      <c r="H804" s="413"/>
      <c r="I804" s="413"/>
      <c r="J804" s="413"/>
      <c r="K804" s="413"/>
    </row>
    <row r="805" spans="1:11" ht="26.25" customHeight="1">
      <c r="A805" s="413"/>
      <c r="B805" s="413"/>
      <c r="C805" s="413"/>
      <c r="D805" s="413"/>
      <c r="E805" s="413"/>
      <c r="F805" s="413"/>
      <c r="G805" s="413"/>
      <c r="H805" s="413"/>
      <c r="I805" s="413"/>
      <c r="J805" s="413"/>
      <c r="K805" s="413"/>
    </row>
    <row r="806" spans="1:11" ht="26.25" customHeight="1">
      <c r="A806" s="413"/>
      <c r="B806" s="413"/>
      <c r="C806" s="413"/>
      <c r="D806" s="413"/>
      <c r="E806" s="413"/>
      <c r="F806" s="413"/>
      <c r="G806" s="413"/>
      <c r="H806" s="413"/>
      <c r="I806" s="413"/>
      <c r="J806" s="413"/>
      <c r="K806" s="413"/>
    </row>
    <row r="807" spans="1:11" ht="26.25" customHeight="1">
      <c r="A807" s="413"/>
      <c r="B807" s="413"/>
      <c r="C807" s="413"/>
      <c r="D807" s="413"/>
      <c r="E807" s="413"/>
      <c r="F807" s="413"/>
      <c r="G807" s="413"/>
      <c r="H807" s="413"/>
      <c r="I807" s="413"/>
      <c r="J807" s="413"/>
      <c r="K807" s="413"/>
    </row>
    <row r="808" spans="1:11" ht="26.25" customHeight="1">
      <c r="A808" s="413"/>
      <c r="B808" s="413"/>
      <c r="C808" s="413"/>
      <c r="D808" s="413"/>
      <c r="E808" s="413"/>
      <c r="F808" s="413"/>
      <c r="G808" s="413"/>
      <c r="H808" s="413"/>
      <c r="I808" s="413"/>
      <c r="J808" s="413"/>
      <c r="K808" s="413"/>
    </row>
    <row r="809" spans="1:11" ht="26.25" customHeight="1">
      <c r="A809" s="413"/>
      <c r="B809" s="413"/>
      <c r="C809" s="413"/>
      <c r="D809" s="413"/>
      <c r="E809" s="413"/>
      <c r="F809" s="413"/>
      <c r="G809" s="413"/>
      <c r="H809" s="413"/>
      <c r="I809" s="413"/>
      <c r="J809" s="413"/>
      <c r="K809" s="413"/>
    </row>
    <row r="810" spans="1:11" ht="26.25" customHeight="1">
      <c r="A810" s="413"/>
      <c r="B810" s="413"/>
      <c r="C810" s="413"/>
      <c r="D810" s="413"/>
      <c r="E810" s="413"/>
      <c r="F810" s="413"/>
      <c r="G810" s="413"/>
      <c r="H810" s="413"/>
      <c r="I810" s="413"/>
      <c r="J810" s="413"/>
      <c r="K810" s="413"/>
    </row>
    <row r="811" spans="1:11" ht="26.25" customHeight="1">
      <c r="A811" s="413"/>
      <c r="B811" s="413"/>
      <c r="C811" s="413"/>
      <c r="D811" s="413"/>
      <c r="E811" s="413"/>
      <c r="F811" s="413"/>
      <c r="G811" s="413"/>
      <c r="H811" s="413"/>
      <c r="I811" s="413"/>
      <c r="J811" s="413"/>
      <c r="K811" s="413"/>
    </row>
    <row r="812" spans="1:11" ht="26.25" customHeight="1">
      <c r="A812" s="413"/>
      <c r="B812" s="413"/>
      <c r="C812" s="413"/>
      <c r="D812" s="413"/>
      <c r="E812" s="413"/>
      <c r="F812" s="413"/>
      <c r="G812" s="413"/>
      <c r="H812" s="413"/>
      <c r="I812" s="413"/>
      <c r="J812" s="413"/>
      <c r="K812" s="413"/>
    </row>
    <row r="813" spans="1:11" ht="26.25" customHeight="1">
      <c r="A813" s="413"/>
      <c r="B813" s="413"/>
      <c r="C813" s="413"/>
      <c r="D813" s="413"/>
      <c r="E813" s="413"/>
      <c r="F813" s="413"/>
      <c r="G813" s="413"/>
      <c r="H813" s="413"/>
      <c r="I813" s="413"/>
      <c r="J813" s="413"/>
      <c r="K813" s="413"/>
    </row>
    <row r="814" spans="1:11" ht="26.25" customHeight="1">
      <c r="A814" s="413"/>
      <c r="B814" s="413"/>
      <c r="C814" s="413"/>
      <c r="D814" s="413"/>
      <c r="E814" s="413"/>
      <c r="F814" s="413"/>
      <c r="G814" s="413"/>
      <c r="H814" s="413"/>
      <c r="I814" s="413"/>
      <c r="J814" s="413"/>
      <c r="K814" s="413"/>
    </row>
    <row r="815" spans="1:11" ht="26.25" customHeight="1">
      <c r="A815" s="413"/>
      <c r="B815" s="413"/>
      <c r="C815" s="413"/>
      <c r="D815" s="413"/>
      <c r="E815" s="413"/>
      <c r="F815" s="413"/>
      <c r="G815" s="413"/>
      <c r="H815" s="413"/>
      <c r="I815" s="413"/>
      <c r="J815" s="413"/>
      <c r="K815" s="413"/>
    </row>
    <row r="816" spans="1:11" ht="26.25" customHeight="1">
      <c r="A816" s="413"/>
      <c r="B816" s="413"/>
      <c r="C816" s="413"/>
      <c r="D816" s="413"/>
      <c r="E816" s="413"/>
      <c r="F816" s="413"/>
      <c r="G816" s="413"/>
      <c r="H816" s="413"/>
      <c r="I816" s="413"/>
      <c r="J816" s="413"/>
      <c r="K816" s="413"/>
    </row>
    <row r="817" spans="1:11" ht="26.25" customHeight="1">
      <c r="A817" s="413"/>
      <c r="B817" s="413"/>
      <c r="C817" s="413"/>
      <c r="D817" s="413"/>
      <c r="E817" s="413"/>
      <c r="F817" s="413"/>
      <c r="G817" s="413"/>
      <c r="H817" s="413"/>
      <c r="I817" s="413"/>
      <c r="J817" s="413"/>
      <c r="K817" s="413"/>
    </row>
    <row r="818" spans="1:11" ht="26.25" customHeight="1">
      <c r="A818" s="413"/>
      <c r="B818" s="413"/>
      <c r="C818" s="413"/>
      <c r="D818" s="413"/>
      <c r="E818" s="413"/>
      <c r="F818" s="413"/>
      <c r="G818" s="413"/>
      <c r="H818" s="413"/>
      <c r="I818" s="413"/>
      <c r="J818" s="413"/>
      <c r="K818" s="413"/>
    </row>
    <row r="819" spans="1:11" ht="26.25" customHeight="1">
      <c r="A819" s="413"/>
      <c r="B819" s="413"/>
      <c r="C819" s="413"/>
      <c r="D819" s="413"/>
      <c r="E819" s="413"/>
      <c r="F819" s="413"/>
      <c r="G819" s="413"/>
      <c r="H819" s="413"/>
      <c r="I819" s="413"/>
      <c r="J819" s="413"/>
      <c r="K819" s="413"/>
    </row>
    <row r="820" spans="1:11" ht="26.25" customHeight="1">
      <c r="A820" s="413"/>
      <c r="B820" s="413"/>
      <c r="C820" s="413"/>
      <c r="D820" s="413"/>
      <c r="E820" s="413"/>
      <c r="F820" s="413"/>
      <c r="G820" s="413"/>
      <c r="H820" s="413"/>
      <c r="I820" s="413"/>
      <c r="J820" s="413"/>
      <c r="K820" s="413"/>
    </row>
    <row r="821" spans="1:11" ht="26.25" customHeight="1">
      <c r="A821" s="413"/>
      <c r="B821" s="413"/>
      <c r="C821" s="413"/>
      <c r="D821" s="413"/>
      <c r="E821" s="413"/>
      <c r="F821" s="413"/>
      <c r="G821" s="413"/>
      <c r="H821" s="413"/>
      <c r="I821" s="413"/>
      <c r="J821" s="413"/>
      <c r="K821" s="413"/>
    </row>
    <row r="822" spans="1:11" ht="26.25" customHeight="1">
      <c r="A822" s="413"/>
      <c r="B822" s="413"/>
      <c r="C822" s="413"/>
      <c r="D822" s="413"/>
      <c r="E822" s="413"/>
      <c r="F822" s="413"/>
      <c r="G822" s="413"/>
      <c r="H822" s="413"/>
      <c r="I822" s="413"/>
      <c r="J822" s="413"/>
      <c r="K822" s="413"/>
    </row>
    <row r="823" spans="1:11" ht="26.25" customHeight="1">
      <c r="A823" s="413"/>
      <c r="B823" s="413"/>
      <c r="C823" s="413"/>
      <c r="D823" s="413"/>
      <c r="E823" s="413"/>
      <c r="F823" s="413"/>
      <c r="G823" s="413"/>
      <c r="H823" s="413"/>
      <c r="I823" s="413"/>
      <c r="J823" s="413"/>
      <c r="K823" s="413"/>
    </row>
    <row r="824" spans="1:11" ht="26.25" customHeight="1">
      <c r="A824" s="413"/>
      <c r="B824" s="413"/>
      <c r="C824" s="413"/>
      <c r="D824" s="413"/>
      <c r="E824" s="413"/>
      <c r="F824" s="413"/>
      <c r="G824" s="413"/>
      <c r="H824" s="413"/>
      <c r="I824" s="413"/>
      <c r="J824" s="413"/>
      <c r="K824" s="413"/>
    </row>
    <row r="825" spans="1:11" ht="26.25" customHeight="1">
      <c r="A825" s="413"/>
      <c r="B825" s="413"/>
      <c r="C825" s="413"/>
      <c r="D825" s="413"/>
      <c r="E825" s="413"/>
      <c r="F825" s="413"/>
      <c r="G825" s="413"/>
      <c r="H825" s="413"/>
      <c r="I825" s="413"/>
      <c r="J825" s="413"/>
      <c r="K825" s="413"/>
    </row>
    <row r="826" spans="1:11" ht="26.25" customHeight="1">
      <c r="A826" s="413"/>
      <c r="B826" s="413"/>
      <c r="C826" s="413"/>
      <c r="D826" s="413"/>
      <c r="E826" s="413"/>
      <c r="F826" s="413"/>
      <c r="G826" s="413"/>
      <c r="H826" s="413"/>
      <c r="I826" s="413"/>
      <c r="J826" s="413"/>
      <c r="K826" s="413"/>
    </row>
    <row r="827" spans="1:11" ht="26.25" customHeight="1">
      <c r="A827" s="413"/>
      <c r="B827" s="413"/>
      <c r="C827" s="413"/>
      <c r="D827" s="413"/>
      <c r="E827" s="413"/>
      <c r="F827" s="413"/>
      <c r="G827" s="413"/>
      <c r="H827" s="413"/>
      <c r="I827" s="413"/>
      <c r="J827" s="413"/>
      <c r="K827" s="413"/>
    </row>
    <row r="828" spans="1:11" ht="26.25" customHeight="1">
      <c r="A828" s="413"/>
      <c r="B828" s="413"/>
      <c r="C828" s="413"/>
      <c r="D828" s="413"/>
      <c r="E828" s="413"/>
      <c r="F828" s="413"/>
      <c r="G828" s="413"/>
      <c r="H828" s="413"/>
      <c r="I828" s="413"/>
      <c r="J828" s="413"/>
      <c r="K828" s="413"/>
    </row>
    <row r="829" spans="1:11" ht="26.25" customHeight="1">
      <c r="A829" s="413"/>
      <c r="B829" s="413"/>
      <c r="C829" s="413"/>
      <c r="D829" s="413"/>
      <c r="E829" s="413"/>
      <c r="F829" s="413"/>
      <c r="G829" s="413"/>
      <c r="H829" s="413"/>
      <c r="I829" s="413"/>
      <c r="J829" s="413"/>
      <c r="K829" s="413"/>
    </row>
    <row r="830" spans="1:11" ht="26.25" customHeight="1">
      <c r="A830" s="413"/>
      <c r="B830" s="413"/>
      <c r="C830" s="413"/>
      <c r="D830" s="413"/>
      <c r="E830" s="413"/>
      <c r="F830" s="413"/>
      <c r="G830" s="413"/>
      <c r="H830" s="413"/>
      <c r="I830" s="413"/>
      <c r="J830" s="413"/>
      <c r="K830" s="413"/>
    </row>
    <row r="831" spans="1:11" ht="26.25" customHeight="1">
      <c r="A831" s="413"/>
      <c r="B831" s="413"/>
      <c r="C831" s="413"/>
      <c r="D831" s="413"/>
      <c r="E831" s="413"/>
      <c r="F831" s="413"/>
      <c r="G831" s="413"/>
      <c r="H831" s="413"/>
      <c r="I831" s="413"/>
      <c r="J831" s="413"/>
      <c r="K831" s="413"/>
    </row>
    <row r="832" spans="1:11" ht="26.25" customHeight="1">
      <c r="A832" s="413"/>
      <c r="B832" s="413"/>
      <c r="C832" s="413"/>
      <c r="D832" s="413"/>
      <c r="E832" s="413"/>
      <c r="F832" s="413"/>
      <c r="G832" s="413"/>
      <c r="H832" s="413"/>
      <c r="I832" s="413"/>
      <c r="J832" s="413"/>
      <c r="K832" s="413"/>
    </row>
    <row r="833" spans="1:11" ht="26.25" customHeight="1">
      <c r="A833" s="413"/>
      <c r="B833" s="413"/>
      <c r="C833" s="413"/>
      <c r="D833" s="413"/>
      <c r="E833" s="413"/>
      <c r="F833" s="413"/>
      <c r="G833" s="413"/>
      <c r="H833" s="413"/>
      <c r="I833" s="413"/>
      <c r="J833" s="413"/>
      <c r="K833" s="413"/>
    </row>
    <row r="834" spans="1:11" ht="26.25" customHeight="1">
      <c r="A834" s="413"/>
      <c r="B834" s="413"/>
      <c r="C834" s="413"/>
      <c r="D834" s="413"/>
      <c r="E834" s="413"/>
      <c r="F834" s="413"/>
      <c r="G834" s="413"/>
      <c r="H834" s="413"/>
      <c r="I834" s="413"/>
      <c r="J834" s="413"/>
      <c r="K834" s="413"/>
    </row>
    <row r="835" spans="1:11" ht="26.25" customHeight="1">
      <c r="A835" s="413"/>
      <c r="B835" s="413"/>
      <c r="C835" s="413"/>
      <c r="D835" s="413"/>
      <c r="E835" s="413"/>
      <c r="F835" s="413"/>
      <c r="G835" s="413"/>
      <c r="H835" s="413"/>
      <c r="I835" s="413"/>
      <c r="J835" s="413"/>
      <c r="K835" s="413"/>
    </row>
    <row r="836" spans="1:11" ht="26.25" customHeight="1">
      <c r="A836" s="413"/>
      <c r="B836" s="413"/>
      <c r="C836" s="413"/>
      <c r="D836" s="413"/>
      <c r="E836" s="413"/>
      <c r="F836" s="413"/>
      <c r="G836" s="413"/>
      <c r="H836" s="413"/>
      <c r="I836" s="413"/>
      <c r="J836" s="413"/>
      <c r="K836" s="413"/>
    </row>
    <row r="837" spans="1:11" ht="26.25" customHeight="1">
      <c r="A837" s="413"/>
      <c r="B837" s="413"/>
      <c r="C837" s="413"/>
      <c r="D837" s="413"/>
      <c r="E837" s="413"/>
      <c r="F837" s="413"/>
      <c r="G837" s="413"/>
      <c r="H837" s="413"/>
      <c r="I837" s="413"/>
      <c r="J837" s="413"/>
      <c r="K837" s="413"/>
    </row>
    <row r="838" spans="1:11" ht="26.25" customHeight="1">
      <c r="A838" s="413"/>
      <c r="B838" s="413"/>
      <c r="C838" s="413"/>
      <c r="D838" s="413"/>
      <c r="E838" s="413"/>
      <c r="F838" s="413"/>
      <c r="G838" s="413"/>
      <c r="H838" s="413"/>
      <c r="I838" s="413"/>
      <c r="J838" s="413"/>
      <c r="K838" s="413"/>
    </row>
    <row r="839" spans="1:11" ht="26.25" customHeight="1">
      <c r="A839" s="413"/>
      <c r="B839" s="413"/>
      <c r="C839" s="413"/>
      <c r="D839" s="413"/>
      <c r="E839" s="413"/>
      <c r="F839" s="413"/>
      <c r="G839" s="413"/>
      <c r="H839" s="413"/>
      <c r="I839" s="413"/>
      <c r="J839" s="413"/>
      <c r="K839" s="413"/>
    </row>
    <row r="840" spans="1:11" ht="26.25" customHeight="1">
      <c r="A840" s="413"/>
      <c r="B840" s="413"/>
      <c r="C840" s="413"/>
      <c r="D840" s="413"/>
      <c r="E840" s="413"/>
      <c r="F840" s="413"/>
      <c r="G840" s="413"/>
      <c r="H840" s="413"/>
      <c r="I840" s="413"/>
      <c r="J840" s="413"/>
      <c r="K840" s="413"/>
    </row>
    <row r="841" spans="1:11" ht="26.25" customHeight="1">
      <c r="A841" s="413"/>
      <c r="B841" s="413"/>
      <c r="C841" s="413"/>
      <c r="D841" s="413"/>
      <c r="E841" s="413"/>
      <c r="F841" s="413"/>
      <c r="G841" s="413"/>
      <c r="H841" s="413"/>
      <c r="I841" s="413"/>
      <c r="J841" s="413"/>
      <c r="K841" s="413"/>
    </row>
    <row r="842" spans="1:11" ht="26.25" customHeight="1">
      <c r="A842" s="413"/>
      <c r="B842" s="413"/>
      <c r="C842" s="413"/>
      <c r="D842" s="413"/>
      <c r="E842" s="413"/>
      <c r="F842" s="413"/>
      <c r="G842" s="413"/>
      <c r="H842" s="413"/>
      <c r="I842" s="413"/>
      <c r="J842" s="413"/>
      <c r="K842" s="413"/>
    </row>
    <row r="843" spans="1:11" ht="26.25" customHeight="1">
      <c r="A843" s="413"/>
      <c r="B843" s="413"/>
      <c r="C843" s="413"/>
      <c r="D843" s="413"/>
      <c r="E843" s="413"/>
      <c r="F843" s="413"/>
      <c r="G843" s="413"/>
      <c r="H843" s="413"/>
      <c r="I843" s="413"/>
      <c r="J843" s="413"/>
      <c r="K843" s="413"/>
    </row>
    <row r="844" spans="1:11" ht="26.25" customHeight="1">
      <c r="A844" s="413"/>
      <c r="B844" s="413"/>
      <c r="C844" s="413"/>
      <c r="D844" s="413"/>
      <c r="E844" s="413"/>
      <c r="F844" s="413"/>
      <c r="G844" s="413"/>
      <c r="H844" s="413"/>
      <c r="I844" s="413"/>
      <c r="J844" s="413"/>
      <c r="K844" s="413"/>
    </row>
    <row r="845" spans="1:11" ht="26.25" customHeight="1">
      <c r="A845" s="413"/>
      <c r="B845" s="413"/>
      <c r="C845" s="413"/>
      <c r="D845" s="413"/>
      <c r="E845" s="413"/>
      <c r="F845" s="413"/>
      <c r="G845" s="413"/>
      <c r="H845" s="413"/>
      <c r="I845" s="413"/>
      <c r="J845" s="413"/>
      <c r="K845" s="413"/>
    </row>
    <row r="846" spans="1:11" ht="26.25" customHeight="1">
      <c r="A846" s="413"/>
      <c r="B846" s="413"/>
      <c r="C846" s="413"/>
      <c r="D846" s="413"/>
      <c r="E846" s="413"/>
      <c r="F846" s="413"/>
      <c r="G846" s="413"/>
      <c r="H846" s="413"/>
      <c r="I846" s="413"/>
      <c r="J846" s="413"/>
      <c r="K846" s="413"/>
    </row>
    <row r="847" spans="1:11" ht="26.25" customHeight="1">
      <c r="A847" s="413"/>
      <c r="B847" s="413"/>
      <c r="C847" s="413"/>
      <c r="D847" s="413"/>
      <c r="E847" s="413"/>
      <c r="F847" s="413"/>
      <c r="G847" s="413"/>
      <c r="H847" s="413"/>
      <c r="I847" s="413"/>
      <c r="J847" s="413"/>
      <c r="K847" s="413"/>
    </row>
    <row r="848" spans="1:11" ht="26.25" customHeight="1">
      <c r="A848" s="413"/>
      <c r="B848" s="413"/>
      <c r="C848" s="413"/>
      <c r="D848" s="413"/>
      <c r="E848" s="413"/>
      <c r="F848" s="413"/>
      <c r="G848" s="413"/>
      <c r="H848" s="413"/>
      <c r="I848" s="413"/>
      <c r="J848" s="413"/>
      <c r="K848" s="413"/>
    </row>
    <row r="849" spans="1:11" ht="26.25" customHeight="1">
      <c r="A849" s="413"/>
      <c r="B849" s="413"/>
      <c r="C849" s="413"/>
      <c r="D849" s="413"/>
      <c r="E849" s="413"/>
      <c r="F849" s="413"/>
      <c r="G849" s="413"/>
      <c r="H849" s="413"/>
      <c r="I849" s="413"/>
      <c r="J849" s="413"/>
      <c r="K849" s="413"/>
    </row>
    <row r="850" spans="1:11" ht="26.25" customHeight="1">
      <c r="A850" s="413"/>
      <c r="B850" s="413"/>
      <c r="C850" s="413"/>
      <c r="D850" s="413"/>
      <c r="E850" s="413"/>
      <c r="F850" s="413"/>
      <c r="G850" s="413"/>
      <c r="H850" s="413"/>
      <c r="I850" s="413"/>
      <c r="J850" s="413"/>
      <c r="K850" s="413"/>
    </row>
    <row r="851" spans="1:11" ht="26.25" customHeight="1">
      <c r="A851" s="413"/>
      <c r="B851" s="413"/>
      <c r="C851" s="413"/>
      <c r="D851" s="413"/>
      <c r="E851" s="413"/>
      <c r="F851" s="413"/>
      <c r="G851" s="413"/>
      <c r="H851" s="413"/>
      <c r="I851" s="413"/>
      <c r="J851" s="413"/>
      <c r="K851" s="413"/>
    </row>
    <row r="852" spans="1:11" ht="26.25" customHeight="1">
      <c r="A852" s="413"/>
      <c r="B852" s="413"/>
      <c r="C852" s="413"/>
      <c r="D852" s="413"/>
      <c r="E852" s="413"/>
      <c r="F852" s="413"/>
      <c r="G852" s="413"/>
      <c r="H852" s="413"/>
      <c r="I852" s="413"/>
      <c r="J852" s="413"/>
      <c r="K852" s="413"/>
    </row>
    <row r="853" spans="1:11" ht="26.25" customHeight="1">
      <c r="A853" s="413"/>
      <c r="B853" s="413"/>
      <c r="C853" s="413"/>
      <c r="D853" s="413"/>
      <c r="E853" s="413"/>
      <c r="F853" s="413"/>
      <c r="G853" s="413"/>
      <c r="H853" s="413"/>
      <c r="I853" s="413"/>
      <c r="J853" s="413"/>
      <c r="K853" s="413"/>
    </row>
    <row r="854" spans="1:11" ht="26.25" customHeight="1">
      <c r="A854" s="413"/>
      <c r="B854" s="413"/>
      <c r="C854" s="413"/>
      <c r="D854" s="413"/>
      <c r="E854" s="413"/>
      <c r="F854" s="413"/>
      <c r="G854" s="413"/>
      <c r="H854" s="413"/>
      <c r="I854" s="413"/>
      <c r="J854" s="413"/>
      <c r="K854" s="413"/>
    </row>
    <row r="855" spans="1:11" ht="26.25" customHeight="1">
      <c r="A855" s="413"/>
      <c r="B855" s="413"/>
      <c r="C855" s="413"/>
      <c r="D855" s="413"/>
      <c r="E855" s="413"/>
      <c r="F855" s="413"/>
      <c r="G855" s="413"/>
      <c r="H855" s="413"/>
      <c r="I855" s="413"/>
      <c r="J855" s="413"/>
      <c r="K855" s="413"/>
    </row>
    <row r="856" spans="1:11" ht="26.25" customHeight="1">
      <c r="A856" s="413"/>
      <c r="B856" s="413"/>
      <c r="C856" s="413"/>
      <c r="D856" s="413"/>
      <c r="E856" s="413"/>
      <c r="F856" s="413"/>
      <c r="G856" s="413"/>
      <c r="H856" s="413"/>
      <c r="I856" s="413"/>
      <c r="J856" s="413"/>
      <c r="K856" s="413"/>
    </row>
    <row r="857" spans="1:11" ht="26.25" customHeight="1">
      <c r="A857" s="413"/>
      <c r="B857" s="413"/>
      <c r="C857" s="413"/>
      <c r="D857" s="413"/>
      <c r="E857" s="413"/>
      <c r="F857" s="413"/>
      <c r="G857" s="413"/>
      <c r="H857" s="413"/>
      <c r="I857" s="413"/>
      <c r="J857" s="413"/>
      <c r="K857" s="413"/>
    </row>
    <row r="858" spans="1:11" ht="26.25" customHeight="1">
      <c r="A858" s="413"/>
      <c r="B858" s="413"/>
      <c r="C858" s="413"/>
      <c r="D858" s="413"/>
      <c r="E858" s="413"/>
      <c r="F858" s="413"/>
      <c r="G858" s="413"/>
      <c r="H858" s="413"/>
      <c r="I858" s="413"/>
      <c r="J858" s="413"/>
      <c r="K858" s="413"/>
    </row>
    <row r="859" spans="1:11" ht="26.25" customHeight="1">
      <c r="A859" s="413"/>
      <c r="B859" s="413"/>
      <c r="C859" s="413"/>
      <c r="D859" s="413"/>
      <c r="E859" s="413"/>
      <c r="F859" s="413"/>
      <c r="G859" s="413"/>
      <c r="H859" s="413"/>
      <c r="I859" s="413"/>
      <c r="J859" s="413"/>
      <c r="K859" s="413"/>
    </row>
    <row r="860" spans="1:11" ht="26.25" customHeight="1">
      <c r="A860" s="413"/>
      <c r="B860" s="413"/>
      <c r="C860" s="413"/>
      <c r="D860" s="413"/>
      <c r="E860" s="413"/>
      <c r="F860" s="413"/>
      <c r="G860" s="413"/>
      <c r="H860" s="413"/>
      <c r="I860" s="413"/>
      <c r="J860" s="413"/>
      <c r="K860" s="413"/>
    </row>
    <row r="861" spans="1:11" ht="26.25" customHeight="1">
      <c r="A861" s="413"/>
      <c r="B861" s="413"/>
      <c r="C861" s="413"/>
      <c r="D861" s="413"/>
      <c r="E861" s="413"/>
      <c r="F861" s="413"/>
      <c r="G861" s="413"/>
      <c r="H861" s="413"/>
      <c r="I861" s="413"/>
      <c r="J861" s="413"/>
      <c r="K861" s="413"/>
    </row>
    <row r="862" spans="1:11" ht="26.25" customHeight="1">
      <c r="A862" s="413"/>
      <c r="B862" s="413"/>
      <c r="C862" s="413"/>
      <c r="D862" s="413"/>
      <c r="E862" s="413"/>
      <c r="F862" s="413"/>
      <c r="G862" s="413"/>
      <c r="H862" s="413"/>
      <c r="I862" s="413"/>
      <c r="J862" s="413"/>
      <c r="K862" s="413"/>
    </row>
    <row r="863" spans="1:11" ht="26.25" customHeight="1">
      <c r="A863" s="413"/>
      <c r="B863" s="413"/>
      <c r="C863" s="413"/>
      <c r="D863" s="413"/>
      <c r="E863" s="413"/>
      <c r="F863" s="413"/>
      <c r="G863" s="413"/>
      <c r="H863" s="413"/>
      <c r="I863" s="413"/>
      <c r="J863" s="413"/>
      <c r="K863" s="413"/>
    </row>
    <row r="864" spans="1:11" ht="26.25" customHeight="1">
      <c r="A864" s="413"/>
      <c r="B864" s="413"/>
      <c r="C864" s="413"/>
      <c r="D864" s="413"/>
      <c r="E864" s="413"/>
      <c r="F864" s="413"/>
      <c r="G864" s="413"/>
      <c r="H864" s="413"/>
      <c r="I864" s="413"/>
      <c r="J864" s="413"/>
      <c r="K864" s="413"/>
    </row>
    <row r="865" spans="1:11" ht="26.25" customHeight="1">
      <c r="A865" s="413"/>
      <c r="B865" s="413"/>
      <c r="C865" s="413"/>
      <c r="D865" s="413"/>
      <c r="E865" s="413"/>
      <c r="F865" s="413"/>
      <c r="G865" s="413"/>
      <c r="H865" s="413"/>
      <c r="I865" s="413"/>
      <c r="J865" s="413"/>
      <c r="K865" s="413"/>
    </row>
    <row r="866" spans="1:11" ht="26.25" customHeight="1">
      <c r="A866" s="413"/>
      <c r="B866" s="413"/>
      <c r="C866" s="413"/>
      <c r="D866" s="413"/>
      <c r="E866" s="413"/>
      <c r="F866" s="413"/>
      <c r="G866" s="413"/>
      <c r="H866" s="413"/>
      <c r="I866" s="413"/>
      <c r="J866" s="413"/>
      <c r="K866" s="413"/>
    </row>
    <row r="867" spans="1:11" ht="26.25" customHeight="1">
      <c r="A867" s="413"/>
      <c r="B867" s="413"/>
      <c r="C867" s="413"/>
      <c r="D867" s="413"/>
      <c r="E867" s="413"/>
      <c r="F867" s="413"/>
      <c r="G867" s="413"/>
      <c r="H867" s="413"/>
      <c r="I867" s="413"/>
      <c r="J867" s="413"/>
      <c r="K867" s="413"/>
    </row>
    <row r="868" spans="1:11" ht="26.25" customHeight="1">
      <c r="A868" s="413"/>
      <c r="B868" s="413"/>
      <c r="C868" s="413"/>
      <c r="D868" s="413"/>
      <c r="E868" s="413"/>
      <c r="F868" s="413"/>
      <c r="G868" s="413"/>
      <c r="H868" s="413"/>
      <c r="I868" s="413"/>
      <c r="J868" s="413"/>
      <c r="K868" s="413"/>
    </row>
    <row r="869" spans="1:11" ht="26.25" customHeight="1">
      <c r="A869" s="413"/>
      <c r="B869" s="413"/>
      <c r="C869" s="413"/>
      <c r="D869" s="413"/>
      <c r="E869" s="413"/>
      <c r="F869" s="413"/>
      <c r="G869" s="413"/>
      <c r="H869" s="413"/>
      <c r="I869" s="413"/>
      <c r="J869" s="413"/>
      <c r="K869" s="413"/>
    </row>
    <row r="870" spans="1:11" ht="26.25" customHeight="1">
      <c r="A870" s="413"/>
      <c r="B870" s="413"/>
      <c r="C870" s="413"/>
      <c r="D870" s="413"/>
      <c r="E870" s="413"/>
      <c r="F870" s="413"/>
      <c r="G870" s="413"/>
      <c r="H870" s="413"/>
      <c r="I870" s="413"/>
      <c r="J870" s="413"/>
      <c r="K870" s="413"/>
    </row>
    <row r="871" spans="1:11" ht="26.25" customHeight="1">
      <c r="A871" s="413"/>
      <c r="B871" s="413"/>
      <c r="C871" s="413"/>
      <c r="D871" s="413"/>
      <c r="E871" s="413"/>
      <c r="F871" s="413"/>
      <c r="G871" s="413"/>
      <c r="H871" s="413"/>
      <c r="I871" s="413"/>
      <c r="J871" s="413"/>
      <c r="K871" s="413"/>
    </row>
    <row r="872" spans="1:11" ht="26.25" customHeight="1">
      <c r="A872" s="413"/>
      <c r="B872" s="413"/>
      <c r="C872" s="413"/>
      <c r="D872" s="413"/>
      <c r="E872" s="413"/>
      <c r="F872" s="413"/>
      <c r="G872" s="413"/>
      <c r="H872" s="413"/>
      <c r="I872" s="413"/>
      <c r="J872" s="413"/>
      <c r="K872" s="413"/>
    </row>
    <row r="873" spans="1:11" ht="26.25" customHeight="1">
      <c r="A873" s="413"/>
      <c r="B873" s="413"/>
      <c r="C873" s="413"/>
      <c r="D873" s="413"/>
      <c r="E873" s="413"/>
      <c r="F873" s="413"/>
      <c r="G873" s="413"/>
      <c r="H873" s="413"/>
      <c r="I873" s="413"/>
      <c r="J873" s="413"/>
      <c r="K873" s="413"/>
    </row>
    <row r="874" spans="1:11" ht="26.25" customHeight="1">
      <c r="A874" s="413"/>
      <c r="B874" s="413"/>
      <c r="C874" s="413"/>
      <c r="D874" s="413"/>
      <c r="E874" s="413"/>
      <c r="F874" s="413"/>
      <c r="G874" s="413"/>
      <c r="H874" s="413"/>
      <c r="I874" s="413"/>
      <c r="J874" s="413"/>
      <c r="K874" s="413"/>
    </row>
    <row r="875" spans="1:11" ht="26.25" customHeight="1">
      <c r="A875" s="413"/>
      <c r="B875" s="413"/>
      <c r="C875" s="413"/>
      <c r="D875" s="413"/>
      <c r="E875" s="413"/>
      <c r="F875" s="413"/>
      <c r="G875" s="413"/>
      <c r="H875" s="413"/>
      <c r="I875" s="413"/>
      <c r="J875" s="413"/>
      <c r="K875" s="413"/>
    </row>
    <row r="876" spans="1:11" ht="26.25" customHeight="1">
      <c r="A876" s="413"/>
      <c r="B876" s="413"/>
      <c r="C876" s="413"/>
      <c r="D876" s="413"/>
      <c r="E876" s="413"/>
      <c r="F876" s="413"/>
      <c r="G876" s="413"/>
      <c r="H876" s="413"/>
      <c r="I876" s="413"/>
      <c r="J876" s="413"/>
      <c r="K876" s="413"/>
    </row>
    <row r="877" spans="1:11" ht="26.25" customHeight="1">
      <c r="A877" s="413"/>
      <c r="B877" s="413"/>
      <c r="C877" s="413"/>
      <c r="D877" s="413"/>
      <c r="E877" s="413"/>
      <c r="F877" s="413"/>
      <c r="G877" s="413"/>
      <c r="H877" s="413"/>
      <c r="I877" s="413"/>
      <c r="J877" s="413"/>
      <c r="K877" s="413"/>
    </row>
    <row r="878" spans="1:11" ht="26.25" customHeight="1">
      <c r="A878" s="413"/>
      <c r="B878" s="413"/>
      <c r="C878" s="413"/>
      <c r="D878" s="413"/>
      <c r="E878" s="413"/>
      <c r="F878" s="413"/>
      <c r="G878" s="413"/>
      <c r="H878" s="413"/>
      <c r="I878" s="413"/>
      <c r="J878" s="413"/>
      <c r="K878" s="413"/>
    </row>
    <row r="879" spans="1:11" ht="26.25" customHeight="1">
      <c r="A879" s="413"/>
      <c r="B879" s="413"/>
      <c r="C879" s="413"/>
      <c r="D879" s="413"/>
      <c r="E879" s="413"/>
      <c r="F879" s="413"/>
      <c r="G879" s="413"/>
      <c r="H879" s="413"/>
      <c r="I879" s="413"/>
      <c r="J879" s="413"/>
      <c r="K879" s="413"/>
    </row>
    <row r="880" spans="1:11" ht="26.25" customHeight="1">
      <c r="A880" s="413"/>
      <c r="B880" s="413"/>
      <c r="C880" s="413"/>
      <c r="D880" s="413"/>
      <c r="E880" s="413"/>
      <c r="F880" s="413"/>
      <c r="G880" s="413"/>
      <c r="H880" s="413"/>
      <c r="I880" s="413"/>
      <c r="J880" s="413"/>
      <c r="K880" s="413"/>
    </row>
    <row r="881" spans="1:11" ht="26.25" customHeight="1">
      <c r="A881" s="413"/>
      <c r="B881" s="413"/>
      <c r="C881" s="413"/>
      <c r="D881" s="413"/>
      <c r="E881" s="413"/>
      <c r="F881" s="413"/>
      <c r="G881" s="413"/>
      <c r="H881" s="413"/>
      <c r="I881" s="413"/>
      <c r="J881" s="413"/>
      <c r="K881" s="413"/>
    </row>
    <row r="882" spans="1:11" ht="26.25" customHeight="1">
      <c r="A882" s="413"/>
      <c r="B882" s="413"/>
      <c r="C882" s="413"/>
      <c r="D882" s="413"/>
      <c r="E882" s="413"/>
      <c r="F882" s="413"/>
      <c r="G882" s="413"/>
      <c r="H882" s="413"/>
      <c r="I882" s="413"/>
      <c r="J882" s="413"/>
      <c r="K882" s="413"/>
    </row>
    <row r="883" spans="1:11" ht="26.25" customHeight="1">
      <c r="A883" s="413"/>
      <c r="B883" s="413"/>
      <c r="C883" s="413"/>
      <c r="D883" s="413"/>
      <c r="E883" s="413"/>
      <c r="F883" s="413"/>
      <c r="G883" s="413"/>
      <c r="H883" s="413"/>
      <c r="I883" s="413"/>
      <c r="J883" s="413"/>
      <c r="K883" s="413"/>
    </row>
    <row r="884" spans="1:11" ht="26.25" customHeight="1">
      <c r="A884" s="413"/>
      <c r="B884" s="413"/>
      <c r="C884" s="413"/>
      <c r="D884" s="413"/>
      <c r="E884" s="413"/>
      <c r="F884" s="413"/>
      <c r="G884" s="413"/>
      <c r="H884" s="413"/>
      <c r="I884" s="413"/>
      <c r="J884" s="413"/>
      <c r="K884" s="413"/>
    </row>
    <row r="885" spans="1:11" ht="26.25" customHeight="1">
      <c r="A885" s="413"/>
      <c r="B885" s="413"/>
      <c r="C885" s="413"/>
      <c r="D885" s="413"/>
      <c r="E885" s="413"/>
      <c r="F885" s="413"/>
      <c r="G885" s="413"/>
      <c r="H885" s="413"/>
      <c r="I885" s="413"/>
      <c r="J885" s="413"/>
      <c r="K885" s="413"/>
    </row>
    <row r="886" spans="1:11" ht="26.25" customHeight="1">
      <c r="A886" s="413"/>
      <c r="B886" s="413"/>
      <c r="C886" s="413"/>
      <c r="D886" s="413"/>
      <c r="E886" s="413"/>
      <c r="F886" s="413"/>
      <c r="G886" s="413"/>
      <c r="H886" s="413"/>
      <c r="I886" s="413"/>
      <c r="J886" s="413"/>
      <c r="K886" s="413"/>
    </row>
    <row r="887" spans="1:11" ht="26.25" customHeight="1">
      <c r="A887" s="413"/>
      <c r="B887" s="413"/>
      <c r="C887" s="413"/>
      <c r="D887" s="413"/>
      <c r="E887" s="413"/>
      <c r="F887" s="413"/>
      <c r="G887" s="413"/>
      <c r="H887" s="413"/>
      <c r="I887" s="413"/>
      <c r="J887" s="413"/>
      <c r="K887" s="413"/>
    </row>
    <row r="888" spans="1:11" ht="26.25" customHeight="1">
      <c r="A888" s="413"/>
      <c r="B888" s="413"/>
      <c r="C888" s="413"/>
      <c r="D888" s="413"/>
      <c r="E888" s="413"/>
      <c r="F888" s="413"/>
      <c r="G888" s="413"/>
      <c r="H888" s="413"/>
      <c r="I888" s="413"/>
      <c r="J888" s="413"/>
      <c r="K888" s="413"/>
    </row>
    <row r="889" spans="1:11" ht="26.25" customHeight="1">
      <c r="A889" s="413"/>
      <c r="B889" s="413"/>
      <c r="C889" s="413"/>
      <c r="D889" s="413"/>
      <c r="E889" s="413"/>
      <c r="F889" s="413"/>
      <c r="G889" s="413"/>
      <c r="H889" s="413"/>
      <c r="I889" s="413"/>
      <c r="J889" s="413"/>
      <c r="K889" s="413"/>
    </row>
    <row r="890" spans="1:11" ht="26.25" customHeight="1">
      <c r="A890" s="413"/>
      <c r="B890" s="413"/>
      <c r="C890" s="413"/>
      <c r="D890" s="413"/>
      <c r="E890" s="413"/>
      <c r="F890" s="413"/>
      <c r="G890" s="413"/>
      <c r="H890" s="413"/>
      <c r="I890" s="413"/>
      <c r="J890" s="413"/>
      <c r="K890" s="413"/>
    </row>
    <row r="891" spans="1:11" ht="26.25" customHeight="1">
      <c r="A891" s="413"/>
      <c r="B891" s="413"/>
      <c r="C891" s="413"/>
      <c r="D891" s="413"/>
      <c r="E891" s="413"/>
      <c r="F891" s="413"/>
      <c r="G891" s="413"/>
      <c r="H891" s="413"/>
      <c r="I891" s="413"/>
      <c r="J891" s="413"/>
      <c r="K891" s="413"/>
    </row>
    <row r="892" spans="1:11" ht="26.25" customHeight="1">
      <c r="A892" s="413"/>
      <c r="B892" s="413"/>
      <c r="C892" s="413"/>
      <c r="D892" s="413"/>
      <c r="E892" s="413"/>
      <c r="F892" s="413"/>
      <c r="G892" s="413"/>
      <c r="H892" s="413"/>
      <c r="I892" s="413"/>
      <c r="J892" s="413"/>
      <c r="K892" s="413"/>
    </row>
    <row r="893" spans="1:11" ht="26.25" customHeight="1">
      <c r="A893" s="413"/>
      <c r="B893" s="413"/>
      <c r="C893" s="413"/>
      <c r="D893" s="413"/>
      <c r="E893" s="413"/>
      <c r="F893" s="413"/>
      <c r="G893" s="413"/>
      <c r="H893" s="413"/>
      <c r="I893" s="413"/>
      <c r="J893" s="413"/>
      <c r="K893" s="413"/>
    </row>
    <row r="894" spans="1:11" ht="26.25" customHeight="1">
      <c r="A894" s="413"/>
      <c r="B894" s="413"/>
      <c r="C894" s="413"/>
      <c r="D894" s="413"/>
      <c r="E894" s="413"/>
      <c r="F894" s="413"/>
      <c r="G894" s="413"/>
      <c r="H894" s="413"/>
      <c r="I894" s="413"/>
      <c r="J894" s="413"/>
      <c r="K894" s="413"/>
    </row>
    <row r="895" spans="1:11" ht="26.25" customHeight="1">
      <c r="A895" s="413"/>
      <c r="B895" s="413"/>
      <c r="C895" s="413"/>
      <c r="D895" s="413"/>
      <c r="E895" s="413"/>
      <c r="F895" s="413"/>
      <c r="G895" s="413"/>
      <c r="H895" s="413"/>
      <c r="I895" s="413"/>
      <c r="J895" s="413"/>
      <c r="K895" s="413"/>
    </row>
    <row r="896" spans="1:11" ht="26.25" customHeight="1">
      <c r="A896" s="413"/>
      <c r="B896" s="413"/>
      <c r="C896" s="413"/>
      <c r="D896" s="413"/>
      <c r="E896" s="413"/>
      <c r="F896" s="413"/>
      <c r="G896" s="413"/>
      <c r="H896" s="413"/>
      <c r="I896" s="413"/>
      <c r="J896" s="413"/>
      <c r="K896" s="413"/>
    </row>
    <row r="897" spans="1:11" ht="26.25" customHeight="1">
      <c r="A897" s="413"/>
      <c r="B897" s="413"/>
      <c r="C897" s="413"/>
      <c r="D897" s="413"/>
      <c r="E897" s="413"/>
      <c r="F897" s="413"/>
      <c r="G897" s="413"/>
      <c r="H897" s="413"/>
      <c r="I897" s="413"/>
      <c r="J897" s="413"/>
      <c r="K897" s="413"/>
    </row>
    <row r="898" spans="1:11" ht="26.25" customHeight="1">
      <c r="A898" s="413"/>
      <c r="B898" s="413"/>
      <c r="C898" s="413"/>
      <c r="D898" s="413"/>
      <c r="E898" s="413"/>
      <c r="F898" s="413"/>
      <c r="G898" s="413"/>
      <c r="H898" s="413"/>
      <c r="I898" s="413"/>
      <c r="J898" s="413"/>
      <c r="K898" s="413"/>
    </row>
    <row r="899" spans="1:11" ht="26.25" customHeight="1">
      <c r="A899" s="413"/>
      <c r="B899" s="413"/>
      <c r="C899" s="413"/>
      <c r="D899" s="413"/>
      <c r="E899" s="413"/>
      <c r="F899" s="413"/>
      <c r="G899" s="413"/>
      <c r="H899" s="413"/>
      <c r="I899" s="413"/>
      <c r="J899" s="413"/>
      <c r="K899" s="413"/>
    </row>
    <row r="900" spans="1:11" ht="26.25" customHeight="1">
      <c r="A900" s="413"/>
      <c r="B900" s="413"/>
      <c r="C900" s="413"/>
      <c r="D900" s="413"/>
      <c r="E900" s="413"/>
      <c r="F900" s="413"/>
      <c r="G900" s="413"/>
      <c r="H900" s="413"/>
      <c r="I900" s="413"/>
      <c r="J900" s="413"/>
      <c r="K900" s="413"/>
    </row>
    <row r="901" spans="1:11" ht="26.25" customHeight="1">
      <c r="A901" s="413"/>
      <c r="B901" s="413"/>
      <c r="C901" s="413"/>
      <c r="D901" s="413"/>
      <c r="E901" s="413"/>
      <c r="F901" s="413"/>
      <c r="G901" s="413"/>
      <c r="H901" s="413"/>
      <c r="I901" s="413"/>
      <c r="J901" s="413"/>
      <c r="K901" s="413"/>
    </row>
    <row r="902" spans="1:11" ht="26.25" customHeight="1">
      <c r="A902" s="413"/>
      <c r="B902" s="413"/>
      <c r="C902" s="413"/>
      <c r="D902" s="413"/>
      <c r="E902" s="413"/>
      <c r="F902" s="413"/>
      <c r="G902" s="413"/>
      <c r="H902" s="413"/>
      <c r="I902" s="413"/>
      <c r="J902" s="413"/>
      <c r="K902" s="413"/>
    </row>
    <row r="903" spans="1:11" ht="26.25" customHeight="1">
      <c r="A903" s="413"/>
      <c r="B903" s="413"/>
      <c r="C903" s="413"/>
      <c r="D903" s="413"/>
      <c r="E903" s="413"/>
      <c r="F903" s="413"/>
      <c r="G903" s="413"/>
      <c r="H903" s="413"/>
      <c r="I903" s="413"/>
      <c r="J903" s="413"/>
      <c r="K903" s="413"/>
    </row>
    <row r="904" spans="1:11" ht="26.25" customHeight="1">
      <c r="A904" s="413"/>
      <c r="B904" s="413"/>
      <c r="C904" s="413"/>
      <c r="D904" s="413"/>
      <c r="E904" s="413"/>
      <c r="F904" s="413"/>
      <c r="G904" s="413"/>
      <c r="H904" s="413"/>
      <c r="I904" s="413"/>
      <c r="J904" s="413"/>
      <c r="K904" s="413"/>
    </row>
    <row r="905" spans="1:11" ht="26.25" customHeight="1">
      <c r="A905" s="413"/>
      <c r="B905" s="413"/>
      <c r="C905" s="413"/>
      <c r="D905" s="413"/>
      <c r="E905" s="413"/>
      <c r="F905" s="413"/>
      <c r="G905" s="413"/>
      <c r="H905" s="413"/>
      <c r="I905" s="413"/>
      <c r="J905" s="413"/>
      <c r="K905" s="413"/>
    </row>
    <row r="906" spans="1:11" ht="26.25" customHeight="1">
      <c r="A906" s="413"/>
      <c r="B906" s="413"/>
      <c r="C906" s="413"/>
      <c r="D906" s="413"/>
      <c r="E906" s="413"/>
      <c r="F906" s="413"/>
      <c r="G906" s="413"/>
      <c r="H906" s="413"/>
      <c r="I906" s="413"/>
      <c r="J906" s="413"/>
      <c r="K906" s="413"/>
    </row>
    <row r="907" spans="1:11" ht="26.25" customHeight="1">
      <c r="A907" s="413"/>
      <c r="B907" s="413"/>
      <c r="C907" s="413"/>
      <c r="D907" s="413"/>
      <c r="E907" s="413"/>
      <c r="F907" s="413"/>
      <c r="G907" s="413"/>
      <c r="H907" s="413"/>
      <c r="I907" s="413"/>
      <c r="J907" s="413"/>
      <c r="K907" s="413"/>
    </row>
    <row r="908" spans="1:11" ht="26.25" customHeight="1">
      <c r="A908" s="413"/>
      <c r="B908" s="413"/>
      <c r="C908" s="413"/>
      <c r="D908" s="413"/>
      <c r="E908" s="413"/>
      <c r="F908" s="413"/>
      <c r="G908" s="413"/>
      <c r="H908" s="413"/>
      <c r="I908" s="413"/>
      <c r="J908" s="413"/>
      <c r="K908" s="413"/>
    </row>
    <row r="909" spans="1:11" ht="26.25" customHeight="1">
      <c r="A909" s="413"/>
      <c r="B909" s="413"/>
      <c r="C909" s="413"/>
      <c r="D909" s="413"/>
      <c r="E909" s="413"/>
      <c r="F909" s="413"/>
      <c r="G909" s="413"/>
      <c r="H909" s="413"/>
      <c r="I909" s="413"/>
      <c r="J909" s="413"/>
      <c r="K909" s="413"/>
    </row>
    <row r="910" spans="1:11" ht="26.25" customHeight="1">
      <c r="A910" s="413"/>
      <c r="B910" s="413"/>
      <c r="C910" s="413"/>
      <c r="D910" s="413"/>
      <c r="E910" s="413"/>
      <c r="F910" s="413"/>
      <c r="G910" s="413"/>
      <c r="H910" s="413"/>
      <c r="I910" s="413"/>
      <c r="J910" s="413"/>
      <c r="K910" s="413"/>
    </row>
    <row r="911" spans="1:11" ht="26.25" customHeight="1">
      <c r="A911" s="413"/>
      <c r="B911" s="413"/>
      <c r="C911" s="413"/>
      <c r="D911" s="413"/>
      <c r="E911" s="413"/>
      <c r="F911" s="413"/>
      <c r="G911" s="413"/>
      <c r="H911" s="413"/>
      <c r="I911" s="413"/>
      <c r="J911" s="413"/>
      <c r="K911" s="413"/>
    </row>
    <row r="912" spans="1:11" ht="26.25" customHeight="1">
      <c r="A912" s="413"/>
      <c r="B912" s="413"/>
      <c r="C912" s="413"/>
      <c r="D912" s="413"/>
      <c r="E912" s="413"/>
      <c r="F912" s="413"/>
      <c r="G912" s="413"/>
      <c r="H912" s="413"/>
      <c r="I912" s="413"/>
      <c r="J912" s="413"/>
      <c r="K912" s="413"/>
    </row>
    <row r="913" spans="1:11" ht="26.25" customHeight="1">
      <c r="A913" s="413"/>
      <c r="B913" s="413"/>
      <c r="C913" s="413"/>
      <c r="D913" s="413"/>
      <c r="E913" s="413"/>
      <c r="F913" s="413"/>
      <c r="G913" s="413"/>
      <c r="H913" s="413"/>
      <c r="I913" s="413"/>
      <c r="J913" s="413"/>
      <c r="K913" s="413"/>
    </row>
    <row r="914" spans="1:11" ht="26.25" customHeight="1">
      <c r="A914" s="413"/>
      <c r="B914" s="413"/>
      <c r="C914" s="413"/>
      <c r="D914" s="413"/>
      <c r="E914" s="413"/>
      <c r="F914" s="413"/>
      <c r="G914" s="413"/>
      <c r="H914" s="413"/>
      <c r="I914" s="413"/>
      <c r="J914" s="413"/>
      <c r="K914" s="413"/>
    </row>
    <row r="915" spans="1:11" ht="26.25" customHeight="1">
      <c r="A915" s="413"/>
      <c r="B915" s="413"/>
      <c r="C915" s="413"/>
      <c r="D915" s="413"/>
      <c r="E915" s="413"/>
      <c r="F915" s="413"/>
      <c r="G915" s="413"/>
      <c r="H915" s="413"/>
      <c r="I915" s="413"/>
      <c r="J915" s="413"/>
      <c r="K915" s="413"/>
    </row>
    <row r="916" spans="1:11" ht="26.25" customHeight="1">
      <c r="A916" s="413"/>
      <c r="B916" s="413"/>
      <c r="C916" s="413"/>
      <c r="D916" s="413"/>
      <c r="E916" s="413"/>
      <c r="F916" s="413"/>
      <c r="G916" s="413"/>
      <c r="H916" s="413"/>
      <c r="I916" s="413"/>
      <c r="J916" s="413"/>
      <c r="K916" s="413"/>
    </row>
    <row r="917" spans="1:11" ht="26.25" customHeight="1">
      <c r="A917" s="413"/>
      <c r="B917" s="413"/>
      <c r="C917" s="413"/>
      <c r="D917" s="413"/>
      <c r="E917" s="413"/>
      <c r="F917" s="413"/>
      <c r="G917" s="413"/>
      <c r="H917" s="413"/>
      <c r="I917" s="413"/>
      <c r="J917" s="413"/>
      <c r="K917" s="413"/>
    </row>
    <row r="918" spans="1:11" ht="26.25" customHeight="1">
      <c r="A918" s="413"/>
      <c r="B918" s="413"/>
      <c r="C918" s="413"/>
      <c r="D918" s="413"/>
      <c r="E918" s="413"/>
      <c r="F918" s="413"/>
      <c r="G918" s="413"/>
      <c r="H918" s="413"/>
      <c r="I918" s="413"/>
      <c r="J918" s="413"/>
      <c r="K918" s="413"/>
    </row>
    <row r="919" spans="1:11" ht="26.25" customHeight="1">
      <c r="A919" s="413"/>
      <c r="B919" s="413"/>
      <c r="C919" s="413"/>
      <c r="D919" s="413"/>
      <c r="E919" s="413"/>
      <c r="F919" s="413"/>
      <c r="G919" s="413"/>
      <c r="H919" s="413"/>
      <c r="I919" s="413"/>
      <c r="J919" s="413"/>
      <c r="K919" s="413"/>
    </row>
    <row r="920" spans="1:11" ht="26.25" customHeight="1">
      <c r="A920" s="413"/>
      <c r="B920" s="413"/>
      <c r="C920" s="413"/>
      <c r="D920" s="413"/>
      <c r="E920" s="413"/>
      <c r="F920" s="413"/>
      <c r="G920" s="413"/>
      <c r="H920" s="413"/>
      <c r="I920" s="413"/>
      <c r="J920" s="413"/>
      <c r="K920" s="413"/>
    </row>
    <row r="921" spans="1:11" ht="26.25" customHeight="1">
      <c r="A921" s="413"/>
      <c r="B921" s="413"/>
      <c r="C921" s="413"/>
      <c r="D921" s="413"/>
      <c r="E921" s="413"/>
      <c r="F921" s="413"/>
      <c r="G921" s="413"/>
      <c r="H921" s="413"/>
      <c r="I921" s="413"/>
      <c r="J921" s="413"/>
      <c r="K921" s="413"/>
    </row>
    <row r="922" spans="1:11" ht="26.25" customHeight="1">
      <c r="A922" s="413"/>
      <c r="B922" s="413"/>
      <c r="C922" s="413"/>
      <c r="D922" s="413"/>
      <c r="E922" s="413"/>
      <c r="F922" s="413"/>
      <c r="G922" s="413"/>
      <c r="H922" s="413"/>
      <c r="I922" s="413"/>
      <c r="J922" s="413"/>
      <c r="K922" s="413"/>
    </row>
    <row r="923" spans="1:11" ht="26.25" customHeight="1">
      <c r="A923" s="413"/>
      <c r="B923" s="413"/>
      <c r="C923" s="413"/>
      <c r="D923" s="413"/>
      <c r="E923" s="413"/>
      <c r="F923" s="413"/>
      <c r="G923" s="413"/>
      <c r="H923" s="413"/>
      <c r="I923" s="413"/>
      <c r="J923" s="413"/>
      <c r="K923" s="413"/>
    </row>
    <row r="924" spans="1:11" ht="26.25" customHeight="1">
      <c r="A924" s="413"/>
      <c r="B924" s="413"/>
      <c r="C924" s="413"/>
      <c r="D924" s="413"/>
      <c r="E924" s="413"/>
      <c r="F924" s="413"/>
      <c r="G924" s="413"/>
      <c r="H924" s="413"/>
      <c r="I924" s="413"/>
      <c r="J924" s="413"/>
      <c r="K924" s="413"/>
    </row>
    <row r="925" spans="1:11" ht="26.25" customHeight="1">
      <c r="A925" s="413"/>
      <c r="B925" s="413"/>
      <c r="C925" s="413"/>
      <c r="D925" s="413"/>
      <c r="E925" s="413"/>
      <c r="F925" s="413"/>
      <c r="G925" s="413"/>
      <c r="H925" s="413"/>
      <c r="I925" s="413"/>
      <c r="J925" s="413"/>
      <c r="K925" s="413"/>
    </row>
    <row r="926" spans="1:11" ht="26.25" customHeight="1">
      <c r="A926" s="413"/>
      <c r="B926" s="413"/>
      <c r="C926" s="413"/>
      <c r="D926" s="413"/>
      <c r="E926" s="413"/>
      <c r="F926" s="413"/>
      <c r="G926" s="413"/>
      <c r="H926" s="413"/>
      <c r="I926" s="413"/>
      <c r="J926" s="413"/>
      <c r="K926" s="413"/>
    </row>
    <row r="927" spans="1:11" ht="26.25" customHeight="1">
      <c r="A927" s="413"/>
      <c r="B927" s="413"/>
      <c r="C927" s="413"/>
      <c r="D927" s="413"/>
      <c r="E927" s="413"/>
      <c r="F927" s="413"/>
      <c r="G927" s="413"/>
      <c r="H927" s="413"/>
      <c r="I927" s="413"/>
      <c r="J927" s="413"/>
      <c r="K927" s="413"/>
    </row>
    <row r="928" spans="1:11" ht="26.25" customHeight="1">
      <c r="A928" s="413"/>
      <c r="B928" s="413"/>
      <c r="C928" s="413"/>
      <c r="D928" s="413"/>
      <c r="E928" s="413"/>
      <c r="F928" s="413"/>
      <c r="G928" s="413"/>
      <c r="H928" s="413"/>
      <c r="I928" s="413"/>
      <c r="J928" s="413"/>
      <c r="K928" s="413"/>
    </row>
    <row r="929" spans="1:11" ht="26.25" customHeight="1">
      <c r="A929" s="413"/>
      <c r="B929" s="413"/>
      <c r="C929" s="413"/>
      <c r="D929" s="413"/>
      <c r="E929" s="413"/>
      <c r="F929" s="413"/>
      <c r="G929" s="413"/>
      <c r="H929" s="413"/>
      <c r="I929" s="413"/>
      <c r="J929" s="413"/>
      <c r="K929" s="413"/>
    </row>
    <row r="930" spans="1:11" ht="26.25" customHeight="1">
      <c r="A930" s="413"/>
      <c r="B930" s="413"/>
      <c r="C930" s="413"/>
      <c r="D930" s="413"/>
      <c r="E930" s="413"/>
      <c r="F930" s="413"/>
      <c r="G930" s="413"/>
      <c r="H930" s="413"/>
      <c r="I930" s="413"/>
      <c r="J930" s="413"/>
      <c r="K930" s="413"/>
    </row>
    <row r="931" spans="1:11" ht="26.25" customHeight="1">
      <c r="A931" s="413"/>
      <c r="B931" s="413"/>
      <c r="C931" s="413"/>
      <c r="D931" s="413"/>
      <c r="E931" s="413"/>
      <c r="F931" s="413"/>
      <c r="G931" s="413"/>
      <c r="H931" s="413"/>
      <c r="I931" s="413"/>
      <c r="J931" s="413"/>
      <c r="K931" s="413"/>
    </row>
    <row r="932" spans="1:11" ht="26.25" customHeight="1">
      <c r="A932" s="413"/>
      <c r="B932" s="413"/>
      <c r="C932" s="413"/>
      <c r="D932" s="413"/>
      <c r="E932" s="413"/>
      <c r="F932" s="413"/>
      <c r="G932" s="413"/>
      <c r="H932" s="413"/>
      <c r="I932" s="413"/>
      <c r="J932" s="413"/>
      <c r="K932" s="413"/>
    </row>
    <row r="933" spans="1:11" ht="26.25" customHeight="1">
      <c r="A933" s="413"/>
      <c r="B933" s="413"/>
      <c r="C933" s="413"/>
      <c r="D933" s="413"/>
      <c r="E933" s="413"/>
      <c r="F933" s="413"/>
      <c r="G933" s="413"/>
      <c r="H933" s="413"/>
      <c r="I933" s="413"/>
      <c r="J933" s="413"/>
      <c r="K933" s="413"/>
    </row>
    <row r="934" spans="1:11" ht="26.25" customHeight="1">
      <c r="A934" s="413"/>
      <c r="B934" s="413"/>
      <c r="C934" s="413"/>
      <c r="D934" s="413"/>
      <c r="E934" s="413"/>
      <c r="F934" s="413"/>
      <c r="G934" s="413"/>
      <c r="H934" s="413"/>
      <c r="I934" s="413"/>
      <c r="J934" s="413"/>
      <c r="K934" s="413"/>
    </row>
    <row r="935" spans="1:11" ht="26.25" customHeight="1">
      <c r="A935" s="413"/>
      <c r="B935" s="413"/>
      <c r="C935" s="413"/>
      <c r="D935" s="413"/>
      <c r="E935" s="413"/>
      <c r="F935" s="413"/>
      <c r="G935" s="413"/>
      <c r="H935" s="413"/>
      <c r="I935" s="413"/>
      <c r="J935" s="413"/>
      <c r="K935" s="413"/>
    </row>
    <row r="936" spans="1:11" ht="26.25" customHeight="1">
      <c r="A936" s="413"/>
      <c r="B936" s="413"/>
      <c r="C936" s="413"/>
      <c r="D936" s="413"/>
      <c r="E936" s="413"/>
      <c r="F936" s="413"/>
      <c r="G936" s="413"/>
      <c r="H936" s="413"/>
      <c r="I936" s="413"/>
      <c r="J936" s="413"/>
      <c r="K936" s="413"/>
    </row>
    <row r="937" spans="1:11" ht="26.25" customHeight="1">
      <c r="A937" s="413"/>
      <c r="B937" s="413"/>
      <c r="C937" s="413"/>
      <c r="D937" s="413"/>
      <c r="E937" s="413"/>
      <c r="F937" s="413"/>
      <c r="G937" s="413"/>
      <c r="H937" s="413"/>
      <c r="I937" s="413"/>
      <c r="J937" s="413"/>
      <c r="K937" s="413"/>
    </row>
    <row r="938" spans="1:11" ht="26.25" customHeight="1">
      <c r="A938" s="413"/>
      <c r="B938" s="413"/>
      <c r="C938" s="413"/>
      <c r="D938" s="413"/>
      <c r="E938" s="413"/>
      <c r="F938" s="413"/>
      <c r="G938" s="413"/>
      <c r="H938" s="413"/>
      <c r="I938" s="413"/>
      <c r="J938" s="413"/>
      <c r="K938" s="413"/>
    </row>
    <row r="939" spans="1:11" ht="26.25" customHeight="1">
      <c r="A939" s="413"/>
      <c r="B939" s="413"/>
      <c r="C939" s="413"/>
      <c r="D939" s="413"/>
      <c r="E939" s="413"/>
      <c r="F939" s="413"/>
      <c r="G939" s="413"/>
      <c r="H939" s="413"/>
      <c r="I939" s="413"/>
      <c r="J939" s="413"/>
      <c r="K939" s="413"/>
    </row>
    <row r="940" spans="1:11" ht="26.25" customHeight="1">
      <c r="A940" s="413"/>
      <c r="B940" s="413"/>
      <c r="C940" s="413"/>
      <c r="D940" s="413"/>
      <c r="E940" s="413"/>
      <c r="F940" s="413"/>
      <c r="G940" s="413"/>
      <c r="H940" s="413"/>
      <c r="I940" s="413"/>
      <c r="J940" s="413"/>
      <c r="K940" s="413"/>
    </row>
    <row r="941" spans="1:11" ht="26.25" customHeight="1">
      <c r="A941" s="413"/>
      <c r="B941" s="413"/>
      <c r="C941" s="413"/>
      <c r="D941" s="413"/>
      <c r="E941" s="413"/>
      <c r="F941" s="413"/>
      <c r="G941" s="413"/>
      <c r="H941" s="413"/>
      <c r="I941" s="413"/>
      <c r="J941" s="413"/>
      <c r="K941" s="413"/>
    </row>
    <row r="942" spans="1:11" ht="26.25" customHeight="1">
      <c r="A942" s="413"/>
      <c r="B942" s="413"/>
      <c r="C942" s="413"/>
      <c r="D942" s="413"/>
      <c r="E942" s="413"/>
      <c r="F942" s="413"/>
      <c r="G942" s="413"/>
      <c r="H942" s="413"/>
      <c r="I942" s="413"/>
      <c r="J942" s="413"/>
      <c r="K942" s="413"/>
    </row>
    <row r="943" spans="1:11" ht="26.25" customHeight="1">
      <c r="A943" s="413"/>
      <c r="B943" s="413"/>
      <c r="C943" s="413"/>
      <c r="D943" s="413"/>
      <c r="E943" s="413"/>
      <c r="F943" s="413"/>
      <c r="G943" s="413"/>
      <c r="H943" s="413"/>
      <c r="I943" s="413"/>
      <c r="J943" s="413"/>
      <c r="K943" s="413"/>
    </row>
    <row r="944" spans="1:11" ht="26.25" customHeight="1">
      <c r="A944" s="413"/>
      <c r="B944" s="413"/>
      <c r="C944" s="413"/>
      <c r="D944" s="413"/>
      <c r="E944" s="413"/>
      <c r="F944" s="413"/>
      <c r="G944" s="413"/>
      <c r="H944" s="413"/>
      <c r="I944" s="413"/>
      <c r="J944" s="413"/>
      <c r="K944" s="413"/>
    </row>
    <row r="945" spans="1:11" ht="26.25" customHeight="1">
      <c r="A945" s="413"/>
      <c r="B945" s="413"/>
      <c r="C945" s="413"/>
      <c r="D945" s="413"/>
      <c r="E945" s="413"/>
      <c r="F945" s="413"/>
      <c r="G945" s="413"/>
      <c r="H945" s="413"/>
      <c r="I945" s="413"/>
      <c r="J945" s="413"/>
      <c r="K945" s="413"/>
    </row>
    <row r="946" spans="1:11" ht="26.25" customHeight="1">
      <c r="A946" s="413"/>
      <c r="B946" s="413"/>
      <c r="C946" s="413"/>
      <c r="D946" s="413"/>
      <c r="E946" s="413"/>
      <c r="F946" s="413"/>
      <c r="G946" s="413"/>
      <c r="H946" s="413"/>
      <c r="I946" s="413"/>
      <c r="J946" s="413"/>
      <c r="K946" s="413"/>
    </row>
    <row r="947" spans="1:11" ht="26.25" customHeight="1">
      <c r="A947" s="413"/>
      <c r="B947" s="413"/>
      <c r="C947" s="413"/>
      <c r="D947" s="413"/>
      <c r="E947" s="413"/>
      <c r="F947" s="413"/>
      <c r="G947" s="413"/>
      <c r="H947" s="413"/>
      <c r="I947" s="413"/>
      <c r="J947" s="413"/>
      <c r="K947" s="413"/>
    </row>
    <row r="948" spans="1:11" ht="26.25" customHeight="1">
      <c r="A948" s="413"/>
      <c r="B948" s="413"/>
      <c r="C948" s="413"/>
      <c r="D948" s="413"/>
      <c r="E948" s="413"/>
      <c r="F948" s="413"/>
      <c r="G948" s="413"/>
      <c r="H948" s="413"/>
      <c r="I948" s="413"/>
      <c r="J948" s="413"/>
      <c r="K948" s="413"/>
    </row>
    <row r="949" spans="1:11" ht="26.25" customHeight="1">
      <c r="A949" s="413"/>
      <c r="B949" s="413"/>
      <c r="C949" s="413"/>
      <c r="D949" s="413"/>
      <c r="E949" s="413"/>
      <c r="F949" s="413"/>
      <c r="G949" s="413"/>
      <c r="H949" s="413"/>
      <c r="I949" s="413"/>
      <c r="J949" s="413"/>
      <c r="K949" s="413"/>
    </row>
    <row r="950" spans="1:11" ht="26.25" customHeight="1">
      <c r="A950" s="413"/>
      <c r="B950" s="413"/>
      <c r="C950" s="413"/>
      <c r="D950" s="413"/>
      <c r="E950" s="413"/>
      <c r="F950" s="413"/>
      <c r="G950" s="413"/>
      <c r="H950" s="413"/>
      <c r="I950" s="413"/>
      <c r="J950" s="413"/>
      <c r="K950" s="413"/>
    </row>
    <row r="951" spans="1:11" ht="26.25" customHeight="1">
      <c r="A951" s="413"/>
      <c r="B951" s="413"/>
      <c r="C951" s="413"/>
      <c r="D951" s="413"/>
      <c r="E951" s="413"/>
      <c r="F951" s="413"/>
      <c r="G951" s="413"/>
      <c r="H951" s="413"/>
      <c r="I951" s="413"/>
      <c r="J951" s="413"/>
      <c r="K951" s="413"/>
    </row>
    <row r="952" spans="1:11" ht="26.25" customHeight="1">
      <c r="A952" s="413"/>
      <c r="B952" s="413"/>
      <c r="C952" s="413"/>
      <c r="D952" s="413"/>
      <c r="E952" s="413"/>
      <c r="F952" s="413"/>
      <c r="G952" s="413"/>
      <c r="H952" s="413"/>
      <c r="I952" s="413"/>
      <c r="J952" s="413"/>
      <c r="K952" s="413"/>
    </row>
    <row r="953" spans="1:11" ht="26.25" customHeight="1">
      <c r="A953" s="413"/>
      <c r="B953" s="413"/>
      <c r="C953" s="413"/>
      <c r="D953" s="413"/>
      <c r="E953" s="413"/>
      <c r="F953" s="413"/>
      <c r="G953" s="413"/>
      <c r="H953" s="413"/>
      <c r="I953" s="413"/>
      <c r="J953" s="413"/>
      <c r="K953" s="413"/>
    </row>
    <row r="954" spans="1:11" ht="26.25" customHeight="1">
      <c r="A954" s="413"/>
      <c r="B954" s="413"/>
      <c r="C954" s="413"/>
      <c r="D954" s="413"/>
      <c r="E954" s="413"/>
      <c r="F954" s="413"/>
      <c r="G954" s="413"/>
      <c r="H954" s="413"/>
      <c r="I954" s="413"/>
      <c r="J954" s="413"/>
      <c r="K954" s="413"/>
    </row>
    <row r="955" spans="1:11" ht="26.25" customHeight="1">
      <c r="A955" s="413"/>
      <c r="B955" s="413"/>
      <c r="C955" s="413"/>
      <c r="D955" s="413"/>
      <c r="E955" s="413"/>
      <c r="F955" s="413"/>
      <c r="G955" s="413"/>
      <c r="H955" s="413"/>
      <c r="I955" s="413"/>
      <c r="J955" s="413"/>
      <c r="K955" s="413"/>
    </row>
    <row r="956" spans="1:11" ht="26.25" customHeight="1">
      <c r="A956" s="413"/>
      <c r="B956" s="413"/>
      <c r="C956" s="413"/>
      <c r="D956" s="413"/>
      <c r="E956" s="413"/>
      <c r="F956" s="413"/>
      <c r="G956" s="413"/>
      <c r="H956" s="413"/>
      <c r="I956" s="413"/>
      <c r="J956" s="413"/>
      <c r="K956" s="413"/>
    </row>
    <row r="957" spans="1:11" ht="26.25" customHeight="1">
      <c r="A957" s="413"/>
      <c r="B957" s="413"/>
      <c r="C957" s="413"/>
      <c r="D957" s="413"/>
      <c r="E957" s="413"/>
      <c r="F957" s="413"/>
      <c r="G957" s="413"/>
      <c r="H957" s="413"/>
      <c r="I957" s="413"/>
      <c r="J957" s="413"/>
      <c r="K957" s="413"/>
    </row>
    <row r="958" spans="1:11" ht="26.25" customHeight="1">
      <c r="A958" s="413"/>
      <c r="B958" s="413"/>
      <c r="C958" s="413"/>
      <c r="D958" s="413"/>
      <c r="E958" s="413"/>
      <c r="F958" s="413"/>
      <c r="G958" s="413"/>
      <c r="H958" s="413"/>
      <c r="I958" s="413"/>
      <c r="J958" s="413"/>
      <c r="K958" s="413"/>
    </row>
    <row r="959" spans="1:11" ht="26.25" customHeight="1">
      <c r="A959" s="413"/>
      <c r="B959" s="413"/>
      <c r="C959" s="413"/>
      <c r="D959" s="413"/>
      <c r="E959" s="413"/>
      <c r="F959" s="413"/>
      <c r="G959" s="413"/>
      <c r="H959" s="413"/>
      <c r="I959" s="413"/>
      <c r="J959" s="413"/>
      <c r="K959" s="413"/>
    </row>
    <row r="960" spans="1:11" ht="26.25" customHeight="1">
      <c r="A960" s="413"/>
      <c r="B960" s="413"/>
      <c r="C960" s="413"/>
      <c r="D960" s="413"/>
      <c r="E960" s="413"/>
      <c r="F960" s="413"/>
      <c r="G960" s="413"/>
      <c r="H960" s="413"/>
      <c r="I960" s="413"/>
      <c r="J960" s="413"/>
      <c r="K960" s="413"/>
    </row>
    <row r="961" spans="1:11" ht="26.25" customHeight="1">
      <c r="A961" s="413"/>
      <c r="B961" s="413"/>
      <c r="C961" s="413"/>
      <c r="D961" s="413"/>
      <c r="E961" s="413"/>
      <c r="F961" s="413"/>
      <c r="G961" s="413"/>
      <c r="H961" s="413"/>
      <c r="I961" s="413"/>
      <c r="J961" s="413"/>
      <c r="K961" s="413"/>
    </row>
    <row r="962" spans="1:11" ht="26.25" customHeight="1">
      <c r="A962" s="413"/>
      <c r="B962" s="413"/>
      <c r="C962" s="413"/>
      <c r="D962" s="413"/>
      <c r="E962" s="413"/>
      <c r="F962" s="413"/>
      <c r="G962" s="413"/>
      <c r="H962" s="413"/>
      <c r="I962" s="413"/>
      <c r="J962" s="413"/>
      <c r="K962" s="413"/>
    </row>
    <row r="963" spans="1:11" ht="26.25" customHeight="1">
      <c r="A963" s="413"/>
      <c r="B963" s="413"/>
      <c r="C963" s="413"/>
      <c r="D963" s="413"/>
      <c r="E963" s="413"/>
      <c r="F963" s="413"/>
      <c r="G963" s="413"/>
      <c r="H963" s="413"/>
      <c r="I963" s="413"/>
      <c r="J963" s="413"/>
      <c r="K963" s="413"/>
    </row>
    <row r="964" spans="1:11" ht="26.25" customHeight="1">
      <c r="A964" s="413"/>
      <c r="B964" s="413"/>
      <c r="C964" s="413"/>
      <c r="D964" s="413"/>
      <c r="E964" s="413"/>
      <c r="F964" s="413"/>
      <c r="G964" s="413"/>
      <c r="H964" s="413"/>
      <c r="I964" s="413"/>
      <c r="J964" s="413"/>
      <c r="K964" s="413"/>
    </row>
    <row r="965" spans="1:11" ht="26.25" customHeight="1">
      <c r="A965" s="413"/>
      <c r="B965" s="413"/>
      <c r="C965" s="413"/>
      <c r="D965" s="413"/>
      <c r="E965" s="413"/>
      <c r="F965" s="413"/>
      <c r="G965" s="413"/>
      <c r="H965" s="413"/>
      <c r="I965" s="413"/>
      <c r="J965" s="413"/>
      <c r="K965" s="413"/>
    </row>
    <row r="966" spans="1:11" ht="26.25" customHeight="1">
      <c r="A966" s="413"/>
      <c r="B966" s="413"/>
      <c r="C966" s="413"/>
      <c r="D966" s="413"/>
      <c r="E966" s="413"/>
      <c r="F966" s="413"/>
      <c r="G966" s="413"/>
      <c r="H966" s="413"/>
      <c r="I966" s="413"/>
      <c r="J966" s="413"/>
      <c r="K966" s="413"/>
    </row>
    <row r="967" spans="1:11" ht="26.25" customHeight="1">
      <c r="A967" s="413"/>
      <c r="B967" s="413"/>
      <c r="C967" s="413"/>
      <c r="D967" s="413"/>
      <c r="E967" s="413"/>
      <c r="F967" s="413"/>
      <c r="G967" s="413"/>
      <c r="H967" s="413"/>
      <c r="I967" s="413"/>
      <c r="J967" s="413"/>
      <c r="K967" s="413"/>
    </row>
    <row r="968" spans="1:11" ht="26.25" customHeight="1">
      <c r="A968" s="413"/>
      <c r="B968" s="413"/>
      <c r="C968" s="413"/>
      <c r="D968" s="413"/>
      <c r="E968" s="413"/>
      <c r="F968" s="413"/>
      <c r="G968" s="413"/>
      <c r="H968" s="413"/>
      <c r="I968" s="413"/>
      <c r="J968" s="413"/>
      <c r="K968" s="413"/>
    </row>
    <row r="969" spans="1:11" ht="26.25" customHeight="1">
      <c r="A969" s="413"/>
      <c r="B969" s="413"/>
      <c r="C969" s="413"/>
      <c r="D969" s="413"/>
      <c r="E969" s="413"/>
      <c r="F969" s="413"/>
      <c r="G969" s="413"/>
      <c r="H969" s="413"/>
      <c r="I969" s="413"/>
      <c r="J969" s="413"/>
      <c r="K969" s="413"/>
    </row>
    <row r="970" spans="1:11" ht="26.25" customHeight="1">
      <c r="A970" s="413"/>
      <c r="B970" s="413"/>
      <c r="C970" s="413"/>
      <c r="D970" s="413"/>
      <c r="E970" s="413"/>
      <c r="F970" s="413"/>
      <c r="G970" s="413"/>
      <c r="H970" s="413"/>
      <c r="I970" s="413"/>
      <c r="J970" s="413"/>
      <c r="K970" s="413"/>
    </row>
    <row r="971" spans="1:11" ht="26.25" customHeight="1">
      <c r="A971" s="413"/>
      <c r="B971" s="413"/>
      <c r="C971" s="413"/>
      <c r="D971" s="413"/>
      <c r="E971" s="413"/>
      <c r="F971" s="413"/>
      <c r="G971" s="413"/>
      <c r="H971" s="413"/>
      <c r="I971" s="413"/>
      <c r="J971" s="413"/>
      <c r="K971" s="413"/>
    </row>
    <row r="972" spans="1:11" ht="26.25" customHeight="1">
      <c r="A972" s="413"/>
      <c r="B972" s="413"/>
      <c r="C972" s="413"/>
      <c r="D972" s="413"/>
      <c r="E972" s="413"/>
      <c r="F972" s="413"/>
      <c r="G972" s="413"/>
      <c r="H972" s="413"/>
      <c r="I972" s="413"/>
      <c r="J972" s="413"/>
      <c r="K972" s="413"/>
    </row>
    <row r="973" spans="1:11" ht="26.25" customHeight="1">
      <c r="A973" s="413"/>
      <c r="B973" s="413"/>
      <c r="C973" s="413"/>
      <c r="D973" s="413"/>
      <c r="E973" s="413"/>
      <c r="F973" s="413"/>
      <c r="G973" s="413"/>
      <c r="H973" s="413"/>
      <c r="I973" s="413"/>
      <c r="J973" s="413"/>
      <c r="K973" s="413"/>
    </row>
    <row r="974" spans="1:11" ht="26.25" customHeight="1">
      <c r="A974" s="413"/>
      <c r="B974" s="413"/>
      <c r="C974" s="413"/>
      <c r="D974" s="413"/>
      <c r="E974" s="413"/>
      <c r="F974" s="413"/>
      <c r="G974" s="413"/>
      <c r="H974" s="413"/>
      <c r="I974" s="413"/>
      <c r="J974" s="413"/>
      <c r="K974" s="413"/>
    </row>
    <row r="975" spans="1:11" ht="26.25" customHeight="1">
      <c r="A975" s="413"/>
      <c r="B975" s="413"/>
      <c r="C975" s="413"/>
      <c r="D975" s="413"/>
      <c r="E975" s="413"/>
      <c r="F975" s="413"/>
      <c r="G975" s="413"/>
      <c r="H975" s="413"/>
      <c r="I975" s="413"/>
      <c r="J975" s="413"/>
      <c r="K975" s="413"/>
    </row>
    <row r="976" spans="1:11" ht="26.25" customHeight="1">
      <c r="A976" s="413"/>
      <c r="B976" s="413"/>
      <c r="C976" s="413"/>
      <c r="D976" s="413"/>
      <c r="E976" s="413"/>
      <c r="F976" s="413"/>
      <c r="G976" s="413"/>
      <c r="H976" s="413"/>
      <c r="I976" s="413"/>
      <c r="J976" s="413"/>
      <c r="K976" s="413"/>
    </row>
    <row r="977" spans="1:11" ht="26.25" customHeight="1">
      <c r="A977" s="413"/>
      <c r="B977" s="413"/>
      <c r="C977" s="413"/>
      <c r="D977" s="413"/>
      <c r="E977" s="413"/>
      <c r="F977" s="413"/>
      <c r="G977" s="413"/>
      <c r="H977" s="413"/>
      <c r="I977" s="413"/>
      <c r="J977" s="413"/>
      <c r="K977" s="413"/>
    </row>
    <row r="978" spans="1:11" ht="26.25" customHeight="1">
      <c r="A978" s="413"/>
      <c r="B978" s="413"/>
      <c r="C978" s="413"/>
      <c r="D978" s="413"/>
      <c r="E978" s="413"/>
      <c r="F978" s="413"/>
      <c r="G978" s="413"/>
      <c r="H978" s="413"/>
      <c r="I978" s="413"/>
      <c r="J978" s="413"/>
      <c r="K978" s="413"/>
    </row>
    <row r="979" spans="1:11" ht="26.25" customHeight="1">
      <c r="A979" s="413"/>
      <c r="B979" s="413"/>
      <c r="C979" s="413"/>
      <c r="D979" s="413"/>
      <c r="E979" s="413"/>
      <c r="F979" s="413"/>
      <c r="G979" s="413"/>
      <c r="H979" s="413"/>
      <c r="I979" s="413"/>
      <c r="J979" s="413"/>
      <c r="K979" s="413"/>
    </row>
    <row r="980" spans="1:11" ht="26.25" customHeight="1">
      <c r="A980" s="413"/>
      <c r="B980" s="413"/>
      <c r="C980" s="413"/>
      <c r="D980" s="413"/>
      <c r="E980" s="413"/>
      <c r="F980" s="413"/>
      <c r="G980" s="413"/>
      <c r="H980" s="413"/>
      <c r="I980" s="413"/>
      <c r="J980" s="413"/>
      <c r="K980" s="413"/>
    </row>
    <row r="981" spans="1:11" ht="26.25" customHeight="1">
      <c r="A981" s="413"/>
      <c r="B981" s="413"/>
      <c r="C981" s="413"/>
      <c r="D981" s="413"/>
      <c r="E981" s="413"/>
      <c r="F981" s="413"/>
      <c r="G981" s="413"/>
      <c r="H981" s="413"/>
      <c r="I981" s="413"/>
      <c r="J981" s="413"/>
      <c r="K981" s="413"/>
    </row>
    <row r="982" spans="1:11" ht="26.25" customHeight="1">
      <c r="A982" s="413"/>
      <c r="B982" s="413"/>
      <c r="C982" s="413"/>
      <c r="D982" s="413"/>
      <c r="E982" s="413"/>
      <c r="F982" s="413"/>
      <c r="G982" s="413"/>
      <c r="H982" s="413"/>
      <c r="I982" s="413"/>
      <c r="J982" s="413"/>
      <c r="K982" s="413"/>
    </row>
    <row r="983" spans="1:11" ht="26.25" customHeight="1">
      <c r="A983" s="413"/>
      <c r="B983" s="413"/>
      <c r="C983" s="413"/>
      <c r="D983" s="413"/>
      <c r="E983" s="413"/>
      <c r="F983" s="413"/>
      <c r="G983" s="413"/>
      <c r="H983" s="413"/>
      <c r="I983" s="413"/>
      <c r="J983" s="413"/>
      <c r="K983" s="413"/>
    </row>
    <row r="984" spans="1:11" ht="26.25" customHeight="1">
      <c r="A984" s="413"/>
      <c r="B984" s="413"/>
      <c r="C984" s="413"/>
      <c r="D984" s="413"/>
      <c r="E984" s="413"/>
      <c r="F984" s="413"/>
      <c r="G984" s="413"/>
      <c r="H984" s="413"/>
      <c r="I984" s="413"/>
      <c r="J984" s="413"/>
      <c r="K984" s="413"/>
    </row>
    <row r="985" spans="1:11" ht="26.25" customHeight="1">
      <c r="A985" s="413"/>
      <c r="B985" s="413"/>
      <c r="C985" s="413"/>
      <c r="D985" s="413"/>
      <c r="E985" s="413"/>
      <c r="F985" s="413"/>
      <c r="G985" s="413"/>
      <c r="H985" s="413"/>
      <c r="I985" s="413"/>
      <c r="J985" s="413"/>
      <c r="K985" s="413"/>
    </row>
    <row r="986" spans="1:11" ht="26.25" customHeight="1">
      <c r="A986" s="413"/>
      <c r="B986" s="413"/>
      <c r="C986" s="413"/>
      <c r="D986" s="413"/>
      <c r="E986" s="413"/>
      <c r="F986" s="413"/>
      <c r="G986" s="413"/>
      <c r="H986" s="413"/>
      <c r="I986" s="413"/>
      <c r="J986" s="413"/>
      <c r="K986" s="413"/>
    </row>
    <row r="987" spans="1:11" ht="26.25" customHeight="1">
      <c r="A987" s="413"/>
      <c r="B987" s="413"/>
      <c r="C987" s="413"/>
      <c r="D987" s="413"/>
      <c r="E987" s="413"/>
      <c r="F987" s="413"/>
      <c r="G987" s="413"/>
      <c r="H987" s="413"/>
      <c r="I987" s="413"/>
      <c r="J987" s="413"/>
      <c r="K987" s="413"/>
    </row>
    <row r="988" spans="1:11" ht="26.25" customHeight="1">
      <c r="A988" s="413"/>
      <c r="B988" s="413"/>
      <c r="C988" s="413"/>
      <c r="D988" s="413"/>
      <c r="E988" s="413"/>
      <c r="F988" s="413"/>
      <c r="G988" s="413"/>
      <c r="H988" s="413"/>
      <c r="I988" s="413"/>
      <c r="J988" s="413"/>
      <c r="K988" s="413"/>
    </row>
    <row r="989" spans="1:11" ht="26.25" customHeight="1">
      <c r="A989" s="413"/>
      <c r="B989" s="413"/>
      <c r="C989" s="413"/>
      <c r="D989" s="413"/>
      <c r="E989" s="413"/>
      <c r="F989" s="413"/>
      <c r="G989" s="413"/>
      <c r="H989" s="413"/>
      <c r="I989" s="413"/>
      <c r="J989" s="413"/>
      <c r="K989" s="413"/>
    </row>
    <row r="990" spans="1:11" ht="26.25" customHeight="1">
      <c r="A990" s="413"/>
      <c r="B990" s="413"/>
      <c r="C990" s="413"/>
      <c r="D990" s="413"/>
      <c r="E990" s="413"/>
      <c r="F990" s="413"/>
      <c r="G990" s="413"/>
      <c r="H990" s="413"/>
      <c r="I990" s="413"/>
      <c r="J990" s="413"/>
      <c r="K990" s="413"/>
    </row>
    <row r="991" spans="1:11" ht="26.25" customHeight="1">
      <c r="A991" s="413"/>
      <c r="B991" s="413"/>
      <c r="C991" s="413"/>
      <c r="D991" s="413"/>
      <c r="E991" s="413"/>
      <c r="F991" s="413"/>
      <c r="G991" s="413"/>
      <c r="H991" s="413"/>
      <c r="I991" s="413"/>
      <c r="J991" s="413"/>
      <c r="K991" s="413"/>
    </row>
    <row r="992" spans="1:11" ht="26.25" customHeight="1">
      <c r="A992" s="413"/>
      <c r="B992" s="413"/>
      <c r="C992" s="413"/>
      <c r="D992" s="413"/>
      <c r="E992" s="413"/>
      <c r="F992" s="413"/>
      <c r="G992" s="413"/>
      <c r="H992" s="413"/>
      <c r="I992" s="413"/>
      <c r="J992" s="413"/>
      <c r="K992" s="413"/>
    </row>
    <row r="993" spans="1:11" ht="26.25" customHeight="1">
      <c r="A993" s="413"/>
      <c r="B993" s="413"/>
      <c r="C993" s="413"/>
      <c r="D993" s="413"/>
      <c r="E993" s="413"/>
      <c r="F993" s="413"/>
      <c r="G993" s="413"/>
      <c r="H993" s="413"/>
      <c r="I993" s="413"/>
      <c r="J993" s="413"/>
      <c r="K993" s="413"/>
    </row>
    <row r="994" spans="1:11" ht="26.25" customHeight="1">
      <c r="A994" s="413"/>
      <c r="B994" s="413"/>
      <c r="C994" s="413"/>
      <c r="D994" s="413"/>
      <c r="E994" s="413"/>
      <c r="F994" s="413"/>
      <c r="G994" s="413"/>
      <c r="H994" s="413"/>
      <c r="I994" s="413"/>
      <c r="J994" s="413"/>
      <c r="K994" s="413"/>
    </row>
    <row r="995" spans="1:11" ht="26.25" customHeight="1">
      <c r="A995" s="413"/>
      <c r="B995" s="413"/>
      <c r="C995" s="413"/>
      <c r="D995" s="413"/>
      <c r="E995" s="413"/>
      <c r="F995" s="413"/>
      <c r="G995" s="413"/>
      <c r="H995" s="413"/>
      <c r="I995" s="413"/>
      <c r="J995" s="413"/>
      <c r="K995" s="413"/>
    </row>
    <row r="996" spans="1:11" ht="26.25" customHeight="1">
      <c r="A996" s="413"/>
      <c r="B996" s="413"/>
      <c r="C996" s="413"/>
      <c r="D996" s="413"/>
      <c r="E996" s="413"/>
      <c r="F996" s="413"/>
      <c r="G996" s="413"/>
      <c r="H996" s="413"/>
      <c r="I996" s="413"/>
      <c r="J996" s="413"/>
      <c r="K996" s="413"/>
    </row>
    <row r="997" spans="1:11" ht="26.25" customHeight="1">
      <c r="A997" s="413"/>
      <c r="B997" s="413"/>
      <c r="C997" s="413"/>
      <c r="D997" s="413"/>
      <c r="E997" s="413"/>
      <c r="F997" s="413"/>
      <c r="G997" s="413"/>
      <c r="H997" s="413"/>
      <c r="I997" s="413"/>
      <c r="J997" s="413"/>
      <c r="K997" s="413"/>
    </row>
    <row r="998" spans="1:11" ht="26.25" customHeight="1">
      <c r="A998" s="413"/>
      <c r="B998" s="413"/>
      <c r="C998" s="413"/>
      <c r="D998" s="413"/>
      <c r="E998" s="413"/>
      <c r="F998" s="413"/>
      <c r="G998" s="413"/>
      <c r="H998" s="413"/>
      <c r="I998" s="413"/>
      <c r="J998" s="413"/>
      <c r="K998" s="413"/>
    </row>
    <row r="999" spans="1:11" ht="26.25" customHeight="1">
      <c r="A999" s="413"/>
      <c r="B999" s="413"/>
      <c r="C999" s="413"/>
      <c r="D999" s="413"/>
      <c r="E999" s="413"/>
      <c r="F999" s="413"/>
      <c r="G999" s="413"/>
      <c r="H999" s="413"/>
      <c r="I999" s="413"/>
      <c r="J999" s="413"/>
      <c r="K999" s="413"/>
    </row>
    <row r="1000" spans="1:11" ht="26.25" customHeight="1">
      <c r="A1000" s="413"/>
      <c r="B1000" s="413"/>
      <c r="C1000" s="413"/>
      <c r="D1000" s="413"/>
      <c r="E1000" s="413"/>
      <c r="F1000" s="413"/>
      <c r="G1000" s="413"/>
      <c r="H1000" s="413"/>
      <c r="I1000" s="413"/>
      <c r="J1000" s="413"/>
      <c r="K1000" s="413"/>
    </row>
  </sheetData>
  <mergeCells count="271">
    <mergeCell ref="B152:J152"/>
    <mergeCell ref="C153:I153"/>
    <mergeCell ref="C154:I154"/>
    <mergeCell ref="C155:I155"/>
    <mergeCell ref="C156:I156"/>
    <mergeCell ref="C98:H98"/>
    <mergeCell ref="C99:H99"/>
    <mergeCell ref="C100:H100"/>
    <mergeCell ref="C101:I101"/>
    <mergeCell ref="C102:I102"/>
    <mergeCell ref="C103:I103"/>
    <mergeCell ref="C104:I104"/>
    <mergeCell ref="C105:I105"/>
    <mergeCell ref="B144:I144"/>
    <mergeCell ref="B145:J145"/>
    <mergeCell ref="B146:J146"/>
    <mergeCell ref="C147:I147"/>
    <mergeCell ref="C148:I148"/>
    <mergeCell ref="C91:I91"/>
    <mergeCell ref="C92:H92"/>
    <mergeCell ref="C93:H93"/>
    <mergeCell ref="C94:H94"/>
    <mergeCell ref="C95:H95"/>
    <mergeCell ref="C96:H96"/>
    <mergeCell ref="C149:I149"/>
    <mergeCell ref="B150:I150"/>
    <mergeCell ref="B151:J151"/>
    <mergeCell ref="B158:J158"/>
    <mergeCell ref="B157:I157"/>
    <mergeCell ref="C164:H164"/>
    <mergeCell ref="B165:H165"/>
    <mergeCell ref="C166:H166"/>
    <mergeCell ref="B167:H167"/>
    <mergeCell ref="B128:J128"/>
    <mergeCell ref="B130:J130"/>
    <mergeCell ref="B131:J131"/>
    <mergeCell ref="C132:I132"/>
    <mergeCell ref="C133:G133"/>
    <mergeCell ref="C134:I134"/>
    <mergeCell ref="C135:I135"/>
    <mergeCell ref="C136:I136"/>
    <mergeCell ref="C137:I137"/>
    <mergeCell ref="C138:I138"/>
    <mergeCell ref="B139:I139"/>
    <mergeCell ref="B140:J140"/>
    <mergeCell ref="B141:J141"/>
    <mergeCell ref="C142:I142"/>
    <mergeCell ref="C143:I143"/>
    <mergeCell ref="B159:J159"/>
    <mergeCell ref="B161:J161"/>
    <mergeCell ref="C162:H162"/>
    <mergeCell ref="B163:H163"/>
    <mergeCell ref="C168:H168"/>
    <mergeCell ref="C169:H169"/>
    <mergeCell ref="C170:H170"/>
    <mergeCell ref="B18:F18"/>
    <mergeCell ref="G18:H18"/>
    <mergeCell ref="I18:J18"/>
    <mergeCell ref="B19:F19"/>
    <mergeCell ref="G19:H19"/>
    <mergeCell ref="I19:J19"/>
    <mergeCell ref="I20:J20"/>
    <mergeCell ref="B20:H20"/>
    <mergeCell ref="B21:J21"/>
    <mergeCell ref="B22:J22"/>
    <mergeCell ref="B23:J23"/>
    <mergeCell ref="B24:J24"/>
    <mergeCell ref="B25:J25"/>
    <mergeCell ref="B26:J26"/>
    <mergeCell ref="C27:H27"/>
    <mergeCell ref="I27:J27"/>
    <mergeCell ref="C28:H28"/>
    <mergeCell ref="I28:J28"/>
    <mergeCell ref="C29:D29"/>
    <mergeCell ref="I29:J29"/>
    <mergeCell ref="I30:J30"/>
    <mergeCell ref="C30:H30"/>
    <mergeCell ref="C31:H31"/>
    <mergeCell ref="I31:J31"/>
    <mergeCell ref="C32:H32"/>
    <mergeCell ref="I32:J32"/>
    <mergeCell ref="G33:H33"/>
    <mergeCell ref="I33:J33"/>
    <mergeCell ref="B2:J2"/>
    <mergeCell ref="B3:J3"/>
    <mergeCell ref="B4:F4"/>
    <mergeCell ref="G4:J4"/>
    <mergeCell ref="B5:F5"/>
    <mergeCell ref="G5:J5"/>
    <mergeCell ref="B6:J6"/>
    <mergeCell ref="B7:J7"/>
    <mergeCell ref="C8:H8"/>
    <mergeCell ref="I8:J8"/>
    <mergeCell ref="C9:H9"/>
    <mergeCell ref="I9:J9"/>
    <mergeCell ref="C10:H10"/>
    <mergeCell ref="I10:J10"/>
    <mergeCell ref="G14:H14"/>
    <mergeCell ref="I14:J14"/>
    <mergeCell ref="C11:H11"/>
    <mergeCell ref="I11:J11"/>
    <mergeCell ref="B12:J12"/>
    <mergeCell ref="B13:F13"/>
    <mergeCell ref="G13:H13"/>
    <mergeCell ref="I13:J13"/>
    <mergeCell ref="B14:F14"/>
    <mergeCell ref="G17:H17"/>
    <mergeCell ref="I17:J17"/>
    <mergeCell ref="B15:F15"/>
    <mergeCell ref="G15:H15"/>
    <mergeCell ref="I15:J15"/>
    <mergeCell ref="B16:F16"/>
    <mergeCell ref="G16:H16"/>
    <mergeCell ref="I16:J16"/>
    <mergeCell ref="B17:F17"/>
    <mergeCell ref="C33:F33"/>
    <mergeCell ref="C34:F34"/>
    <mergeCell ref="G34:H34"/>
    <mergeCell ref="I34:J34"/>
    <mergeCell ref="C35:F35"/>
    <mergeCell ref="G35:H35"/>
    <mergeCell ref="I35:J35"/>
    <mergeCell ref="C36:H36"/>
    <mergeCell ref="I36:J36"/>
    <mergeCell ref="C37:H37"/>
    <mergeCell ref="I37:J37"/>
    <mergeCell ref="C38:H38"/>
    <mergeCell ref="I38:J38"/>
    <mergeCell ref="I39:J39"/>
    <mergeCell ref="C39:H39"/>
    <mergeCell ref="C40:H40"/>
    <mergeCell ref="I40:J40"/>
    <mergeCell ref="C41:H41"/>
    <mergeCell ref="I41:J41"/>
    <mergeCell ref="B42:J42"/>
    <mergeCell ref="B43:J43"/>
    <mergeCell ref="B44:J44"/>
    <mergeCell ref="B45:J45"/>
    <mergeCell ref="C46:H46"/>
    <mergeCell ref="C47:F47"/>
    <mergeCell ref="C48:E48"/>
    <mergeCell ref="F48:H48"/>
    <mergeCell ref="C49:H49"/>
    <mergeCell ref="C50:F50"/>
    <mergeCell ref="G50:H50"/>
    <mergeCell ref="C51:E51"/>
    <mergeCell ref="C52:I52"/>
    <mergeCell ref="C53:I53"/>
    <mergeCell ref="C54:E54"/>
    <mergeCell ref="C55:E55"/>
    <mergeCell ref="C56:I56"/>
    <mergeCell ref="C57:I57"/>
    <mergeCell ref="B58:I58"/>
    <mergeCell ref="C59:I59"/>
    <mergeCell ref="C60:I60"/>
    <mergeCell ref="B61:I61"/>
    <mergeCell ref="B62:J62"/>
    <mergeCell ref="B63:I63"/>
    <mergeCell ref="B64:J64"/>
    <mergeCell ref="B65:J65"/>
    <mergeCell ref="B66:J66"/>
    <mergeCell ref="C114:I114"/>
    <mergeCell ref="C97:I97"/>
    <mergeCell ref="B67:J67"/>
    <mergeCell ref="B68:J68"/>
    <mergeCell ref="C69:I69"/>
    <mergeCell ref="C70:H70"/>
    <mergeCell ref="C71:H71"/>
    <mergeCell ref="B72:I72"/>
    <mergeCell ref="B73:J73"/>
    <mergeCell ref="B74:J74"/>
    <mergeCell ref="B75:J75"/>
    <mergeCell ref="C77:H77"/>
    <mergeCell ref="C78:H78"/>
    <mergeCell ref="C79:H79"/>
    <mergeCell ref="C80:D80"/>
    <mergeCell ref="C81:H81"/>
    <mergeCell ref="C82:H82"/>
    <mergeCell ref="C83:H83"/>
    <mergeCell ref="C84:H84"/>
    <mergeCell ref="C85:H85"/>
    <mergeCell ref="B86:H86"/>
    <mergeCell ref="B88:J88"/>
    <mergeCell ref="B89:J89"/>
    <mergeCell ref="B90:J90"/>
    <mergeCell ref="C188:I188"/>
    <mergeCell ref="C189:I189"/>
    <mergeCell ref="B76:J76"/>
    <mergeCell ref="C120:I120"/>
    <mergeCell ref="C121:I121"/>
    <mergeCell ref="C122:I122"/>
    <mergeCell ref="C123:H123"/>
    <mergeCell ref="B124:I124"/>
    <mergeCell ref="B125:J125"/>
    <mergeCell ref="B126:J126"/>
    <mergeCell ref="B127:J127"/>
    <mergeCell ref="B115:I115"/>
    <mergeCell ref="B116:J116"/>
    <mergeCell ref="B117:J117"/>
    <mergeCell ref="C118:I118"/>
    <mergeCell ref="C119:I119"/>
    <mergeCell ref="C106:I106"/>
    <mergeCell ref="B107:J107"/>
    <mergeCell ref="B108:J108"/>
    <mergeCell ref="B109:J109"/>
    <mergeCell ref="B110:J110"/>
    <mergeCell ref="C111:I111"/>
    <mergeCell ref="C112:I112"/>
    <mergeCell ref="C113:I113"/>
    <mergeCell ref="B180:C182"/>
    <mergeCell ref="D180:J180"/>
    <mergeCell ref="D181:J181"/>
    <mergeCell ref="D182:J182"/>
    <mergeCell ref="B183:J183"/>
    <mergeCell ref="B184:J184"/>
    <mergeCell ref="B185:J185"/>
    <mergeCell ref="B186:J186"/>
    <mergeCell ref="B187:I187"/>
    <mergeCell ref="C171:H171"/>
    <mergeCell ref="C172:H172"/>
    <mergeCell ref="C173:H173"/>
    <mergeCell ref="C174:H174"/>
    <mergeCell ref="C175:H175"/>
    <mergeCell ref="C176:H176"/>
    <mergeCell ref="B177:I177"/>
    <mergeCell ref="B178:J178"/>
    <mergeCell ref="B179:H179"/>
    <mergeCell ref="B208:J208"/>
    <mergeCell ref="B209:J209"/>
    <mergeCell ref="B215:G215"/>
    <mergeCell ref="H215:J215"/>
    <mergeCell ref="B216:J216"/>
    <mergeCell ref="B210:J210"/>
    <mergeCell ref="B211:G211"/>
    <mergeCell ref="H211:J211"/>
    <mergeCell ref="B212:J212"/>
    <mergeCell ref="B213:G213"/>
    <mergeCell ref="H213:J213"/>
    <mergeCell ref="B214:J214"/>
    <mergeCell ref="C190:I190"/>
    <mergeCell ref="C191:I191"/>
    <mergeCell ref="C192:I192"/>
    <mergeCell ref="B193:I193"/>
    <mergeCell ref="C194:I194"/>
    <mergeCell ref="B195:I195"/>
    <mergeCell ref="B196:J196"/>
    <mergeCell ref="B197:J197"/>
    <mergeCell ref="B199:J199"/>
    <mergeCell ref="B200:E200"/>
    <mergeCell ref="F200:G200"/>
    <mergeCell ref="I200:J200"/>
    <mergeCell ref="B201:E201"/>
    <mergeCell ref="F201:G201"/>
    <mergeCell ref="I201:J201"/>
    <mergeCell ref="I203:J203"/>
    <mergeCell ref="I204:J204"/>
    <mergeCell ref="I205:J205"/>
    <mergeCell ref="B205:E205"/>
    <mergeCell ref="F205:G205"/>
    <mergeCell ref="I206:J206"/>
    <mergeCell ref="I207:J207"/>
    <mergeCell ref="B202:E202"/>
    <mergeCell ref="F202:G202"/>
    <mergeCell ref="I202:J202"/>
    <mergeCell ref="B203:E203"/>
    <mergeCell ref="F203:G203"/>
    <mergeCell ref="B204:E204"/>
    <mergeCell ref="F204:G204"/>
    <mergeCell ref="B207:G207"/>
    <mergeCell ref="B206:E206"/>
    <mergeCell ref="F206:G206"/>
  </mergeCells>
  <conditionalFormatting sqref="I49:I50">
    <cfRule type="cellIs" dxfId="62" priority="1" operator="equal">
      <formula>0</formula>
    </cfRule>
  </conditionalFormatting>
  <conditionalFormatting sqref="I48">
    <cfRule type="cellIs" dxfId="61" priority="2" operator="equal">
      <formula>0</formula>
    </cfRule>
  </conditionalFormatting>
  <pageMargins left="0.51181102362204722" right="0.51181102362204722" top="0.78740157480314965" bottom="0.78740157480314965" header="0" footer="0"/>
  <pageSetup scale="77" orientation="portrait" r:id="rId1"/>
  <headerFooter>
    <oddHeader>&amp;L&amp;F&amp;C&amp;A&amp;R&amp;P de &amp;N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18</vt:i4>
      </vt:variant>
      <vt:variant>
        <vt:lpstr>Intervalos nomeados</vt:lpstr>
      </vt:variant>
      <vt:variant>
        <vt:i4>13</vt:i4>
      </vt:variant>
    </vt:vector>
  </HeadingPairs>
  <TitlesOfParts>
    <vt:vector size="31" baseType="lpstr">
      <vt:lpstr>DADOS-CADASTRAIS</vt:lpstr>
      <vt:lpstr>CAMPUS.CONTRATANTE</vt:lpstr>
      <vt:lpstr>1-ABA-DE-CARREGAMENTO</vt:lpstr>
      <vt:lpstr>AUX.ENFER_CBO.3222-30_40hs</vt:lpstr>
      <vt:lpstr>AUX.LICIT_CBO.4110-05_40.hs</vt:lpstr>
      <vt:lpstr>AUX.S.BUC_CBO.3224-15_40hs</vt:lpstr>
      <vt:lpstr>INT.LIBRA_CBO.2614-25_20.hs</vt:lpstr>
      <vt:lpstr>INT.LIBRA_CBO.2614-25_40.hs</vt:lpstr>
      <vt:lpstr>MONITOR_CBO.3341-10_20hs</vt:lpstr>
      <vt:lpstr>MONITOR_CBO.3341-10_40hs</vt:lpstr>
      <vt:lpstr>PSICOPED_CBO.2394-25_20hs</vt:lpstr>
      <vt:lpstr>PSICOPED_CBO.2394-25_40hs</vt:lpstr>
      <vt:lpstr>AUX.S.BUC_CBO.3224-15_20hs</vt:lpstr>
      <vt:lpstr>Uniformes - EPIs_TODOS</vt:lpstr>
      <vt:lpstr>PROPOSTA DO SERVIÇO</vt:lpstr>
      <vt:lpstr>A NÃO TEM MAIS POSTOS-88</vt:lpstr>
      <vt:lpstr>A NÃO TEM MAIS POSTOS-99</vt:lpstr>
      <vt:lpstr>Plan1</vt:lpstr>
      <vt:lpstr>'1-ABA-DE-CARREGAMENTO'!Area_de_impressao</vt:lpstr>
      <vt:lpstr>'AUX.ENFER_CBO.3222-30_40hs'!Area_de_impressao</vt:lpstr>
      <vt:lpstr>'AUX.LICIT_CBO.4110-05_40.hs'!Area_de_impressao</vt:lpstr>
      <vt:lpstr>'AUX.S.BUC_CBO.3224-15_20hs'!Area_de_impressao</vt:lpstr>
      <vt:lpstr>'AUX.S.BUC_CBO.3224-15_40hs'!Area_de_impressao</vt:lpstr>
      <vt:lpstr>'INT.LIBRA_CBO.2614-25_20.hs'!Area_de_impressao</vt:lpstr>
      <vt:lpstr>'INT.LIBRA_CBO.2614-25_40.hs'!Area_de_impressao</vt:lpstr>
      <vt:lpstr>'MONITOR_CBO.3341-10_20hs'!Area_de_impressao</vt:lpstr>
      <vt:lpstr>'MONITOR_CBO.3341-10_40hs'!Area_de_impressao</vt:lpstr>
      <vt:lpstr>'PROPOSTA DO SERVIÇO'!Area_de_impressao</vt:lpstr>
      <vt:lpstr>'PSICOPED_CBO.2394-25_20hs'!Area_de_impressao</vt:lpstr>
      <vt:lpstr>'PSICOPED_CBO.2394-25_40hs'!Area_de_impressao</vt:lpstr>
      <vt:lpstr>'Uniformes - EPIs_TODOS'!Area_de_impressao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gparodes</dc:creator>
  <cp:lastModifiedBy>thome</cp:lastModifiedBy>
  <cp:lastPrinted>2022-09-26T11:25:55Z</cp:lastPrinted>
  <dcterms:created xsi:type="dcterms:W3CDTF">2013-09-30T16:27:09Z</dcterms:created>
  <dcterms:modified xsi:type="dcterms:W3CDTF">2022-09-26T16:37:10Z</dcterms:modified>
</cp:coreProperties>
</file>